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/>
  <bookViews>
    <workbookView xWindow="1950" yWindow="885" windowWidth="18135" windowHeight="19995" activeTab="1"/>
  </bookViews>
  <sheets>
    <sheet name="Rekapitulace stavby" sheetId="1" r:id="rId1"/>
    <sheet name="1 - Stavební a bourací práce" sheetId="2" r:id="rId2"/>
    <sheet name="Pokyny pro vyplnění" sheetId="3" r:id="rId3"/>
  </sheets>
  <definedNames>
    <definedName name="_xlnm._FilterDatabase" localSheetId="1" hidden="1">'1 - Stavební a bourací práce'!$C$92:$K$291</definedName>
    <definedName name="_xlnm.Print_Area" localSheetId="1">'1 - Stavební a bourací práce'!$C$4:$J$39,'1 - Stavební a bourací práce'!$C$45:$J$74,'1 - Stavební a bourací práce'!$C$80:$K$291</definedName>
    <definedName name="_xlnm.Print_Area" localSheetId="2">'Pokyny pro vyplnění'!$B$2:$K$71,'Pokyny pro vyplnění'!$B$74:$K$118,'Pokyny pro vyplnění'!$B$121:$K$161,'Pokyny pro vyplnění'!$B$164:$K$219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'1 - Stavební a bourací práce'!$92:$92</definedName>
  </definedNames>
  <calcPr calcId="191029"/>
  <extLst/>
</workbook>
</file>

<file path=xl/sharedStrings.xml><?xml version="1.0" encoding="utf-8"?>
<sst xmlns="http://schemas.openxmlformats.org/spreadsheetml/2006/main" count="2545" uniqueCount="573">
  <si>
    <t>Export Komplet</t>
  </si>
  <si>
    <t>VZ</t>
  </si>
  <si>
    <t>2.0</t>
  </si>
  <si>
    <t/>
  </si>
  <si>
    <t>False</t>
  </si>
  <si>
    <t>{9d818ab7-925f-480d-8740-62677cc1df39}</t>
  </si>
  <si>
    <t>&gt;&gt;  skryté sloupce  &lt;&lt;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</si>
  <si>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</si>
  <si>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</si>
  <si>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</si>
  <si>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</si>
  <si>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</si>
  <si>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</si>
  <si>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</si>
  <si>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</si>
  <si>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R83b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</si>
  <si>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</si>
  <si>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</si>
  <si>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Posílení stropu nad 1 NP, Městké muzeum Mariánské Lázně</t>
  </si>
  <si>
    <t>KSO:</t>
  </si>
  <si>
    <t>801 45 1</t>
  </si>
  <si>
    <t>CC-CZ:</t>
  </si>
  <si>
    <t>12621</t>
  </si>
  <si>
    <t>Místo:</t>
  </si>
  <si>
    <t xml:space="preserve"> </t>
  </si>
  <si>
    <t>Datum:</t>
  </si>
  <si>
    <t>10. 7. 2023</t>
  </si>
  <si>
    <t>Zadavatel:</t>
  </si>
  <si>
    <t>IČ:</t>
  </si>
  <si>
    <t>Město Mariánské Lázně</t>
  </si>
  <si>
    <t>DIČ:</t>
  </si>
  <si>
    <t>Uchazeč:</t>
  </si>
  <si>
    <t>Vyplň údaj</t>
  </si>
  <si>
    <t>Projektant:</t>
  </si>
  <si>
    <t>Ing. Ivan Beneš</t>
  </si>
  <si>
    <t>True</t>
  </si>
  <si>
    <t>Zpracovatel:</t>
  </si>
  <si>
    <t xml:space="preserve">Ing. Tomáš Hrdlička, Ph.D.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</si>
  <si>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</si>
  <si>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</si>
  <si>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</si>
  <si>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</si>
  <si>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</si>
  <si>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</si>
  <si>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</si>
  <si>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</si>
  <si>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</si>
  <si>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</si>
  <si>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</si>
  <si>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</si>
  <si>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</si>
  <si>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</si>
  <si>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</si>
  <si>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</si>
  <si>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</si>
  <si>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</si>
  <si>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</si>
  <si>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</si>
  <si>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</si>
  <si>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</si>
  <si>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</si>
  <si>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</si>
  <si>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</si>
  <si>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</si>
  <si>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</si>
  <si>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</si>
  <si>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</si>
  <si>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</si>
  <si>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</si>
  <si>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</si>
  <si>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</si>
  <si>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</si>
  <si>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</si>
  <si>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</si>
  <si>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</si>
  <si>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</si>
  <si>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</si>
  <si>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</si>
  <si>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</si>
  <si>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</si>
  <si>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Stavební a bourací práce</t>
  </si>
  <si>
    <t>STA</t>
  </si>
  <si>
    <t>{b3c0027d-988b-495a-886c-cedc87a05bb0}</t>
  </si>
  <si>
    <t>2</t>
  </si>
  <si>
    <t>KRYCÍ LIST SOUPISU PRACÍ</t>
  </si>
  <si>
    <t>Objekt:</t>
  </si>
  <si>
    <t>1 - Stavební a bourací práce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</si>
  <si>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</si>
  <si>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</si>
  <si>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</si>
  <si>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</si>
  <si>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</si>
  <si>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4 - Vodorovné konstrukce</t>
  </si>
  <si>
    <t xml:space="preserve">    6 - Úpravy povrchů, podlahy a osazování výplní</t>
  </si>
  <si>
    <t xml:space="preserve">      63 - Podlahy a podlahové konstrukce</t>
  </si>
  <si>
    <t xml:space="preserve">        63-4 - Samonivelační stěrka</t>
  </si>
  <si>
    <t xml:space="preserve">    9 - Ostatní konstrukce a práce, bourání</t>
  </si>
  <si>
    <t xml:space="preserve">    94 - Lešení a stavební výtahy</t>
  </si>
  <si>
    <t xml:space="preserve">    964 - Bourání</t>
  </si>
  <si>
    <t xml:space="preserve">      997 - Přesun sutě</t>
  </si>
  <si>
    <t xml:space="preserve">      998.1 - Přesuna likvidace vybavební</t>
  </si>
  <si>
    <t xml:space="preserve">    998 - Přesun hmot</t>
  </si>
  <si>
    <t>PSV - Práce a dodávky PSV</t>
  </si>
  <si>
    <t xml:space="preserve">    763 - Konstrukce suché výstavby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</si>
  <si>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</si>
  <si>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</si>
  <si>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</si>
  <si>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</si>
  <si>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</si>
  <si>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</si>
  <si>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</si>
  <si>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</si>
  <si>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</si>
  <si>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</si>
  <si>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</si>
  <si>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</si>
  <si>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</si>
  <si>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</si>
  <si>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</si>
  <si>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</si>
  <si>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</si>
  <si>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4</t>
  </si>
  <si>
    <t>Vodorovné konstrukce</t>
  </si>
  <si>
    <t>K</t>
  </si>
  <si>
    <t>K004</t>
  </si>
  <si>
    <t>Navaření profilu ve specifikaci na stáv nosník shora (rýha v podlaze), konstruční svár tl. 5 mm plný a částečně stehovaný dle PD, vč. přípravy materiálu krácením</t>
  </si>
  <si>
    <t>t</t>
  </si>
  <si>
    <t>vlastní</t>
  </si>
  <si>
    <t>910905333</t>
  </si>
  <si>
    <t>M</t>
  </si>
  <si>
    <t>14550258</t>
  </si>
  <si>
    <t>profil ocelový svařovaný jakost S235 průřez čtvercový 60x60x5mm</t>
  </si>
  <si>
    <t>CS ÚRS 2023 02</t>
  </si>
  <si>
    <t>8</t>
  </si>
  <si>
    <t>460481693</t>
  </si>
  <si>
    <t>VV</t>
  </si>
  <si>
    <t>"opatření č. 2"1434/1000</t>
  </si>
  <si>
    <t>"opatření č. 3"299/1000</t>
  </si>
  <si>
    <t>Součet</t>
  </si>
  <si>
    <t>3</t>
  </si>
  <si>
    <t>14550319R</t>
  </si>
  <si>
    <t>profil ocelový svařovaný jakost S235 průřez čtvercový 80x80x6mm</t>
  </si>
  <si>
    <t>-668261641</t>
  </si>
  <si>
    <t>"opatření č. 1"870/1000</t>
  </si>
  <si>
    <t>975121111</t>
  </si>
  <si>
    <t>Jednořadé podchycení konstrukcí systémovými prvky samostatnými stojkami výšky podepření do 4 m, zatížení do 750 kg/m zřízení</t>
  </si>
  <si>
    <t>m</t>
  </si>
  <si>
    <t>-1031600682</t>
  </si>
  <si>
    <t>Online PSC</t>
  </si>
  <si>
    <t>https://podminky.urs.cz/item/CS_URS_2023_02/975121111</t>
  </si>
  <si>
    <t>"v rozsahu opatření 01"(5,72+1,4+2,95+1,3+0,83)</t>
  </si>
  <si>
    <t>"v rozsahu opatření 02"2*(4,25+2,15+5,45+0,1*3+10,85)</t>
  </si>
  <si>
    <t>"v rozsahu opatření 03"(2,06+2,3+0,34+2,3+1,95)</t>
  </si>
  <si>
    <t>5</t>
  </si>
  <si>
    <t>975121112</t>
  </si>
  <si>
    <t>Jednořadé podchycení konstrukcí systémovými prvky samostatnými stojkami výšky podepření do 4 m, zatížení do 750 kg/m příplatek za první a každý další den použití</t>
  </si>
  <si>
    <t>-1692009418</t>
  </si>
  <si>
    <t>https://podminky.urs.cz/item/CS_URS_2023_02/975121112</t>
  </si>
  <si>
    <t>P</t>
  </si>
  <si>
    <t>Poznámka k položce:
předpoklad 30 dní</t>
  </si>
  <si>
    <t>67,15*30 'Přepočtené koeficientem množství</t>
  </si>
  <si>
    <t>6</t>
  </si>
  <si>
    <t>975121113</t>
  </si>
  <si>
    <t>Jednořadé podchycení konstrukcí systémovými prvky samostatnými stojkami výšky podepření do 4 m, zatížení do 750 kg/m odstranění</t>
  </si>
  <si>
    <t>-1376506312</t>
  </si>
  <si>
    <t>https://podminky.urs.cz/item/CS_URS_2023_02/975121113</t>
  </si>
  <si>
    <t>Úpravy povrchů, podlahy a osazování výplní</t>
  </si>
  <si>
    <t>7</t>
  </si>
  <si>
    <t>631311121</t>
  </si>
  <si>
    <t>Doplnění dosavadních mazanin prostým betonem s dodáním hmot, bez potěru, plochy jednotlivě do 1 m2 a tl. do 80 mm</t>
  </si>
  <si>
    <t>m3</t>
  </si>
  <si>
    <t>-1828651511</t>
  </si>
  <si>
    <t>https://podminky.urs.cz/item/CS_URS_2023_02/631311121</t>
  </si>
  <si>
    <t>"šířka 250 mm, hloubka cca 100 mm</t>
  </si>
  <si>
    <t>"opatření č. 1"5*10*0,25*0,1</t>
  </si>
  <si>
    <t>"opatření č. 2"5,4*32*0,25*0,1</t>
  </si>
  <si>
    <t>"opatření č. 3"6*6*0,25*0,1</t>
  </si>
  <si>
    <t>63</t>
  </si>
  <si>
    <t>Podlahy a podlahové konstrukce</t>
  </si>
  <si>
    <t>63-4</t>
  </si>
  <si>
    <t>Samonivelační stěrka</t>
  </si>
  <si>
    <t>632451103</t>
  </si>
  <si>
    <t>Potěr cementový samonivelační ze suchých směsí tloušťky přes 5 do 10 mm</t>
  </si>
  <si>
    <t>m2</t>
  </si>
  <si>
    <t>1220278690</t>
  </si>
  <si>
    <t>https://podminky.urs.cz/item/CS_URS_2023_02/632451103</t>
  </si>
  <si>
    <t>"201"59,85</t>
  </si>
  <si>
    <t>"202"0</t>
  </si>
  <si>
    <t>"203"121,5</t>
  </si>
  <si>
    <t>"204"10,35</t>
  </si>
  <si>
    <t>"205"31,23</t>
  </si>
  <si>
    <t>"206"16,7</t>
  </si>
  <si>
    <t>"207"13,81</t>
  </si>
  <si>
    <t>"208"13,87</t>
  </si>
  <si>
    <t>"209"6,92</t>
  </si>
  <si>
    <t>"210"17,09</t>
  </si>
  <si>
    <t>"211"21,91</t>
  </si>
  <si>
    <t>"212"0</t>
  </si>
  <si>
    <t>"213"30,24</t>
  </si>
  <si>
    <t>"214"9,63</t>
  </si>
  <si>
    <t>"215"7,85</t>
  </si>
  <si>
    <t>"plocha bouraných příček"1,5</t>
  </si>
  <si>
    <t>9</t>
  </si>
  <si>
    <t>771121011</t>
  </si>
  <si>
    <t>Příprava podkladu před provedením dlažby nátěr penetrační na podlahu</t>
  </si>
  <si>
    <t>1654018741</t>
  </si>
  <si>
    <t>https://podminky.urs.cz/item/CS_URS_2023_02/771121011</t>
  </si>
  <si>
    <t>Ostatní konstrukce a práce, bourání</t>
  </si>
  <si>
    <t>10</t>
  </si>
  <si>
    <t>952901111</t>
  </si>
  <si>
    <t>Vyčištění budov nebo objektů před předáním do užívání budov bytové nebo občanské výstavby, světlé výšky podlaží do 4 m</t>
  </si>
  <si>
    <t>-147863920</t>
  </si>
  <si>
    <t>https://podminky.urs.cz/item/CS_URS_2023_02/952901111</t>
  </si>
  <si>
    <t>94</t>
  </si>
  <si>
    <t>Lešení a stavební výtahy</t>
  </si>
  <si>
    <t>11</t>
  </si>
  <si>
    <t>949101111</t>
  </si>
  <si>
    <t>Lešení pomocné pracovní pro objekty pozemních staveb pro zatížení do 150 kg/m2, o výšce lešeňové podlahy do 1,9 m</t>
  </si>
  <si>
    <t>2102852272</t>
  </si>
  <si>
    <t>https://podminky.urs.cz/item/CS_URS_2023_02/949101111</t>
  </si>
  <si>
    <t>"pomocné lešení pro opatření č. 4"8,95*1</t>
  </si>
  <si>
    <t>964</t>
  </si>
  <si>
    <t>Bourání</t>
  </si>
  <si>
    <t>772523811</t>
  </si>
  <si>
    <t>Demontáž dlažby z kamene k dalšímu použití z měkkých kamenů kladených do malty</t>
  </si>
  <si>
    <t>1329506869</t>
  </si>
  <si>
    <t>https://podminky.urs.cz/item/CS_URS_2023_02/772523811</t>
  </si>
  <si>
    <t>"201"59,85-5*3</t>
  </si>
  <si>
    <t>13</t>
  </si>
  <si>
    <t>771573810</t>
  </si>
  <si>
    <t>Demontáž podlah z dlaždic keramických lepených</t>
  </si>
  <si>
    <t>-1722005985</t>
  </si>
  <si>
    <t>https://podminky.urs.cz/item/CS_URS_2023_02/771573810</t>
  </si>
  <si>
    <t>14</t>
  </si>
  <si>
    <t>776201811</t>
  </si>
  <si>
    <t>Demontáž povlakových podlahovin lepených ručně bez podložky</t>
  </si>
  <si>
    <t>-385919668</t>
  </si>
  <si>
    <t>https://podminky.urs.cz/item/CS_URS_2023_02/776201811</t>
  </si>
  <si>
    <t>"201"5*3</t>
  </si>
  <si>
    <t>15</t>
  </si>
  <si>
    <t>965046111</t>
  </si>
  <si>
    <t>Broušení stávajících betonových podlah úběr do 3 mm</t>
  </si>
  <si>
    <t>-1860568710</t>
  </si>
  <si>
    <t>https://podminky.urs.cz/item/CS_URS_2023_02/965046111</t>
  </si>
  <si>
    <t>"srovnání po burání dlažby</t>
  </si>
  <si>
    <t>59,85+9,63+7,85</t>
  </si>
  <si>
    <t>"plocha po bouraných příčkách"1</t>
  </si>
  <si>
    <t>16</t>
  </si>
  <si>
    <t>962031132</t>
  </si>
  <si>
    <t>Bourání příček z cihel, tvárnic nebo příčkovek z cihel pálených, plných nebo dutých na maltu vápennou nebo vápenocementovou, tl. do 100 mm</t>
  </si>
  <si>
    <t>-1976467960</t>
  </si>
  <si>
    <t>https://podminky.urs.cz/item/CS_URS_2023_02/962031132</t>
  </si>
  <si>
    <t>4,35*(2,4+3,27+0,1+2,47+5,35)</t>
  </si>
  <si>
    <t>17</t>
  </si>
  <si>
    <t>763111811</t>
  </si>
  <si>
    <t>Demontáž příček ze sádrokartonových desek s nosnou konstrukcí z ocelových profilů jednoduchých, opláštění jednoduché</t>
  </si>
  <si>
    <t>1273356012</t>
  </si>
  <si>
    <t>https://podminky.urs.cz/item/CS_URS_2023_02/763111811</t>
  </si>
  <si>
    <t>4,35*(3,93+0,1+3,25+0,1+4,02+4,25*2+2,15)</t>
  </si>
  <si>
    <t>4,35*(4,02+0,1+3,25+3,45+5,45+5,45*2+5,45)</t>
  </si>
  <si>
    <t>18</t>
  </si>
  <si>
    <t>K008</t>
  </si>
  <si>
    <t>Odstranění podhledu - předdpoklad při odstranění příček - desky lignopor na dřevěném roštu + dodatečná TI ze skelných vláken</t>
  </si>
  <si>
    <t>185849371</t>
  </si>
  <si>
    <t>19</t>
  </si>
  <si>
    <t>977311111</t>
  </si>
  <si>
    <t>Řezání stávajících betonových mazanin bez vyztužení hloubky do 50 mm</t>
  </si>
  <si>
    <t>2108257911</t>
  </si>
  <si>
    <t>https://podminky.urs.cz/item/CS_URS_2023_02/977311111</t>
  </si>
  <si>
    <t>"naříznutí pro vybourání v pásu</t>
  </si>
  <si>
    <t>"opatření č. 1"5*10*2</t>
  </si>
  <si>
    <t>"opatření č. 2"5,4*32*2</t>
  </si>
  <si>
    <t>"opatření č. 3"6*6*2</t>
  </si>
  <si>
    <t>20</t>
  </si>
  <si>
    <t>974042557</t>
  </si>
  <si>
    <t>Vysekání rýh v betonové nebo jiné monolitické dlažbě s betonovým podkladem do hl. 100 mm a šířky do 300 mm</t>
  </si>
  <si>
    <t>-861360199</t>
  </si>
  <si>
    <t>https://podminky.urs.cz/item/CS_URS_2023_02/974042557</t>
  </si>
  <si>
    <t>"opatření č. 1"5*10</t>
  </si>
  <si>
    <t>"opatření č. 2"5,4*32</t>
  </si>
  <si>
    <t>"opatření č. 3"6*6</t>
  </si>
  <si>
    <t>K003</t>
  </si>
  <si>
    <t>Očištění rýhy v podlaze pro navaření nosníku vč. očištění václ. nosníku</t>
  </si>
  <si>
    <t>bm</t>
  </si>
  <si>
    <t>1130515460</t>
  </si>
  <si>
    <t>22</t>
  </si>
  <si>
    <t>HZS1292</t>
  </si>
  <si>
    <t>Hodinové zúčtovací sazby profesí HSV zemní a pomocné práce stavební dělník</t>
  </si>
  <si>
    <t>hod</t>
  </si>
  <si>
    <t>-20330660</t>
  </si>
  <si>
    <t>https://podminky.urs.cz/item/CS_URS_2023_02/HZS1292</t>
  </si>
  <si>
    <t>"ostatní práce"5</t>
  </si>
  <si>
    <t>23</t>
  </si>
  <si>
    <t>K006</t>
  </si>
  <si>
    <t>Demontáž stávající elektroinstalace vč. odpojení</t>
  </si>
  <si>
    <t>-1590679171</t>
  </si>
  <si>
    <t>24</t>
  </si>
  <si>
    <t>968072455</t>
  </si>
  <si>
    <t>Vybourání kovových rámů oken s křídly, dveřních zárubní, vrat, stěn, ostění nebo obkladů dveřních zárubní, plochy do 2 m2</t>
  </si>
  <si>
    <t>-1622250803</t>
  </si>
  <si>
    <t>https://podminky.urs.cz/item/CS_URS_2023_02/968072455</t>
  </si>
  <si>
    <t>"2 NP"0,8*2,02*5</t>
  </si>
  <si>
    <t>0,95*2,02</t>
  </si>
  <si>
    <t>25</t>
  </si>
  <si>
    <t>968072456</t>
  </si>
  <si>
    <t>Vybourání kovových rámů oken s křídly, dveřních zárubní, vrat, stěn, ostění nebo obkladů dveřních zárubní, plochy přes 2 m2</t>
  </si>
  <si>
    <t>-1180293520</t>
  </si>
  <si>
    <t>https://podminky.urs.cz/item/CS_URS_2023_02/968072456</t>
  </si>
  <si>
    <t>1,2*2,02*3</t>
  </si>
  <si>
    <t>1*2,02</t>
  </si>
  <si>
    <t>997</t>
  </si>
  <si>
    <t>Přesun sutě</t>
  </si>
  <si>
    <t>26</t>
  </si>
  <si>
    <t>997013211</t>
  </si>
  <si>
    <t>Vnitrostaveništní doprava suti a vybouraných hmot vodorovně do 50 m svisle ručně pro budovy a haly výšky do 6 m</t>
  </si>
  <si>
    <t>1707204623</t>
  </si>
  <si>
    <t>https://podminky.urs.cz/item/CS_URS_2023_02/997013211</t>
  </si>
  <si>
    <t>27</t>
  </si>
  <si>
    <t>997013501</t>
  </si>
  <si>
    <t>Odvoz suti a vybouraných hmot na skládku nebo meziskládku se složením, na vzdálenost do 1 km</t>
  </si>
  <si>
    <t>1275239914</t>
  </si>
  <si>
    <t>https://podminky.urs.cz/item/CS_URS_2023_02/997013501</t>
  </si>
  <si>
    <t>28</t>
  </si>
  <si>
    <t>997013509</t>
  </si>
  <si>
    <t>Odvoz suti a vybouraných hmot na skládku nebo meziskládku se složením, na vzdálenost Příplatek k ceně za každý další i započatý 1 km přes 1 km</t>
  </si>
  <si>
    <t>1926281548</t>
  </si>
  <si>
    <t>https://podminky.urs.cz/item/CS_URS_2023_02/997013509</t>
  </si>
  <si>
    <t xml:space="preserve">Poznámka k položce:
celkem 25 km </t>
  </si>
  <si>
    <t>56,991*14 'Přepočtené koeficientem množství</t>
  </si>
  <si>
    <t>29</t>
  </si>
  <si>
    <t>997013631</t>
  </si>
  <si>
    <t>Poplatek za uložení stavebního odpadu na skládce (skládkovné) směsného stavebního a demoličního zatříděného do Katalogu odpadů pod kódem 17 09 04</t>
  </si>
  <si>
    <t>686443252</t>
  </si>
  <si>
    <t>https://podminky.urs.cz/item/CS_URS_2023_02/997013631</t>
  </si>
  <si>
    <t>Poznámka k položce:
cena se upřesní dle místa uložení suti</t>
  </si>
  <si>
    <t>998.1</t>
  </si>
  <si>
    <t>Přesuna likvidace vybavební</t>
  </si>
  <si>
    <t>30</t>
  </si>
  <si>
    <t>K009</t>
  </si>
  <si>
    <t>Demontáž vytrín, bez skleněné výplně</t>
  </si>
  <si>
    <t>ks</t>
  </si>
  <si>
    <t>346456866</t>
  </si>
  <si>
    <t>31</t>
  </si>
  <si>
    <t>488269994</t>
  </si>
  <si>
    <t>32</t>
  </si>
  <si>
    <t>-1179462659</t>
  </si>
  <si>
    <t>33</t>
  </si>
  <si>
    <t>-862426439</t>
  </si>
  <si>
    <t>1*14 'Přepočtené koeficientem množství</t>
  </si>
  <si>
    <t>34</t>
  </si>
  <si>
    <t>997013635</t>
  </si>
  <si>
    <t>Poplatek za uložení stavebního odpadu na skládce (skládkovné) komunálního zatříděného do Katalogu odpadů pod kódem 20 03 01</t>
  </si>
  <si>
    <t>-1269494653</t>
  </si>
  <si>
    <t>https://podminky.urs.cz/item/CS_URS_2023_02/997013635</t>
  </si>
  <si>
    <t>998</t>
  </si>
  <si>
    <t>Přesun hmot</t>
  </si>
  <si>
    <t>35</t>
  </si>
  <si>
    <t>998018001</t>
  </si>
  <si>
    <t>Přesun hmot pro budovy občanské výstavby, bydlení, výrobu a služby ruční - bez užití mechanizace vodorovná dopravní vzdálenost do 100 m pro budovy s jakoukoliv nosnou konstrukcí výšky do 6 m</t>
  </si>
  <si>
    <t>-522901647</t>
  </si>
  <si>
    <t>https://podminky.urs.cz/item/CS_URS_2023_02/998018001</t>
  </si>
  <si>
    <t>PSV</t>
  </si>
  <si>
    <t>Práce a dodávky PSV</t>
  </si>
  <si>
    <t>763</t>
  </si>
  <si>
    <t>Konstrukce suché výstavby</t>
  </si>
  <si>
    <t>36</t>
  </si>
  <si>
    <t>763164655</t>
  </si>
  <si>
    <t>Obklad konstrukcí sádrokartonovými deskami včetně ochranných úhelníků ve tvaru U rozvinuté šíře přes 1,2 m, opláštěný deskou protipožární DF, tl. 12,5 mm</t>
  </si>
  <si>
    <t>-604620348</t>
  </si>
  <si>
    <t>https://podminky.urs.cz/item/CS_URS_2023_02/763164655</t>
  </si>
  <si>
    <t>"nosník 1 NP"</t>
  </si>
  <si>
    <t>8,95*(0,34+0,6+0,34)</t>
  </si>
  <si>
    <t>37</t>
  </si>
  <si>
    <t>998763301</t>
  </si>
  <si>
    <t>Přesun hmot pro konstrukce montované z desek sádrokartonových, sádrovláknitých, cementovláknitých nebo cementových stanovený z hmotnosti přesunovaného materiálu vodorovná dopravní vzdálenost do 50 m v objektech výšky do 6 m</t>
  </si>
  <si>
    <t>-1639707260</t>
  </si>
  <si>
    <t>https://podminky.urs.cz/item/CS_URS_2023_02/998763301</t>
  </si>
  <si>
    <t>OST</t>
  </si>
  <si>
    <t>Ostatní</t>
  </si>
  <si>
    <t>38</t>
  </si>
  <si>
    <t>K002</t>
  </si>
  <si>
    <t>Zařízení stavenišě, doprava a jiné vedlejší náklady</t>
  </si>
  <si>
    <t>146007362</t>
  </si>
  <si>
    <t>39</t>
  </si>
  <si>
    <t>K001</t>
  </si>
  <si>
    <t>Protiprašná opatření, ochrana neřešených částí stavby</t>
  </si>
  <si>
    <t>-1299983688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</si>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</sst>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i/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4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/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3" fillId="4" borderId="13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8" xfId="0" applyNumberFormat="1" applyFont="1" applyBorder="1" applyAlignment="1">
      <alignment vertical="center"/>
    </xf>
    <xf numFmtId="4" fontId="21" fillId="0" borderId="0" xfId="0" applyNumberFormat="1" applyFont="1" applyAlignment="1">
      <alignment vertical="center"/>
    </xf>
    <xf numFmtId="166" fontId="21" fillId="0" borderId="0" xfId="0" applyNumberFormat="1" applyFont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4" fontId="25" fillId="0" borderId="0" xfId="0" applyNumberFormat="1" applyFont="1"/>
    <xf numFmtId="166" fontId="33" fillId="0" borderId="10" xfId="0" applyNumberFormat="1" applyFont="1" applyBorder="1"/>
    <xf numFmtId="166" fontId="33" fillId="0" borderId="11" xfId="0" applyNumberFormat="1" applyFont="1" applyBorder="1"/>
    <xf numFmtId="4" fontId="34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8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center" vertical="center"/>
    </xf>
    <xf numFmtId="166" fontId="24" fillId="0" borderId="0" xfId="0" applyNumberFormat="1" applyFont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5" fillId="0" borderId="22" xfId="0" applyFont="1" applyBorder="1" applyAlignment="1" applyProtection="1">
      <alignment horizontal="center" vertical="center"/>
      <protection locked="0"/>
    </xf>
    <xf numFmtId="49" fontId="35" fillId="0" borderId="22" xfId="0" applyNumberFormat="1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167" fontId="35" fillId="0" borderId="22" xfId="0" applyNumberFormat="1" applyFont="1" applyBorder="1" applyAlignment="1" applyProtection="1">
      <alignment vertical="center"/>
      <protection locked="0"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2" borderId="18" xfId="0" applyFont="1" applyFill="1" applyBorder="1" applyAlignment="1" applyProtection="1">
      <alignment horizontal="left" vertical="center"/>
      <protection locked="0"/>
    </xf>
    <xf numFmtId="0" fontId="35" fillId="0" borderId="0" xfId="0" applyFont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8" fillId="0" borderId="0" xfId="0" applyFont="1" applyAlignment="1">
      <alignment horizontal="left" vertical="center"/>
    </xf>
    <xf numFmtId="0" fontId="39" fillId="0" borderId="0" xfId="20" applyFont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40" fillId="0" borderId="0" xfId="0" applyFont="1" applyAlignment="1">
      <alignment vertical="center" wrapText="1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3" fillId="0" borderId="3" xfId="0" applyFont="1" applyBorder="1"/>
    <xf numFmtId="0" fontId="13" fillId="0" borderId="0" xfId="0" applyFont="1" applyAlignment="1">
      <alignment horizontal="left"/>
    </xf>
    <xf numFmtId="0" fontId="13" fillId="0" borderId="0" xfId="0" applyFont="1" applyProtection="1">
      <protection locked="0"/>
    </xf>
    <xf numFmtId="4" fontId="13" fillId="0" borderId="0" xfId="0" applyNumberFormat="1" applyFont="1"/>
    <xf numFmtId="0" fontId="13" fillId="0" borderId="18" xfId="0" applyFont="1" applyBorder="1"/>
    <xf numFmtId="166" fontId="13" fillId="0" borderId="0" xfId="0" applyNumberFormat="1" applyFont="1"/>
    <xf numFmtId="166" fontId="13" fillId="0" borderId="12" xfId="0" applyNumberFormat="1" applyFont="1" applyBorder="1"/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41" fillId="0" borderId="23" xfId="0" applyFont="1" applyBorder="1" applyAlignment="1">
      <alignment vertical="center" wrapText="1"/>
    </xf>
    <xf numFmtId="0" fontId="41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6" xfId="0" applyFont="1" applyBorder="1" applyAlignment="1">
      <alignment vertical="center" wrapText="1"/>
    </xf>
    <xf numFmtId="0" fontId="41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1" fillId="0" borderId="30" xfId="0" applyFont="1" applyBorder="1" applyAlignment="1">
      <alignment vertical="center" wrapText="1"/>
    </xf>
    <xf numFmtId="0" fontId="41" fillId="0" borderId="0" xfId="0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23" xfId="0" applyFont="1" applyBorder="1" applyAlignment="1">
      <alignment horizontal="left" vertical="center"/>
    </xf>
    <xf numFmtId="0" fontId="41" fillId="0" borderId="24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29" xfId="0" applyFont="1" applyBorder="1" applyAlignment="1">
      <alignment horizontal="center" vertical="center"/>
    </xf>
    <xf numFmtId="0" fontId="46" fillId="0" borderId="29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8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3" fillId="0" borderId="29" xfId="0" applyFont="1" applyBorder="1" applyAlignment="1">
      <alignment horizontal="left"/>
    </xf>
    <xf numFmtId="0" fontId="46" fillId="0" borderId="29" xfId="0" applyFont="1" applyBorder="1"/>
    <xf numFmtId="0" fontId="41" fillId="0" borderId="26" xfId="0" applyFont="1" applyBorder="1" applyAlignment="1">
      <alignment vertical="top"/>
    </xf>
    <xf numFmtId="0" fontId="41" fillId="0" borderId="27" xfId="0" applyFont="1" applyBorder="1" applyAlignment="1">
      <alignment vertical="top"/>
    </xf>
    <xf numFmtId="0" fontId="41" fillId="0" borderId="28" xfId="0" applyFont="1" applyBorder="1" applyAlignment="1">
      <alignment vertical="top"/>
    </xf>
    <xf numFmtId="0" fontId="41" fillId="0" borderId="29" xfId="0" applyFont="1" applyBorder="1" applyAlignment="1">
      <alignment vertical="top"/>
    </xf>
    <xf numFmtId="0" fontId="41" fillId="0" borderId="30" xfId="0" applyFont="1" applyBorder="1" applyAlignment="1">
      <alignment vertical="top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9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5" fillId="5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wrapText="1"/>
    </xf>
    <xf numFmtId="0" fontId="42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/>
    </xf>
    <xf numFmtId="0" fontId="43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23" fillId="6" borderId="22" xfId="0" applyFont="1" applyFill="1" applyBorder="1" applyAlignment="1" applyProtection="1">
      <alignment horizontal="center" vertical="center"/>
      <protection locked="0"/>
    </xf>
    <xf numFmtId="49" fontId="23" fillId="6" borderId="22" xfId="0" applyNumberFormat="1" applyFont="1" applyFill="1" applyBorder="1" applyAlignment="1" applyProtection="1">
      <alignment horizontal="left" vertical="center" wrapText="1"/>
      <protection locked="0"/>
    </xf>
    <xf numFmtId="0" fontId="23" fillId="6" borderId="22" xfId="0" applyFont="1" applyFill="1" applyBorder="1" applyAlignment="1" applyProtection="1">
      <alignment horizontal="left" vertical="center" wrapText="1"/>
      <protection locked="0"/>
    </xf>
    <xf numFmtId="0" fontId="23" fillId="6" borderId="22" xfId="0" applyFont="1" applyFill="1" applyBorder="1" applyAlignment="1" applyProtection="1">
      <alignment horizontal="center" vertical="center" wrapText="1"/>
      <protection locked="0"/>
    </xf>
    <xf numFmtId="167" fontId="23" fillId="6" borderId="22" xfId="0" applyNumberFormat="1" applyFont="1" applyFill="1" applyBorder="1" applyAlignment="1" applyProtection="1">
      <alignment vertical="center"/>
      <protection locked="0"/>
    </xf>
    <xf numFmtId="4" fontId="23" fillId="6" borderId="22" xfId="0" applyNumberFormat="1" applyFont="1" applyFill="1" applyBorder="1" applyAlignment="1" applyProtection="1">
      <alignment vertical="center"/>
      <protection locked="0"/>
    </xf>
    <xf numFmtId="0" fontId="0" fillId="6" borderId="0" xfId="0" applyFill="1" applyAlignment="1">
      <alignment vertical="center"/>
    </xf>
    <xf numFmtId="0" fontId="38" fillId="6" borderId="0" xfId="0" applyFont="1" applyFill="1" applyAlignment="1">
      <alignment horizontal="left" vertical="center"/>
    </xf>
    <xf numFmtId="0" fontId="39" fillId="6" borderId="0" xfId="20" applyFont="1" applyFill="1" applyAlignment="1">
      <alignment vertical="center" wrapText="1"/>
    </xf>
    <xf numFmtId="0" fontId="0" fillId="6" borderId="0" xfId="0" applyFill="1" applyAlignment="1" applyProtection="1">
      <alignment vertical="center"/>
      <protection locked="0"/>
    </xf>
    <xf numFmtId="0" fontId="37" fillId="6" borderId="0" xfId="0" applyFont="1" applyFill="1" applyAlignment="1">
      <alignment horizontal="left" vertical="center"/>
    </xf>
    <xf numFmtId="0" fontId="40" fillId="6" borderId="0" xfId="0" applyFont="1" applyFill="1" applyAlignment="1">
      <alignment vertical="center" wrapText="1"/>
    </xf>
    <xf numFmtId="0" fontId="10" fillId="6" borderId="0" xfId="0" applyFont="1" applyFill="1" applyAlignment="1">
      <alignment vertical="center"/>
    </xf>
    <xf numFmtId="0" fontId="10" fillId="6" borderId="0" xfId="0" applyFont="1" applyFill="1" applyAlignment="1">
      <alignment horizontal="left" vertical="center"/>
    </xf>
    <xf numFmtId="0" fontId="10" fillId="6" borderId="0" xfId="0" applyFont="1" applyFill="1" applyAlignment="1">
      <alignment horizontal="left" vertical="center" wrapText="1"/>
    </xf>
    <xf numFmtId="167" fontId="10" fillId="6" borderId="0" xfId="0" applyNumberFormat="1" applyFont="1" applyFill="1" applyAlignment="1">
      <alignment vertical="center"/>
    </xf>
    <xf numFmtId="0" fontId="10" fillId="6" borderId="0" xfId="0" applyFont="1" applyFill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975121111" TargetMode="External" /><Relationship Id="rId2" Type="http://schemas.openxmlformats.org/officeDocument/2006/relationships/hyperlink" Target="https://podminky.urs.cz/item/CS_URS_2023_02/975121112" TargetMode="External" /><Relationship Id="rId3" Type="http://schemas.openxmlformats.org/officeDocument/2006/relationships/hyperlink" Target="https://podminky.urs.cz/item/CS_URS_2023_02/975121113" TargetMode="External" /><Relationship Id="rId4" Type="http://schemas.openxmlformats.org/officeDocument/2006/relationships/hyperlink" Target="https://podminky.urs.cz/item/CS_URS_2023_02/631311121" TargetMode="External" /><Relationship Id="rId5" Type="http://schemas.openxmlformats.org/officeDocument/2006/relationships/hyperlink" Target="https://podminky.urs.cz/item/CS_URS_2023_02/632451103" TargetMode="External" /><Relationship Id="rId6" Type="http://schemas.openxmlformats.org/officeDocument/2006/relationships/hyperlink" Target="https://podminky.urs.cz/item/CS_URS_2023_02/771121011" TargetMode="External" /><Relationship Id="rId7" Type="http://schemas.openxmlformats.org/officeDocument/2006/relationships/hyperlink" Target="https://podminky.urs.cz/item/CS_URS_2023_02/952901111" TargetMode="External" /><Relationship Id="rId8" Type="http://schemas.openxmlformats.org/officeDocument/2006/relationships/hyperlink" Target="https://podminky.urs.cz/item/CS_URS_2023_02/949101111" TargetMode="External" /><Relationship Id="rId9" Type="http://schemas.openxmlformats.org/officeDocument/2006/relationships/hyperlink" Target="https://podminky.urs.cz/item/CS_URS_2023_02/772523811" TargetMode="External" /><Relationship Id="rId10" Type="http://schemas.openxmlformats.org/officeDocument/2006/relationships/hyperlink" Target="https://podminky.urs.cz/item/CS_URS_2023_02/771573810" TargetMode="External" /><Relationship Id="rId11" Type="http://schemas.openxmlformats.org/officeDocument/2006/relationships/hyperlink" Target="https://podminky.urs.cz/item/CS_URS_2023_02/776201811" TargetMode="External" /><Relationship Id="rId12" Type="http://schemas.openxmlformats.org/officeDocument/2006/relationships/hyperlink" Target="https://podminky.urs.cz/item/CS_URS_2023_02/965046111" TargetMode="External" /><Relationship Id="rId13" Type="http://schemas.openxmlformats.org/officeDocument/2006/relationships/hyperlink" Target="https://podminky.urs.cz/item/CS_URS_2023_02/962031132" TargetMode="External" /><Relationship Id="rId14" Type="http://schemas.openxmlformats.org/officeDocument/2006/relationships/hyperlink" Target="https://podminky.urs.cz/item/CS_URS_2023_02/763111811" TargetMode="External" /><Relationship Id="rId15" Type="http://schemas.openxmlformats.org/officeDocument/2006/relationships/hyperlink" Target="https://podminky.urs.cz/item/CS_URS_2023_02/977311111" TargetMode="External" /><Relationship Id="rId16" Type="http://schemas.openxmlformats.org/officeDocument/2006/relationships/hyperlink" Target="https://podminky.urs.cz/item/CS_URS_2023_02/974042557" TargetMode="External" /><Relationship Id="rId17" Type="http://schemas.openxmlformats.org/officeDocument/2006/relationships/hyperlink" Target="https://podminky.urs.cz/item/CS_URS_2023_02/HZS1292" TargetMode="External" /><Relationship Id="rId18" Type="http://schemas.openxmlformats.org/officeDocument/2006/relationships/hyperlink" Target="https://podminky.urs.cz/item/CS_URS_2023_02/968072455" TargetMode="External" /><Relationship Id="rId19" Type="http://schemas.openxmlformats.org/officeDocument/2006/relationships/hyperlink" Target="https://podminky.urs.cz/item/CS_URS_2023_02/968072456" TargetMode="External" /><Relationship Id="rId20" Type="http://schemas.openxmlformats.org/officeDocument/2006/relationships/hyperlink" Target="https://podminky.urs.cz/item/CS_URS_2023_02/997013211" TargetMode="External" /><Relationship Id="rId21" Type="http://schemas.openxmlformats.org/officeDocument/2006/relationships/hyperlink" Target="https://podminky.urs.cz/item/CS_URS_2023_02/997013501" TargetMode="External" /><Relationship Id="rId22" Type="http://schemas.openxmlformats.org/officeDocument/2006/relationships/hyperlink" Target="https://podminky.urs.cz/item/CS_URS_2023_02/997013509" TargetMode="External" /><Relationship Id="rId23" Type="http://schemas.openxmlformats.org/officeDocument/2006/relationships/hyperlink" Target="https://podminky.urs.cz/item/CS_URS_2023_02/997013631" TargetMode="External" /><Relationship Id="rId24" Type="http://schemas.openxmlformats.org/officeDocument/2006/relationships/hyperlink" Target="https://podminky.urs.cz/item/CS_URS_2023_02/997013211" TargetMode="External" /><Relationship Id="rId25" Type="http://schemas.openxmlformats.org/officeDocument/2006/relationships/hyperlink" Target="https://podminky.urs.cz/item/CS_URS_2023_02/997013501" TargetMode="External" /><Relationship Id="rId26" Type="http://schemas.openxmlformats.org/officeDocument/2006/relationships/hyperlink" Target="https://podminky.urs.cz/item/CS_URS_2023_02/997013509" TargetMode="External" /><Relationship Id="rId27" Type="http://schemas.openxmlformats.org/officeDocument/2006/relationships/hyperlink" Target="https://podminky.urs.cz/item/CS_URS_2023_02/997013635" TargetMode="External" /><Relationship Id="rId28" Type="http://schemas.openxmlformats.org/officeDocument/2006/relationships/hyperlink" Target="https://podminky.urs.cz/item/CS_URS_2023_02/998018001" TargetMode="External" /><Relationship Id="rId29" Type="http://schemas.openxmlformats.org/officeDocument/2006/relationships/hyperlink" Target="https://podminky.urs.cz/item/CS_URS_2023_02/763164655" TargetMode="External" /><Relationship Id="rId30" Type="http://schemas.openxmlformats.org/officeDocument/2006/relationships/hyperlink" Target="https://podminky.urs.cz/item/CS_URS_2023_02/998763301" TargetMode="External" /><Relationship Id="rId3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7"/>
  <sheetViews>
    <sheetView showGridLines="0" workbookViewId="0" topLeftCell="A26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ht="36.95" customHeight="1">
      <c r="AR2" s="310" t="s">
        <v>6</v>
      </c>
      <c r="AS2" s="277"/>
      <c r="AT2" s="277"/>
      <c r="AU2" s="277"/>
      <c r="AV2" s="277"/>
      <c r="AW2" s="277"/>
      <c r="AX2" s="277"/>
      <c r="AY2" s="277"/>
      <c r="AZ2" s="277"/>
      <c r="BA2" s="277"/>
      <c r="BB2" s="277"/>
      <c r="BC2" s="277"/>
      <c r="BD2" s="277"/>
      <c r="BE2" s="277"/>
      <c r="BS2" s="18" t="s">
        <v>7</v>
      </c>
      <c r="BT2" s="18" t="s">
        <v>8</v>
      </c>
    </row>
    <row r="3" spans="2:72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7</v>
      </c>
      <c r="BT3" s="18" t="s">
        <v>9</v>
      </c>
    </row>
    <row r="4" spans="2:71" ht="24.95" customHeight="1">
      <c r="B4" s="21"/>
      <c r="D4" s="22" t="s">
        <v>10</v>
      </c>
      <c r="AR4" s="21"/>
      <c r="AS4" s="23" t="s">
        <v>11</v>
      </c>
      <c r="BE4" s="24" t="s">
        <v>12</v>
      </c>
      <c r="BS4" s="18" t="s">
        <v>13</v>
      </c>
    </row>
    <row r="5" spans="2:71" ht="12" customHeight="1">
      <c r="B5" s="21"/>
      <c r="D5" s="25" t="s">
        <v>14</v>
      </c>
      <c r="K5" s="276" t="s">
        <v>15</v>
      </c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7"/>
      <c r="AD5" s="277"/>
      <c r="AE5" s="277"/>
      <c r="AF5" s="277"/>
      <c r="AG5" s="277"/>
      <c r="AH5" s="277"/>
      <c r="AI5" s="277"/>
      <c r="AJ5" s="277"/>
      <c r="AK5" s="277"/>
      <c r="AL5" s="277"/>
      <c r="AM5" s="277"/>
      <c r="AN5" s="277"/>
      <c r="AO5" s="277"/>
      <c r="AR5" s="21"/>
      <c r="BE5" s="273" t="s">
        <v>16</v>
      </c>
      <c r="BS5" s="18" t="s">
        <v>7</v>
      </c>
    </row>
    <row r="6" spans="2:71" ht="36.95" customHeight="1">
      <c r="B6" s="21"/>
      <c r="D6" s="27" t="s">
        <v>17</v>
      </c>
      <c r="K6" s="278" t="s">
        <v>18</v>
      </c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B6" s="277"/>
      <c r="AC6" s="277"/>
      <c r="AD6" s="277"/>
      <c r="AE6" s="277"/>
      <c r="AF6" s="277"/>
      <c r="AG6" s="277"/>
      <c r="AH6" s="277"/>
      <c r="AI6" s="277"/>
      <c r="AJ6" s="277"/>
      <c r="AK6" s="277"/>
      <c r="AL6" s="277"/>
      <c r="AM6" s="277"/>
      <c r="AN6" s="277"/>
      <c r="AO6" s="277"/>
      <c r="AR6" s="21"/>
      <c r="BE6" s="274"/>
      <c r="BS6" s="18" t="s">
        <v>7</v>
      </c>
    </row>
    <row r="7" spans="2:71" ht="12" customHeight="1">
      <c r="B7" s="21"/>
      <c r="D7" s="28" t="s">
        <v>19</v>
      </c>
      <c r="K7" s="26" t="s">
        <v>20</v>
      </c>
      <c r="AK7" s="28" t="s">
        <v>21</v>
      </c>
      <c r="AN7" s="26" t="s">
        <v>22</v>
      </c>
      <c r="AR7" s="21"/>
      <c r="BE7" s="274"/>
      <c r="BS7" s="18" t="s">
        <v>7</v>
      </c>
    </row>
    <row r="8" spans="2:71" ht="12" customHeight="1">
      <c r="B8" s="21"/>
      <c r="D8" s="28" t="s">
        <v>23</v>
      </c>
      <c r="K8" s="26" t="s">
        <v>24</v>
      </c>
      <c r="AK8" s="28" t="s">
        <v>25</v>
      </c>
      <c r="AN8" s="29" t="s">
        <v>26</v>
      </c>
      <c r="AR8" s="21"/>
      <c r="BE8" s="274"/>
      <c r="BS8" s="18" t="s">
        <v>7</v>
      </c>
    </row>
    <row r="9" spans="2:71" ht="14.45" customHeight="1">
      <c r="B9" s="21"/>
      <c r="AR9" s="21"/>
      <c r="BE9" s="274"/>
      <c r="BS9" s="18" t="s">
        <v>7</v>
      </c>
    </row>
    <row r="10" spans="2:71" ht="12" customHeight="1">
      <c r="B10" s="21"/>
      <c r="D10" s="28" t="s">
        <v>27</v>
      </c>
      <c r="AK10" s="28" t="s">
        <v>28</v>
      </c>
      <c r="AN10" s="26" t="s">
        <v>3</v>
      </c>
      <c r="AR10" s="21"/>
      <c r="BE10" s="274"/>
      <c r="BS10" s="18" t="s">
        <v>7</v>
      </c>
    </row>
    <row r="11" spans="2:71" ht="18.4" customHeight="1">
      <c r="B11" s="21"/>
      <c r="E11" s="26" t="s">
        <v>29</v>
      </c>
      <c r="AK11" s="28" t="s">
        <v>30</v>
      </c>
      <c r="AN11" s="26" t="s">
        <v>3</v>
      </c>
      <c r="AR11" s="21"/>
      <c r="BE11" s="274"/>
      <c r="BS11" s="18" t="s">
        <v>7</v>
      </c>
    </row>
    <row r="12" spans="2:71" ht="6.95" customHeight="1">
      <c r="B12" s="21"/>
      <c r="AR12" s="21"/>
      <c r="BE12" s="274"/>
      <c r="BS12" s="18" t="s">
        <v>7</v>
      </c>
    </row>
    <row r="13" spans="2:71" ht="12" customHeight="1">
      <c r="B13" s="21"/>
      <c r="D13" s="28" t="s">
        <v>31</v>
      </c>
      <c r="AK13" s="28" t="s">
        <v>28</v>
      </c>
      <c r="AN13" s="30" t="s">
        <v>32</v>
      </c>
      <c r="AR13" s="21"/>
      <c r="BE13" s="274"/>
      <c r="BS13" s="18" t="s">
        <v>7</v>
      </c>
    </row>
    <row r="14" spans="2:71" ht="12.75">
      <c r="B14" s="21"/>
      <c r="E14" s="279" t="s">
        <v>32</v>
      </c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" t="s">
        <v>30</v>
      </c>
      <c r="AN14" s="30" t="s">
        <v>32</v>
      </c>
      <c r="AR14" s="21"/>
      <c r="BE14" s="274"/>
      <c r="BS14" s="18" t="s">
        <v>7</v>
      </c>
    </row>
    <row r="15" spans="2:71" ht="6.95" customHeight="1">
      <c r="B15" s="21"/>
      <c r="AR15" s="21"/>
      <c r="BE15" s="274"/>
      <c r="BS15" s="18" t="s">
        <v>4</v>
      </c>
    </row>
    <row r="16" spans="2:71" ht="12" customHeight="1">
      <c r="B16" s="21"/>
      <c r="D16" s="28" t="s">
        <v>33</v>
      </c>
      <c r="AK16" s="28" t="s">
        <v>28</v>
      </c>
      <c r="AN16" s="26" t="s">
        <v>3</v>
      </c>
      <c r="AR16" s="21"/>
      <c r="BE16" s="274"/>
      <c r="BS16" s="18" t="s">
        <v>4</v>
      </c>
    </row>
    <row r="17" spans="2:71" ht="18.4" customHeight="1">
      <c r="B17" s="21"/>
      <c r="E17" s="26" t="s">
        <v>34</v>
      </c>
      <c r="AK17" s="28" t="s">
        <v>30</v>
      </c>
      <c r="AN17" s="26" t="s">
        <v>3</v>
      </c>
      <c r="AR17" s="21"/>
      <c r="BE17" s="274"/>
      <c r="BS17" s="18" t="s">
        <v>35</v>
      </c>
    </row>
    <row r="18" spans="2:71" ht="6.95" customHeight="1">
      <c r="B18" s="21"/>
      <c r="AR18" s="21"/>
      <c r="BE18" s="274"/>
      <c r="BS18" s="18" t="s">
        <v>7</v>
      </c>
    </row>
    <row r="19" spans="2:71" ht="12" customHeight="1">
      <c r="B19" s="21"/>
      <c r="D19" s="28" t="s">
        <v>36</v>
      </c>
      <c r="AK19" s="28" t="s">
        <v>28</v>
      </c>
      <c r="AN19" s="26" t="s">
        <v>3</v>
      </c>
      <c r="AR19" s="21"/>
      <c r="BE19" s="274"/>
      <c r="BS19" s="18" t="s">
        <v>7</v>
      </c>
    </row>
    <row r="20" spans="2:71" ht="18.4" customHeight="1">
      <c r="B20" s="21"/>
      <c r="E20" s="26" t="s">
        <v>37</v>
      </c>
      <c r="AK20" s="28" t="s">
        <v>30</v>
      </c>
      <c r="AN20" s="26" t="s">
        <v>3</v>
      </c>
      <c r="AR20" s="21"/>
      <c r="BE20" s="274"/>
      <c r="BS20" s="18" t="s">
        <v>4</v>
      </c>
    </row>
    <row r="21" spans="2:57" ht="6.95" customHeight="1">
      <c r="B21" s="21"/>
      <c r="AR21" s="21"/>
      <c r="BE21" s="274"/>
    </row>
    <row r="22" spans="2:57" ht="12" customHeight="1">
      <c r="B22" s="21"/>
      <c r="D22" s="28" t="s">
        <v>38</v>
      </c>
      <c r="AR22" s="21"/>
      <c r="BE22" s="274"/>
    </row>
    <row r="23" spans="2:57" ht="47.25" customHeight="1">
      <c r="B23" s="21"/>
      <c r="E23" s="281" t="s">
        <v>39</v>
      </c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/>
      <c r="AF23" s="281"/>
      <c r="AG23" s="281"/>
      <c r="AH23" s="281"/>
      <c r="AI23" s="281"/>
      <c r="AJ23" s="281"/>
      <c r="AK23" s="281"/>
      <c r="AL23" s="281"/>
      <c r="AM23" s="281"/>
      <c r="AN23" s="281"/>
      <c r="AR23" s="21"/>
      <c r="BE23" s="274"/>
    </row>
    <row r="24" spans="2:57" ht="6.95" customHeight="1">
      <c r="B24" s="21"/>
      <c r="AR24" s="21"/>
      <c r="BE24" s="274"/>
    </row>
    <row r="25" spans="2:57" ht="6.95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74"/>
    </row>
    <row r="26" spans="2:57" s="1" customFormat="1" ht="25.9" customHeight="1">
      <c r="B26" s="33"/>
      <c r="D26" s="34" t="s">
        <v>40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82">
        <f>ROUND(AG54,2)</f>
        <v>0</v>
      </c>
      <c r="AL26" s="283"/>
      <c r="AM26" s="283"/>
      <c r="AN26" s="283"/>
      <c r="AO26" s="283"/>
      <c r="AR26" s="33"/>
      <c r="BE26" s="274"/>
    </row>
    <row r="27" spans="2:57" s="1" customFormat="1" ht="6.95" customHeight="1">
      <c r="B27" s="33"/>
      <c r="AR27" s="33"/>
      <c r="BE27" s="274"/>
    </row>
    <row r="28" spans="2:57" s="1" customFormat="1" ht="12.75">
      <c r="B28" s="33"/>
      <c r="L28" s="284" t="s">
        <v>41</v>
      </c>
      <c r="M28" s="284"/>
      <c r="N28" s="284"/>
      <c r="O28" s="284"/>
      <c r="P28" s="284"/>
      <c r="W28" s="284" t="s">
        <v>42</v>
      </c>
      <c r="X28" s="284"/>
      <c r="Y28" s="284"/>
      <c r="Z28" s="284"/>
      <c r="AA28" s="284"/>
      <c r="AB28" s="284"/>
      <c r="AC28" s="284"/>
      <c r="AD28" s="284"/>
      <c r="AE28" s="284"/>
      <c r="AK28" s="284" t="s">
        <v>43</v>
      </c>
      <c r="AL28" s="284"/>
      <c r="AM28" s="284"/>
      <c r="AN28" s="284"/>
      <c r="AO28" s="284"/>
      <c r="AR28" s="33"/>
      <c r="BE28" s="274"/>
    </row>
    <row r="29" spans="2:57" s="2" customFormat="1" ht="14.45" customHeight="1">
      <c r="B29" s="37"/>
      <c r="D29" s="28" t="s">
        <v>44</v>
      </c>
      <c r="F29" s="28" t="s">
        <v>45</v>
      </c>
      <c r="L29" s="287">
        <v>0.21</v>
      </c>
      <c r="M29" s="286"/>
      <c r="N29" s="286"/>
      <c r="O29" s="286"/>
      <c r="P29" s="286"/>
      <c r="W29" s="285">
        <f>ROUND(AZ54,2)</f>
        <v>0</v>
      </c>
      <c r="X29" s="286"/>
      <c r="Y29" s="286"/>
      <c r="Z29" s="286"/>
      <c r="AA29" s="286"/>
      <c r="AB29" s="286"/>
      <c r="AC29" s="286"/>
      <c r="AD29" s="286"/>
      <c r="AE29" s="286"/>
      <c r="AK29" s="285">
        <f>ROUND(AV54,2)</f>
        <v>0</v>
      </c>
      <c r="AL29" s="286"/>
      <c r="AM29" s="286"/>
      <c r="AN29" s="286"/>
      <c r="AO29" s="286"/>
      <c r="AR29" s="37"/>
      <c r="BE29" s="275"/>
    </row>
    <row r="30" spans="2:57" s="2" customFormat="1" ht="14.45" customHeight="1">
      <c r="B30" s="37"/>
      <c r="F30" s="28" t="s">
        <v>46</v>
      </c>
      <c r="L30" s="287">
        <v>0.12</v>
      </c>
      <c r="M30" s="286"/>
      <c r="N30" s="286"/>
      <c r="O30" s="286"/>
      <c r="P30" s="286"/>
      <c r="W30" s="285">
        <f>ROUND(BA54,2)</f>
        <v>0</v>
      </c>
      <c r="X30" s="286"/>
      <c r="Y30" s="286"/>
      <c r="Z30" s="286"/>
      <c r="AA30" s="286"/>
      <c r="AB30" s="286"/>
      <c r="AC30" s="286"/>
      <c r="AD30" s="286"/>
      <c r="AE30" s="286"/>
      <c r="AK30" s="285">
        <f>ROUND(AW54,2)</f>
        <v>0</v>
      </c>
      <c r="AL30" s="286"/>
      <c r="AM30" s="286"/>
      <c r="AN30" s="286"/>
      <c r="AO30" s="286"/>
      <c r="AR30" s="37"/>
      <c r="BE30" s="275"/>
    </row>
    <row r="31" spans="2:57" s="2" customFormat="1" ht="14.45" customHeight="1" hidden="1">
      <c r="B31" s="37"/>
      <c r="F31" s="28" t="s">
        <v>47</v>
      </c>
      <c r="L31" s="287">
        <v>0.21</v>
      </c>
      <c r="M31" s="286"/>
      <c r="N31" s="286"/>
      <c r="O31" s="286"/>
      <c r="P31" s="286"/>
      <c r="W31" s="285">
        <f>ROUND(BB54,2)</f>
        <v>0</v>
      </c>
      <c r="X31" s="286"/>
      <c r="Y31" s="286"/>
      <c r="Z31" s="286"/>
      <c r="AA31" s="286"/>
      <c r="AB31" s="286"/>
      <c r="AC31" s="286"/>
      <c r="AD31" s="286"/>
      <c r="AE31" s="286"/>
      <c r="AK31" s="285">
        <v>0</v>
      </c>
      <c r="AL31" s="286"/>
      <c r="AM31" s="286"/>
      <c r="AN31" s="286"/>
      <c r="AO31" s="286"/>
      <c r="AR31" s="37"/>
      <c r="BE31" s="275"/>
    </row>
    <row r="32" spans="2:57" s="2" customFormat="1" ht="14.45" customHeight="1" hidden="1">
      <c r="B32" s="37"/>
      <c r="F32" s="28" t="s">
        <v>48</v>
      </c>
      <c r="L32" s="287">
        <v>0.12</v>
      </c>
      <c r="M32" s="286"/>
      <c r="N32" s="286"/>
      <c r="O32" s="286"/>
      <c r="P32" s="286"/>
      <c r="W32" s="285">
        <f>ROUND(BC54,2)</f>
        <v>0</v>
      </c>
      <c r="X32" s="286"/>
      <c r="Y32" s="286"/>
      <c r="Z32" s="286"/>
      <c r="AA32" s="286"/>
      <c r="AB32" s="286"/>
      <c r="AC32" s="286"/>
      <c r="AD32" s="286"/>
      <c r="AE32" s="286"/>
      <c r="AK32" s="285">
        <v>0</v>
      </c>
      <c r="AL32" s="286"/>
      <c r="AM32" s="286"/>
      <c r="AN32" s="286"/>
      <c r="AO32" s="286"/>
      <c r="AR32" s="37"/>
      <c r="BE32" s="275"/>
    </row>
    <row r="33" spans="2:44" s="2" customFormat="1" ht="14.45" customHeight="1" hidden="1">
      <c r="B33" s="37"/>
      <c r="F33" s="28" t="s">
        <v>49</v>
      </c>
      <c r="L33" s="287">
        <v>0</v>
      </c>
      <c r="M33" s="286"/>
      <c r="N33" s="286"/>
      <c r="O33" s="286"/>
      <c r="P33" s="286"/>
      <c r="W33" s="285">
        <f>ROUND(BD54,2)</f>
        <v>0</v>
      </c>
      <c r="X33" s="286"/>
      <c r="Y33" s="286"/>
      <c r="Z33" s="286"/>
      <c r="AA33" s="286"/>
      <c r="AB33" s="286"/>
      <c r="AC33" s="286"/>
      <c r="AD33" s="286"/>
      <c r="AE33" s="286"/>
      <c r="AK33" s="285">
        <v>0</v>
      </c>
      <c r="AL33" s="286"/>
      <c r="AM33" s="286"/>
      <c r="AN33" s="286"/>
      <c r="AO33" s="286"/>
      <c r="AR33" s="37"/>
    </row>
    <row r="34" spans="2:44" s="1" customFormat="1" ht="6.95" customHeight="1">
      <c r="B34" s="33"/>
      <c r="AR34" s="33"/>
    </row>
    <row r="35" spans="2:44" s="1" customFormat="1" ht="25.9" customHeight="1">
      <c r="B35" s="33"/>
      <c r="C35" s="38"/>
      <c r="D35" s="39" t="s">
        <v>50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51</v>
      </c>
      <c r="U35" s="40"/>
      <c r="V35" s="40"/>
      <c r="W35" s="40"/>
      <c r="X35" s="288" t="s">
        <v>52</v>
      </c>
      <c r="Y35" s="289"/>
      <c r="Z35" s="289"/>
      <c r="AA35" s="289"/>
      <c r="AB35" s="289"/>
      <c r="AC35" s="40"/>
      <c r="AD35" s="40"/>
      <c r="AE35" s="40"/>
      <c r="AF35" s="40"/>
      <c r="AG35" s="40"/>
      <c r="AH35" s="40"/>
      <c r="AI35" s="40"/>
      <c r="AJ35" s="40"/>
      <c r="AK35" s="290">
        <f>SUM(AK26:AK33)</f>
        <v>0</v>
      </c>
      <c r="AL35" s="289"/>
      <c r="AM35" s="289"/>
      <c r="AN35" s="289"/>
      <c r="AO35" s="291"/>
      <c r="AP35" s="38"/>
      <c r="AQ35" s="38"/>
      <c r="AR35" s="33"/>
    </row>
    <row r="36" spans="2:44" s="1" customFormat="1" ht="6.95" customHeight="1">
      <c r="B36" s="33"/>
      <c r="AR36" s="33"/>
    </row>
    <row r="37" spans="2:44" s="1" customFormat="1" ht="6.95" customHeight="1"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33"/>
    </row>
    <row r="41" spans="2:44" s="1" customFormat="1" ht="6.95" customHeight="1"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33"/>
    </row>
    <row r="42" spans="2:44" s="1" customFormat="1" ht="24.95" customHeight="1">
      <c r="B42" s="33"/>
      <c r="C42" s="22" t="s">
        <v>53</v>
      </c>
      <c r="AR42" s="33"/>
    </row>
    <row r="43" spans="2:44" s="1" customFormat="1" ht="6.95" customHeight="1">
      <c r="B43" s="33"/>
      <c r="AR43" s="33"/>
    </row>
    <row r="44" spans="2:44" s="3" customFormat="1" ht="12" customHeight="1">
      <c r="B44" s="46"/>
      <c r="C44" s="28" t="s">
        <v>14</v>
      </c>
      <c r="L44" s="3" t="str">
        <f>K5</f>
        <v>R83b</v>
      </c>
      <c r="AR44" s="46"/>
    </row>
    <row r="45" spans="2:44" s="4" customFormat="1" ht="36.95" customHeight="1">
      <c r="B45" s="47"/>
      <c r="C45" s="48" t="s">
        <v>17</v>
      </c>
      <c r="L45" s="292" t="str">
        <f>K6</f>
        <v>Posílení stropu nad 1 NP, Městké muzeum Mariánské Lázně</v>
      </c>
      <c r="M45" s="293"/>
      <c r="N45" s="293"/>
      <c r="O45" s="293"/>
      <c r="P45" s="293"/>
      <c r="Q45" s="293"/>
      <c r="R45" s="293"/>
      <c r="S45" s="293"/>
      <c r="T45" s="293"/>
      <c r="U45" s="293"/>
      <c r="V45" s="293"/>
      <c r="W45" s="293"/>
      <c r="X45" s="293"/>
      <c r="Y45" s="293"/>
      <c r="Z45" s="293"/>
      <c r="AA45" s="293"/>
      <c r="AB45" s="293"/>
      <c r="AC45" s="293"/>
      <c r="AD45" s="293"/>
      <c r="AE45" s="293"/>
      <c r="AF45" s="293"/>
      <c r="AG45" s="293"/>
      <c r="AH45" s="293"/>
      <c r="AI45" s="293"/>
      <c r="AJ45" s="293"/>
      <c r="AK45" s="293"/>
      <c r="AL45" s="293"/>
      <c r="AM45" s="293"/>
      <c r="AN45" s="293"/>
      <c r="AO45" s="293"/>
      <c r="AR45" s="47"/>
    </row>
    <row r="46" spans="2:44" s="1" customFormat="1" ht="6.95" customHeight="1">
      <c r="B46" s="33"/>
      <c r="AR46" s="33"/>
    </row>
    <row r="47" spans="2:44" s="1" customFormat="1" ht="12" customHeight="1">
      <c r="B47" s="33"/>
      <c r="C47" s="28" t="s">
        <v>23</v>
      </c>
      <c r="L47" s="49" t="str">
        <f>IF(K8="","",K8)</f>
        <v xml:space="preserve"> </v>
      </c>
      <c r="AI47" s="28" t="s">
        <v>25</v>
      </c>
      <c r="AM47" s="294" t="str">
        <f>IF(AN8="","",AN8)</f>
        <v>10. 7. 2023</v>
      </c>
      <c r="AN47" s="294"/>
      <c r="AR47" s="33"/>
    </row>
    <row r="48" spans="2:44" s="1" customFormat="1" ht="6.95" customHeight="1">
      <c r="B48" s="33"/>
      <c r="AR48" s="33"/>
    </row>
    <row r="49" spans="2:56" s="1" customFormat="1" ht="15.2" customHeight="1">
      <c r="B49" s="33"/>
      <c r="C49" s="28" t="s">
        <v>27</v>
      </c>
      <c r="L49" s="3" t="str">
        <f>IF(E11="","",E11)</f>
        <v>Město Mariánské Lázně</v>
      </c>
      <c r="AI49" s="28" t="s">
        <v>33</v>
      </c>
      <c r="AM49" s="295" t="str">
        <f>IF(E17="","",E17)</f>
        <v>Ing. Ivan Beneš</v>
      </c>
      <c r="AN49" s="296"/>
      <c r="AO49" s="296"/>
      <c r="AP49" s="296"/>
      <c r="AR49" s="33"/>
      <c r="AS49" s="297" t="s">
        <v>54</v>
      </c>
      <c r="AT49" s="298"/>
      <c r="AU49" s="51"/>
      <c r="AV49" s="51"/>
      <c r="AW49" s="51"/>
      <c r="AX49" s="51"/>
      <c r="AY49" s="51"/>
      <c r="AZ49" s="51"/>
      <c r="BA49" s="51"/>
      <c r="BB49" s="51"/>
      <c r="BC49" s="51"/>
      <c r="BD49" s="52"/>
    </row>
    <row r="50" spans="2:56" s="1" customFormat="1" ht="15.2" customHeight="1">
      <c r="B50" s="33"/>
      <c r="C50" s="28" t="s">
        <v>31</v>
      </c>
      <c r="L50" s="3" t="str">
        <f>IF(E14="Vyplň údaj","",E14)</f>
        <v/>
      </c>
      <c r="AI50" s="28" t="s">
        <v>36</v>
      </c>
      <c r="AM50" s="295" t="str">
        <f>IF(E20="","",E20)</f>
        <v xml:space="preserve">Ing. Tomáš Hrdlička, Ph.D. </v>
      </c>
      <c r="AN50" s="296"/>
      <c r="AO50" s="296"/>
      <c r="AP50" s="296"/>
      <c r="AR50" s="33"/>
      <c r="AS50" s="299"/>
      <c r="AT50" s="300"/>
      <c r="BD50" s="54"/>
    </row>
    <row r="51" spans="2:56" s="1" customFormat="1" ht="10.9" customHeight="1">
      <c r="B51" s="33"/>
      <c r="AR51" s="33"/>
      <c r="AS51" s="299"/>
      <c r="AT51" s="300"/>
      <c r="BD51" s="54"/>
    </row>
    <row r="52" spans="2:56" s="1" customFormat="1" ht="29.25" customHeight="1">
      <c r="B52" s="33"/>
      <c r="C52" s="301" t="s">
        <v>55</v>
      </c>
      <c r="D52" s="302"/>
      <c r="E52" s="302"/>
      <c r="F52" s="302"/>
      <c r="G52" s="302"/>
      <c r="H52" s="55"/>
      <c r="I52" s="303" t="s">
        <v>56</v>
      </c>
      <c r="J52" s="302"/>
      <c r="K52" s="302"/>
      <c r="L52" s="302"/>
      <c r="M52" s="302"/>
      <c r="N52" s="302"/>
      <c r="O52" s="302"/>
      <c r="P52" s="302"/>
      <c r="Q52" s="302"/>
      <c r="R52" s="302"/>
      <c r="S52" s="302"/>
      <c r="T52" s="302"/>
      <c r="U52" s="302"/>
      <c r="V52" s="302"/>
      <c r="W52" s="302"/>
      <c r="X52" s="302"/>
      <c r="Y52" s="302"/>
      <c r="Z52" s="302"/>
      <c r="AA52" s="302"/>
      <c r="AB52" s="302"/>
      <c r="AC52" s="302"/>
      <c r="AD52" s="302"/>
      <c r="AE52" s="302"/>
      <c r="AF52" s="302"/>
      <c r="AG52" s="304" t="s">
        <v>57</v>
      </c>
      <c r="AH52" s="302"/>
      <c r="AI52" s="302"/>
      <c r="AJ52" s="302"/>
      <c r="AK52" s="302"/>
      <c r="AL52" s="302"/>
      <c r="AM52" s="302"/>
      <c r="AN52" s="303" t="s">
        <v>58</v>
      </c>
      <c r="AO52" s="302"/>
      <c r="AP52" s="302"/>
      <c r="AQ52" s="56" t="s">
        <v>59</v>
      </c>
      <c r="AR52" s="33"/>
      <c r="AS52" s="57" t="s">
        <v>60</v>
      </c>
      <c r="AT52" s="58" t="s">
        <v>61</v>
      </c>
      <c r="AU52" s="58" t="s">
        <v>62</v>
      </c>
      <c r="AV52" s="58" t="s">
        <v>63</v>
      </c>
      <c r="AW52" s="58" t="s">
        <v>64</v>
      </c>
      <c r="AX52" s="58" t="s">
        <v>65</v>
      </c>
      <c r="AY52" s="58" t="s">
        <v>66</v>
      </c>
      <c r="AZ52" s="58" t="s">
        <v>67</v>
      </c>
      <c r="BA52" s="58" t="s">
        <v>68</v>
      </c>
      <c r="BB52" s="58" t="s">
        <v>69</v>
      </c>
      <c r="BC52" s="58" t="s">
        <v>70</v>
      </c>
      <c r="BD52" s="59" t="s">
        <v>71</v>
      </c>
    </row>
    <row r="53" spans="2:56" s="1" customFormat="1" ht="10.9" customHeight="1">
      <c r="B53" s="33"/>
      <c r="AR53" s="33"/>
      <c r="AS53" s="60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2"/>
    </row>
    <row r="54" spans="2:90" s="5" customFormat="1" ht="32.45" customHeight="1">
      <c r="B54" s="61"/>
      <c r="C54" s="62" t="s">
        <v>72</v>
      </c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308">
        <f>ROUND(AG55,2)</f>
        <v>0</v>
      </c>
      <c r="AH54" s="308"/>
      <c r="AI54" s="308"/>
      <c r="AJ54" s="308"/>
      <c r="AK54" s="308"/>
      <c r="AL54" s="308"/>
      <c r="AM54" s="308"/>
      <c r="AN54" s="309">
        <f>SUM(AG54,AT54)</f>
        <v>0</v>
      </c>
      <c r="AO54" s="309"/>
      <c r="AP54" s="309"/>
      <c r="AQ54" s="65" t="s">
        <v>3</v>
      </c>
      <c r="AR54" s="61"/>
      <c r="AS54" s="66">
        <f>ROUND(AS55,2)</f>
        <v>0</v>
      </c>
      <c r="AT54" s="67">
        <f>ROUND(SUM(AV54:AW54),2)</f>
        <v>0</v>
      </c>
      <c r="AU54" s="68">
        <f>ROUND(AU55,5)</f>
        <v>0</v>
      </c>
      <c r="AV54" s="67">
        <f>ROUND(AZ54*L29,2)</f>
        <v>0</v>
      </c>
      <c r="AW54" s="67">
        <f>ROUND(BA54*L30,2)</f>
        <v>0</v>
      </c>
      <c r="AX54" s="67">
        <f>ROUND(BB54*L29,2)</f>
        <v>0</v>
      </c>
      <c r="AY54" s="67">
        <f>ROUND(BC54*L30,2)</f>
        <v>0</v>
      </c>
      <c r="AZ54" s="67">
        <f>ROUND(AZ55,2)</f>
        <v>0</v>
      </c>
      <c r="BA54" s="67">
        <f>ROUND(BA55,2)</f>
        <v>0</v>
      </c>
      <c r="BB54" s="67">
        <f>ROUND(BB55,2)</f>
        <v>0</v>
      </c>
      <c r="BC54" s="67">
        <f>ROUND(BC55,2)</f>
        <v>0</v>
      </c>
      <c r="BD54" s="69">
        <f>ROUND(BD55,2)</f>
        <v>0</v>
      </c>
      <c r="BS54" s="70" t="s">
        <v>73</v>
      </c>
      <c r="BT54" s="70" t="s">
        <v>74</v>
      </c>
      <c r="BU54" s="71" t="s">
        <v>75</v>
      </c>
      <c r="BV54" s="70" t="s">
        <v>76</v>
      </c>
      <c r="BW54" s="70" t="s">
        <v>5</v>
      </c>
      <c r="BX54" s="70" t="s">
        <v>77</v>
      </c>
      <c r="CL54" s="70" t="s">
        <v>20</v>
      </c>
    </row>
    <row r="55" spans="1:91" s="6" customFormat="1" ht="16.5" customHeight="1">
      <c r="A55" s="72" t="s">
        <v>78</v>
      </c>
      <c r="B55" s="73"/>
      <c r="C55" s="74"/>
      <c r="D55" s="307" t="s">
        <v>79</v>
      </c>
      <c r="E55" s="307"/>
      <c r="F55" s="307"/>
      <c r="G55" s="307"/>
      <c r="H55" s="307"/>
      <c r="I55" s="75"/>
      <c r="J55" s="307" t="s">
        <v>80</v>
      </c>
      <c r="K55" s="307"/>
      <c r="L55" s="307"/>
      <c r="M55" s="307"/>
      <c r="N55" s="307"/>
      <c r="O55" s="307"/>
      <c r="P55" s="307"/>
      <c r="Q55" s="307"/>
      <c r="R55" s="307"/>
      <c r="S55" s="307"/>
      <c r="T55" s="307"/>
      <c r="U55" s="307"/>
      <c r="V55" s="307"/>
      <c r="W55" s="307"/>
      <c r="X55" s="307"/>
      <c r="Y55" s="307"/>
      <c r="Z55" s="307"/>
      <c r="AA55" s="307"/>
      <c r="AB55" s="307"/>
      <c r="AC55" s="307"/>
      <c r="AD55" s="307"/>
      <c r="AE55" s="307"/>
      <c r="AF55" s="307"/>
      <c r="AG55" s="305">
        <f>'1 - Stavební a bourací práce'!J30</f>
        <v>0</v>
      </c>
      <c r="AH55" s="306"/>
      <c r="AI55" s="306"/>
      <c r="AJ55" s="306"/>
      <c r="AK55" s="306"/>
      <c r="AL55" s="306"/>
      <c r="AM55" s="306"/>
      <c r="AN55" s="305">
        <f>SUM(AG55,AT55)</f>
        <v>0</v>
      </c>
      <c r="AO55" s="306"/>
      <c r="AP55" s="306"/>
      <c r="AQ55" s="76" t="s">
        <v>81</v>
      </c>
      <c r="AR55" s="73"/>
      <c r="AS55" s="77">
        <v>0</v>
      </c>
      <c r="AT55" s="78">
        <f>ROUND(SUM(AV55:AW55),2)</f>
        <v>0</v>
      </c>
      <c r="AU55" s="79">
        <f>'1 - Stavební a bourací práce'!P93</f>
        <v>0</v>
      </c>
      <c r="AV55" s="78">
        <f>'1 - Stavební a bourací práce'!J33</f>
        <v>0</v>
      </c>
      <c r="AW55" s="78">
        <f>'1 - Stavební a bourací práce'!J34</f>
        <v>0</v>
      </c>
      <c r="AX55" s="78">
        <f>'1 - Stavební a bourací práce'!J35</f>
        <v>0</v>
      </c>
      <c r="AY55" s="78">
        <f>'1 - Stavební a bourací práce'!J36</f>
        <v>0</v>
      </c>
      <c r="AZ55" s="78">
        <f>'1 - Stavební a bourací práce'!F33</f>
        <v>0</v>
      </c>
      <c r="BA55" s="78">
        <f>'1 - Stavební a bourací práce'!F34</f>
        <v>0</v>
      </c>
      <c r="BB55" s="78">
        <f>'1 - Stavební a bourací práce'!F35</f>
        <v>0</v>
      </c>
      <c r="BC55" s="78">
        <f>'1 - Stavební a bourací práce'!F36</f>
        <v>0</v>
      </c>
      <c r="BD55" s="80">
        <f>'1 - Stavební a bourací práce'!F37</f>
        <v>0</v>
      </c>
      <c r="BT55" s="81" t="s">
        <v>79</v>
      </c>
      <c r="BV55" s="81" t="s">
        <v>76</v>
      </c>
      <c r="BW55" s="81" t="s">
        <v>82</v>
      </c>
      <c r="BX55" s="81" t="s">
        <v>5</v>
      </c>
      <c r="CL55" s="81" t="s">
        <v>3</v>
      </c>
      <c r="CM55" s="81" t="s">
        <v>83</v>
      </c>
    </row>
    <row r="56" spans="2:44" s="1" customFormat="1" ht="30" customHeight="1">
      <c r="B56" s="33"/>
      <c r="AR56" s="33"/>
    </row>
    <row r="57" spans="2:44" s="1" customFormat="1" ht="6.95" customHeight="1"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33"/>
    </row>
  </sheetData>
  <mergeCells count="42">
    <mergeCell ref="AR2:BE2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1 - Stavební a bourací práce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92"/>
  <sheetViews>
    <sheetView showGridLines="0" tabSelected="1" workbookViewId="0" topLeftCell="A242">
      <selection activeCell="K263" sqref="K263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10" t="s">
        <v>6</v>
      </c>
      <c r="M2" s="277"/>
      <c r="N2" s="277"/>
      <c r="O2" s="277"/>
      <c r="P2" s="277"/>
      <c r="Q2" s="277"/>
      <c r="R2" s="277"/>
      <c r="S2" s="277"/>
      <c r="T2" s="277"/>
      <c r="U2" s="277"/>
      <c r="V2" s="277"/>
      <c r="AT2" s="18" t="s">
        <v>82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ht="24.95" customHeight="1">
      <c r="B4" s="21"/>
      <c r="D4" s="22" t="s">
        <v>84</v>
      </c>
      <c r="L4" s="21"/>
      <c r="M4" s="82" t="s">
        <v>11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17</v>
      </c>
      <c r="L6" s="21"/>
    </row>
    <row r="7" spans="2:12" ht="16.5" customHeight="1">
      <c r="B7" s="21"/>
      <c r="E7" s="311" t="str">
        <f>'Rekapitulace stavby'!K6</f>
        <v>Posílení stropu nad 1 NP, Městké muzeum Mariánské Lázně</v>
      </c>
      <c r="F7" s="312"/>
      <c r="G7" s="312"/>
      <c r="H7" s="312"/>
      <c r="L7" s="21"/>
    </row>
    <row r="8" spans="2:12" s="1" customFormat="1" ht="12" customHeight="1">
      <c r="B8" s="33"/>
      <c r="D8" s="28" t="s">
        <v>85</v>
      </c>
      <c r="L8" s="33"/>
    </row>
    <row r="9" spans="2:12" s="1" customFormat="1" ht="16.5" customHeight="1">
      <c r="B9" s="33"/>
      <c r="E9" s="292" t="s">
        <v>86</v>
      </c>
      <c r="F9" s="313"/>
      <c r="G9" s="313"/>
      <c r="H9" s="313"/>
      <c r="L9" s="33"/>
    </row>
    <row r="10" spans="2:12" s="1" customFormat="1" ht="11.25">
      <c r="B10" s="33"/>
      <c r="L10" s="33"/>
    </row>
    <row r="11" spans="2:12" s="1" customFormat="1" ht="12" customHeight="1">
      <c r="B11" s="33"/>
      <c r="D11" s="28" t="s">
        <v>19</v>
      </c>
      <c r="F11" s="26" t="s">
        <v>3</v>
      </c>
      <c r="I11" s="28" t="s">
        <v>21</v>
      </c>
      <c r="J11" s="26" t="s">
        <v>3</v>
      </c>
      <c r="L11" s="33"/>
    </row>
    <row r="12" spans="2:12" s="1" customFormat="1" ht="12" customHeight="1">
      <c r="B12" s="33"/>
      <c r="D12" s="28" t="s">
        <v>23</v>
      </c>
      <c r="F12" s="26" t="s">
        <v>24</v>
      </c>
      <c r="I12" s="28" t="s">
        <v>25</v>
      </c>
      <c r="J12" s="50" t="str">
        <f>'Rekapitulace stavby'!AN8</f>
        <v>10. 7. 2023</v>
      </c>
      <c r="L12" s="33"/>
    </row>
    <row r="13" spans="2:12" s="1" customFormat="1" ht="10.9" customHeight="1">
      <c r="B13" s="33"/>
      <c r="L13" s="33"/>
    </row>
    <row r="14" spans="2:12" s="1" customFormat="1" ht="12" customHeight="1">
      <c r="B14" s="33"/>
      <c r="D14" s="28" t="s">
        <v>27</v>
      </c>
      <c r="I14" s="28" t="s">
        <v>28</v>
      </c>
      <c r="J14" s="26" t="s">
        <v>3</v>
      </c>
      <c r="L14" s="33"/>
    </row>
    <row r="15" spans="2:12" s="1" customFormat="1" ht="18" customHeight="1">
      <c r="B15" s="33"/>
      <c r="E15" s="26" t="s">
        <v>29</v>
      </c>
      <c r="I15" s="28" t="s">
        <v>30</v>
      </c>
      <c r="J15" s="26" t="s">
        <v>3</v>
      </c>
      <c r="L15" s="33"/>
    </row>
    <row r="16" spans="2:12" s="1" customFormat="1" ht="6.95" customHeight="1">
      <c r="B16" s="33"/>
      <c r="L16" s="33"/>
    </row>
    <row r="17" spans="2:12" s="1" customFormat="1" ht="12" customHeight="1">
      <c r="B17" s="33"/>
      <c r="D17" s="28" t="s">
        <v>31</v>
      </c>
      <c r="I17" s="28" t="s">
        <v>28</v>
      </c>
      <c r="J17" s="29" t="str">
        <f>'Rekapitulace stavby'!AN13</f>
        <v>Vyplň údaj</v>
      </c>
      <c r="L17" s="33"/>
    </row>
    <row r="18" spans="2:12" s="1" customFormat="1" ht="18" customHeight="1">
      <c r="B18" s="33"/>
      <c r="E18" s="314" t="str">
        <f>'Rekapitulace stavby'!E14</f>
        <v>Vyplň údaj</v>
      </c>
      <c r="F18" s="276"/>
      <c r="G18" s="276"/>
      <c r="H18" s="276"/>
      <c r="I18" s="28" t="s">
        <v>30</v>
      </c>
      <c r="J18" s="29" t="str">
        <f>'Rekapitulace stavby'!AN14</f>
        <v>Vyplň údaj</v>
      </c>
      <c r="L18" s="33"/>
    </row>
    <row r="19" spans="2:12" s="1" customFormat="1" ht="6.95" customHeight="1">
      <c r="B19" s="33"/>
      <c r="L19" s="33"/>
    </row>
    <row r="20" spans="2:12" s="1" customFormat="1" ht="12" customHeight="1">
      <c r="B20" s="33"/>
      <c r="D20" s="28" t="s">
        <v>33</v>
      </c>
      <c r="I20" s="28" t="s">
        <v>28</v>
      </c>
      <c r="J20" s="26" t="s">
        <v>3</v>
      </c>
      <c r="L20" s="33"/>
    </row>
    <row r="21" spans="2:12" s="1" customFormat="1" ht="18" customHeight="1">
      <c r="B21" s="33"/>
      <c r="E21" s="26" t="s">
        <v>34</v>
      </c>
      <c r="I21" s="28" t="s">
        <v>30</v>
      </c>
      <c r="J21" s="26" t="s">
        <v>3</v>
      </c>
      <c r="L21" s="33"/>
    </row>
    <row r="22" spans="2:12" s="1" customFormat="1" ht="6.95" customHeight="1">
      <c r="B22" s="33"/>
      <c r="L22" s="33"/>
    </row>
    <row r="23" spans="2:12" s="1" customFormat="1" ht="12" customHeight="1">
      <c r="B23" s="33"/>
      <c r="D23" s="28" t="s">
        <v>36</v>
      </c>
      <c r="I23" s="28" t="s">
        <v>28</v>
      </c>
      <c r="J23" s="26" t="s">
        <v>3</v>
      </c>
      <c r="L23" s="33"/>
    </row>
    <row r="24" spans="2:12" s="1" customFormat="1" ht="18" customHeight="1">
      <c r="B24" s="33"/>
      <c r="E24" s="26" t="s">
        <v>37</v>
      </c>
      <c r="I24" s="28" t="s">
        <v>30</v>
      </c>
      <c r="J24" s="26" t="s">
        <v>3</v>
      </c>
      <c r="L24" s="33"/>
    </row>
    <row r="25" spans="2:12" s="1" customFormat="1" ht="6.95" customHeight="1">
      <c r="B25" s="33"/>
      <c r="L25" s="33"/>
    </row>
    <row r="26" spans="2:12" s="1" customFormat="1" ht="12" customHeight="1">
      <c r="B26" s="33"/>
      <c r="D26" s="28" t="s">
        <v>38</v>
      </c>
      <c r="L26" s="33"/>
    </row>
    <row r="27" spans="2:12" s="7" customFormat="1" ht="71.25" customHeight="1">
      <c r="B27" s="83"/>
      <c r="E27" s="281" t="s">
        <v>39</v>
      </c>
      <c r="F27" s="281"/>
      <c r="G27" s="281"/>
      <c r="H27" s="281"/>
      <c r="L27" s="83"/>
    </row>
    <row r="28" spans="2:12" s="1" customFormat="1" ht="6.95" customHeight="1">
      <c r="B28" s="33"/>
      <c r="L28" s="33"/>
    </row>
    <row r="29" spans="2:12" s="1" customFormat="1" ht="6.95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84" t="s">
        <v>40</v>
      </c>
      <c r="J30" s="64">
        <f>ROUND(J93,2)</f>
        <v>0</v>
      </c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5" customHeight="1">
      <c r="B32" s="33"/>
      <c r="F32" s="36" t="s">
        <v>42</v>
      </c>
      <c r="I32" s="36" t="s">
        <v>41</v>
      </c>
      <c r="J32" s="36" t="s">
        <v>43</v>
      </c>
      <c r="L32" s="33"/>
    </row>
    <row r="33" spans="2:12" s="1" customFormat="1" ht="14.45" customHeight="1">
      <c r="B33" s="33"/>
      <c r="D33" s="53" t="s">
        <v>44</v>
      </c>
      <c r="E33" s="28" t="s">
        <v>45</v>
      </c>
      <c r="F33" s="85">
        <f>ROUND((SUM(BE93:BE291)),2)</f>
        <v>0</v>
      </c>
      <c r="I33" s="86">
        <v>0.21</v>
      </c>
      <c r="J33" s="85">
        <f>ROUND(((SUM(BE93:BE291))*I33),2)</f>
        <v>0</v>
      </c>
      <c r="L33" s="33"/>
    </row>
    <row r="34" spans="2:12" s="1" customFormat="1" ht="14.45" customHeight="1">
      <c r="B34" s="33"/>
      <c r="E34" s="28" t="s">
        <v>46</v>
      </c>
      <c r="F34" s="85">
        <f>ROUND((SUM(BF93:BF291)),2)</f>
        <v>0</v>
      </c>
      <c r="I34" s="86">
        <v>0.12</v>
      </c>
      <c r="J34" s="85">
        <f>ROUND(((SUM(BF93:BF291))*I34),2)</f>
        <v>0</v>
      </c>
      <c r="L34" s="33"/>
    </row>
    <row r="35" spans="2:12" s="1" customFormat="1" ht="14.45" customHeight="1" hidden="1">
      <c r="B35" s="33"/>
      <c r="E35" s="28" t="s">
        <v>47</v>
      </c>
      <c r="F35" s="85">
        <f>ROUND((SUM(BG93:BG291)),2)</f>
        <v>0</v>
      </c>
      <c r="I35" s="86">
        <v>0.21</v>
      </c>
      <c r="J35" s="85">
        <f>0</f>
        <v>0</v>
      </c>
      <c r="L35" s="33"/>
    </row>
    <row r="36" spans="2:12" s="1" customFormat="1" ht="14.45" customHeight="1" hidden="1">
      <c r="B36" s="33"/>
      <c r="E36" s="28" t="s">
        <v>48</v>
      </c>
      <c r="F36" s="85">
        <f>ROUND((SUM(BH93:BH291)),2)</f>
        <v>0</v>
      </c>
      <c r="I36" s="86">
        <v>0.12</v>
      </c>
      <c r="J36" s="85">
        <f>0</f>
        <v>0</v>
      </c>
      <c r="L36" s="33"/>
    </row>
    <row r="37" spans="2:12" s="1" customFormat="1" ht="14.45" customHeight="1" hidden="1">
      <c r="B37" s="33"/>
      <c r="E37" s="28" t="s">
        <v>49</v>
      </c>
      <c r="F37" s="85">
        <f>ROUND((SUM(BI93:BI291)),2)</f>
        <v>0</v>
      </c>
      <c r="I37" s="86">
        <v>0</v>
      </c>
      <c r="J37" s="85">
        <f>0</f>
        <v>0</v>
      </c>
      <c r="L37" s="33"/>
    </row>
    <row r="38" spans="2:12" s="1" customFormat="1" ht="6.95" customHeight="1">
      <c r="B38" s="33"/>
      <c r="L38" s="33"/>
    </row>
    <row r="39" spans="2:12" s="1" customFormat="1" ht="25.35" customHeight="1">
      <c r="B39" s="33"/>
      <c r="C39" s="87"/>
      <c r="D39" s="88" t="s">
        <v>50</v>
      </c>
      <c r="E39" s="55"/>
      <c r="F39" s="55"/>
      <c r="G39" s="89" t="s">
        <v>51</v>
      </c>
      <c r="H39" s="90" t="s">
        <v>52</v>
      </c>
      <c r="I39" s="55"/>
      <c r="J39" s="91">
        <f>SUM(J30:J37)</f>
        <v>0</v>
      </c>
      <c r="K39" s="92"/>
      <c r="L39" s="33"/>
    </row>
    <row r="40" spans="2:12" s="1" customFormat="1" ht="14.45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6.95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4.95" customHeight="1">
      <c r="B45" s="33"/>
      <c r="C45" s="22" t="s">
        <v>87</v>
      </c>
      <c r="L45" s="33"/>
    </row>
    <row r="46" spans="2:12" s="1" customFormat="1" ht="6.95" customHeight="1">
      <c r="B46" s="33"/>
      <c r="L46" s="33"/>
    </row>
    <row r="47" spans="2:12" s="1" customFormat="1" ht="12" customHeight="1">
      <c r="B47" s="33"/>
      <c r="C47" s="28" t="s">
        <v>17</v>
      </c>
      <c r="L47" s="33"/>
    </row>
    <row r="48" spans="2:12" s="1" customFormat="1" ht="16.5" customHeight="1">
      <c r="B48" s="33"/>
      <c r="E48" s="311" t="str">
        <f>E7</f>
        <v>Posílení stropu nad 1 NP, Městké muzeum Mariánské Lázně</v>
      </c>
      <c r="F48" s="312"/>
      <c r="G48" s="312"/>
      <c r="H48" s="312"/>
      <c r="L48" s="33"/>
    </row>
    <row r="49" spans="2:12" s="1" customFormat="1" ht="12" customHeight="1">
      <c r="B49" s="33"/>
      <c r="C49" s="28" t="s">
        <v>85</v>
      </c>
      <c r="L49" s="33"/>
    </row>
    <row r="50" spans="2:12" s="1" customFormat="1" ht="16.5" customHeight="1">
      <c r="B50" s="33"/>
      <c r="E50" s="292" t="str">
        <f>E9</f>
        <v>1 - Stavební a bourací práce</v>
      </c>
      <c r="F50" s="313"/>
      <c r="G50" s="313"/>
      <c r="H50" s="313"/>
      <c r="L50" s="33"/>
    </row>
    <row r="51" spans="2:12" s="1" customFormat="1" ht="6.95" customHeight="1">
      <c r="B51" s="33"/>
      <c r="L51" s="33"/>
    </row>
    <row r="52" spans="2:12" s="1" customFormat="1" ht="12" customHeight="1">
      <c r="B52" s="33"/>
      <c r="C52" s="28" t="s">
        <v>23</v>
      </c>
      <c r="F52" s="26" t="str">
        <f>F12</f>
        <v xml:space="preserve"> </v>
      </c>
      <c r="I52" s="28" t="s">
        <v>25</v>
      </c>
      <c r="J52" s="50" t="str">
        <f>IF(J12="","",J12)</f>
        <v>10. 7. 2023</v>
      </c>
      <c r="L52" s="33"/>
    </row>
    <row r="53" spans="2:12" s="1" customFormat="1" ht="6.95" customHeight="1">
      <c r="B53" s="33"/>
      <c r="L53" s="33"/>
    </row>
    <row r="54" spans="2:12" s="1" customFormat="1" ht="15.2" customHeight="1">
      <c r="B54" s="33"/>
      <c r="C54" s="28" t="s">
        <v>27</v>
      </c>
      <c r="F54" s="26" t="str">
        <f>E15</f>
        <v>Město Mariánské Lázně</v>
      </c>
      <c r="I54" s="28" t="s">
        <v>33</v>
      </c>
      <c r="J54" s="31" t="str">
        <f>E21</f>
        <v>Ing. Ivan Beneš</v>
      </c>
      <c r="L54" s="33"/>
    </row>
    <row r="55" spans="2:12" s="1" customFormat="1" ht="25.7" customHeight="1">
      <c r="B55" s="33"/>
      <c r="C55" s="28" t="s">
        <v>31</v>
      </c>
      <c r="F55" s="26" t="str">
        <f>IF(E18="","",E18)</f>
        <v>Vyplň údaj</v>
      </c>
      <c r="I55" s="28" t="s">
        <v>36</v>
      </c>
      <c r="J55" s="31" t="str">
        <f>E24</f>
        <v xml:space="preserve">Ing. Tomáš Hrdlička, Ph.D. </v>
      </c>
      <c r="L55" s="33"/>
    </row>
    <row r="56" spans="2:12" s="1" customFormat="1" ht="10.35" customHeight="1">
      <c r="B56" s="33"/>
      <c r="L56" s="33"/>
    </row>
    <row r="57" spans="2:12" s="1" customFormat="1" ht="29.25" customHeight="1">
      <c r="B57" s="33"/>
      <c r="C57" s="93" t="s">
        <v>88</v>
      </c>
      <c r="D57" s="87"/>
      <c r="E57" s="87"/>
      <c r="F57" s="87"/>
      <c r="G57" s="87"/>
      <c r="H57" s="87"/>
      <c r="I57" s="87"/>
      <c r="J57" s="94" t="s">
        <v>89</v>
      </c>
      <c r="K57" s="87"/>
      <c r="L57" s="33"/>
    </row>
    <row r="58" spans="2:12" s="1" customFormat="1" ht="10.35" customHeight="1">
      <c r="B58" s="33"/>
      <c r="L58" s="33"/>
    </row>
    <row r="59" spans="2:47" s="1" customFormat="1" ht="22.9" customHeight="1">
      <c r="B59" s="33"/>
      <c r="C59" s="95" t="s">
        <v>72</v>
      </c>
      <c r="J59" s="64">
        <f>J93</f>
        <v>0</v>
      </c>
      <c r="L59" s="33"/>
      <c r="AU59" s="18" t="s">
        <v>90</v>
      </c>
    </row>
    <row r="60" spans="2:12" s="8" customFormat="1" ht="24.95" customHeight="1">
      <c r="B60" s="96"/>
      <c r="D60" s="97" t="s">
        <v>91</v>
      </c>
      <c r="E60" s="98"/>
      <c r="F60" s="98"/>
      <c r="G60" s="98"/>
      <c r="H60" s="98"/>
      <c r="I60" s="98"/>
      <c r="J60" s="99">
        <f>J94</f>
        <v>0</v>
      </c>
      <c r="L60" s="96"/>
    </row>
    <row r="61" spans="2:12" s="9" customFormat="1" ht="19.9" customHeight="1">
      <c r="B61" s="100"/>
      <c r="D61" s="101" t="s">
        <v>92</v>
      </c>
      <c r="E61" s="102"/>
      <c r="F61" s="102"/>
      <c r="G61" s="102"/>
      <c r="H61" s="102"/>
      <c r="I61" s="102"/>
      <c r="J61" s="103">
        <f>J95</f>
        <v>0</v>
      </c>
      <c r="L61" s="100"/>
    </row>
    <row r="62" spans="2:12" s="9" customFormat="1" ht="19.9" customHeight="1">
      <c r="B62" s="100"/>
      <c r="D62" s="101" t="s">
        <v>93</v>
      </c>
      <c r="E62" s="102"/>
      <c r="F62" s="102"/>
      <c r="G62" s="102"/>
      <c r="H62" s="102"/>
      <c r="I62" s="102"/>
      <c r="J62" s="103">
        <f>J115</f>
        <v>0</v>
      </c>
      <c r="L62" s="100"/>
    </row>
    <row r="63" spans="2:12" s="9" customFormat="1" ht="14.85" customHeight="1">
      <c r="B63" s="100"/>
      <c r="D63" s="101" t="s">
        <v>94</v>
      </c>
      <c r="E63" s="102"/>
      <c r="F63" s="102"/>
      <c r="G63" s="102"/>
      <c r="H63" s="102"/>
      <c r="I63" s="102"/>
      <c r="J63" s="103">
        <f>J123</f>
        <v>0</v>
      </c>
      <c r="L63" s="100"/>
    </row>
    <row r="64" spans="2:12" s="9" customFormat="1" ht="21.75" customHeight="1">
      <c r="B64" s="100"/>
      <c r="D64" s="101" t="s">
        <v>95</v>
      </c>
      <c r="E64" s="102"/>
      <c r="F64" s="102"/>
      <c r="G64" s="102"/>
      <c r="H64" s="102"/>
      <c r="I64" s="102"/>
      <c r="J64" s="103">
        <f>J124</f>
        <v>0</v>
      </c>
      <c r="L64" s="100"/>
    </row>
    <row r="65" spans="2:12" s="9" customFormat="1" ht="19.9" customHeight="1">
      <c r="B65" s="100"/>
      <c r="D65" s="101" t="s">
        <v>96</v>
      </c>
      <c r="E65" s="102"/>
      <c r="F65" s="102"/>
      <c r="G65" s="102"/>
      <c r="H65" s="102"/>
      <c r="I65" s="102"/>
      <c r="J65" s="103">
        <f>J146</f>
        <v>0</v>
      </c>
      <c r="L65" s="100"/>
    </row>
    <row r="66" spans="2:12" s="9" customFormat="1" ht="19.9" customHeight="1">
      <c r="B66" s="100"/>
      <c r="D66" s="101" t="s">
        <v>97</v>
      </c>
      <c r="E66" s="102"/>
      <c r="F66" s="102"/>
      <c r="G66" s="102"/>
      <c r="H66" s="102"/>
      <c r="I66" s="102"/>
      <c r="J66" s="103">
        <f>J166</f>
        <v>0</v>
      </c>
      <c r="L66" s="100"/>
    </row>
    <row r="67" spans="2:12" s="9" customFormat="1" ht="19.9" customHeight="1">
      <c r="B67" s="100"/>
      <c r="D67" s="101" t="s">
        <v>98</v>
      </c>
      <c r="E67" s="102"/>
      <c r="F67" s="102"/>
      <c r="G67" s="102"/>
      <c r="H67" s="102"/>
      <c r="I67" s="102"/>
      <c r="J67" s="103">
        <f>J170</f>
        <v>0</v>
      </c>
      <c r="L67" s="100"/>
    </row>
    <row r="68" spans="2:12" s="9" customFormat="1" ht="14.85" customHeight="1">
      <c r="B68" s="100"/>
      <c r="D68" s="101" t="s">
        <v>99</v>
      </c>
      <c r="E68" s="102"/>
      <c r="F68" s="102"/>
      <c r="G68" s="102"/>
      <c r="H68" s="102"/>
      <c r="I68" s="102"/>
      <c r="J68" s="103">
        <f>J252</f>
        <v>0</v>
      </c>
      <c r="L68" s="100"/>
    </row>
    <row r="69" spans="2:12" s="9" customFormat="1" ht="14.85" customHeight="1">
      <c r="B69" s="100"/>
      <c r="D69" s="101" t="s">
        <v>100</v>
      </c>
      <c r="E69" s="102"/>
      <c r="F69" s="102"/>
      <c r="G69" s="102"/>
      <c r="H69" s="102"/>
      <c r="I69" s="102"/>
      <c r="J69" s="103">
        <f>J264</f>
        <v>0</v>
      </c>
      <c r="L69" s="100"/>
    </row>
    <row r="70" spans="2:12" s="9" customFormat="1" ht="19.9" customHeight="1">
      <c r="B70" s="100"/>
      <c r="D70" s="101" t="s">
        <v>101</v>
      </c>
      <c r="E70" s="102"/>
      <c r="F70" s="102"/>
      <c r="G70" s="102"/>
      <c r="H70" s="102"/>
      <c r="I70" s="102"/>
      <c r="J70" s="103">
        <f>J278</f>
        <v>0</v>
      </c>
      <c r="L70" s="100"/>
    </row>
    <row r="71" spans="2:12" s="8" customFormat="1" ht="24.95" customHeight="1">
      <c r="B71" s="96"/>
      <c r="D71" s="97" t="s">
        <v>102</v>
      </c>
      <c r="E71" s="98"/>
      <c r="F71" s="98"/>
      <c r="G71" s="98"/>
      <c r="H71" s="98"/>
      <c r="I71" s="98"/>
      <c r="J71" s="99">
        <f>J281</f>
        <v>0</v>
      </c>
      <c r="L71" s="96"/>
    </row>
    <row r="72" spans="2:12" s="9" customFormat="1" ht="19.9" customHeight="1">
      <c r="B72" s="100"/>
      <c r="D72" s="101" t="s">
        <v>103</v>
      </c>
      <c r="E72" s="102"/>
      <c r="F72" s="102"/>
      <c r="G72" s="102"/>
      <c r="H72" s="102"/>
      <c r="I72" s="102"/>
      <c r="J72" s="103">
        <f>J282</f>
        <v>0</v>
      </c>
      <c r="L72" s="100"/>
    </row>
    <row r="73" spans="2:12" s="8" customFormat="1" ht="24.95" customHeight="1">
      <c r="B73" s="96"/>
      <c r="D73" s="97" t="s">
        <v>104</v>
      </c>
      <c r="E73" s="98"/>
      <c r="F73" s="98"/>
      <c r="G73" s="98"/>
      <c r="H73" s="98"/>
      <c r="I73" s="98"/>
      <c r="J73" s="99">
        <f>J289</f>
        <v>0</v>
      </c>
      <c r="L73" s="96"/>
    </row>
    <row r="74" spans="2:12" s="1" customFormat="1" ht="21.75" customHeight="1">
      <c r="B74" s="33"/>
      <c r="L74" s="33"/>
    </row>
    <row r="75" spans="2:12" s="1" customFormat="1" ht="6.95" customHeight="1">
      <c r="B75" s="42"/>
      <c r="C75" s="43"/>
      <c r="D75" s="43"/>
      <c r="E75" s="43"/>
      <c r="F75" s="43"/>
      <c r="G75" s="43"/>
      <c r="H75" s="43"/>
      <c r="I75" s="43"/>
      <c r="J75" s="43"/>
      <c r="K75" s="43"/>
      <c r="L75" s="33"/>
    </row>
    <row r="79" spans="2:12" s="1" customFormat="1" ht="6.95" customHeight="1">
      <c r="B79" s="44"/>
      <c r="C79" s="45"/>
      <c r="D79" s="45"/>
      <c r="E79" s="45"/>
      <c r="F79" s="45"/>
      <c r="G79" s="45"/>
      <c r="H79" s="45"/>
      <c r="I79" s="45"/>
      <c r="J79" s="45"/>
      <c r="K79" s="45"/>
      <c r="L79" s="33"/>
    </row>
    <row r="80" spans="2:12" s="1" customFormat="1" ht="24.95" customHeight="1">
      <c r="B80" s="33"/>
      <c r="C80" s="22" t="s">
        <v>105</v>
      </c>
      <c r="L80" s="33"/>
    </row>
    <row r="81" spans="2:12" s="1" customFormat="1" ht="6.95" customHeight="1">
      <c r="B81" s="33"/>
      <c r="L81" s="33"/>
    </row>
    <row r="82" spans="2:12" s="1" customFormat="1" ht="12" customHeight="1">
      <c r="B82" s="33"/>
      <c r="C82" s="28" t="s">
        <v>17</v>
      </c>
      <c r="L82" s="33"/>
    </row>
    <row r="83" spans="2:12" s="1" customFormat="1" ht="16.5" customHeight="1">
      <c r="B83" s="33"/>
      <c r="E83" s="311" t="str">
        <f>E7</f>
        <v>Posílení stropu nad 1 NP, Městké muzeum Mariánské Lázně</v>
      </c>
      <c r="F83" s="312"/>
      <c r="G83" s="312"/>
      <c r="H83" s="312"/>
      <c r="L83" s="33"/>
    </row>
    <row r="84" spans="2:12" s="1" customFormat="1" ht="12" customHeight="1">
      <c r="B84" s="33"/>
      <c r="C84" s="28" t="s">
        <v>85</v>
      </c>
      <c r="L84" s="33"/>
    </row>
    <row r="85" spans="2:12" s="1" customFormat="1" ht="16.5" customHeight="1">
      <c r="B85" s="33"/>
      <c r="E85" s="292" t="str">
        <f>E9</f>
        <v>1 - Stavební a bourací práce</v>
      </c>
      <c r="F85" s="313"/>
      <c r="G85" s="313"/>
      <c r="H85" s="313"/>
      <c r="L85" s="33"/>
    </row>
    <row r="86" spans="2:12" s="1" customFormat="1" ht="6.95" customHeight="1">
      <c r="B86" s="33"/>
      <c r="L86" s="33"/>
    </row>
    <row r="87" spans="2:12" s="1" customFormat="1" ht="12" customHeight="1">
      <c r="B87" s="33"/>
      <c r="C87" s="28" t="s">
        <v>23</v>
      </c>
      <c r="F87" s="26" t="str">
        <f>F12</f>
        <v xml:space="preserve"> </v>
      </c>
      <c r="I87" s="28" t="s">
        <v>25</v>
      </c>
      <c r="J87" s="50" t="str">
        <f>IF(J12="","",J12)</f>
        <v>10. 7. 2023</v>
      </c>
      <c r="L87" s="33"/>
    </row>
    <row r="88" spans="2:12" s="1" customFormat="1" ht="6.95" customHeight="1">
      <c r="B88" s="33"/>
      <c r="L88" s="33"/>
    </row>
    <row r="89" spans="2:12" s="1" customFormat="1" ht="15.2" customHeight="1">
      <c r="B89" s="33"/>
      <c r="C89" s="28" t="s">
        <v>27</v>
      </c>
      <c r="F89" s="26" t="str">
        <f>E15</f>
        <v>Město Mariánské Lázně</v>
      </c>
      <c r="I89" s="28" t="s">
        <v>33</v>
      </c>
      <c r="J89" s="31" t="str">
        <f>E21</f>
        <v>Ing. Ivan Beneš</v>
      </c>
      <c r="L89" s="33"/>
    </row>
    <row r="90" spans="2:12" s="1" customFormat="1" ht="25.7" customHeight="1">
      <c r="B90" s="33"/>
      <c r="C90" s="28" t="s">
        <v>31</v>
      </c>
      <c r="F90" s="26" t="str">
        <f>IF(E18="","",E18)</f>
        <v>Vyplň údaj</v>
      </c>
      <c r="I90" s="28" t="s">
        <v>36</v>
      </c>
      <c r="J90" s="31" t="str">
        <f>E24</f>
        <v xml:space="preserve">Ing. Tomáš Hrdlička, Ph.D. </v>
      </c>
      <c r="L90" s="33"/>
    </row>
    <row r="91" spans="2:12" s="1" customFormat="1" ht="10.35" customHeight="1">
      <c r="B91" s="33"/>
      <c r="L91" s="33"/>
    </row>
    <row r="92" spans="2:20" s="10" customFormat="1" ht="29.25" customHeight="1">
      <c r="B92" s="104"/>
      <c r="C92" s="105" t="s">
        <v>106</v>
      </c>
      <c r="D92" s="106" t="s">
        <v>59</v>
      </c>
      <c r="E92" s="106" t="s">
        <v>55</v>
      </c>
      <c r="F92" s="106" t="s">
        <v>56</v>
      </c>
      <c r="G92" s="106" t="s">
        <v>107</v>
      </c>
      <c r="H92" s="106" t="s">
        <v>108</v>
      </c>
      <c r="I92" s="106" t="s">
        <v>109</v>
      </c>
      <c r="J92" s="106" t="s">
        <v>89</v>
      </c>
      <c r="K92" s="107" t="s">
        <v>110</v>
      </c>
      <c r="L92" s="104"/>
      <c r="M92" s="57" t="s">
        <v>3</v>
      </c>
      <c r="N92" s="58" t="s">
        <v>44</v>
      </c>
      <c r="O92" s="58" t="s">
        <v>111</v>
      </c>
      <c r="P92" s="58" t="s">
        <v>112</v>
      </c>
      <c r="Q92" s="58" t="s">
        <v>113</v>
      </c>
      <c r="R92" s="58" t="s">
        <v>114</v>
      </c>
      <c r="S92" s="58" t="s">
        <v>115</v>
      </c>
      <c r="T92" s="59" t="s">
        <v>116</v>
      </c>
    </row>
    <row r="93" spans="2:63" s="1" customFormat="1" ht="22.9" customHeight="1">
      <c r="B93" s="33"/>
      <c r="C93" s="62" t="s">
        <v>117</v>
      </c>
      <c r="J93" s="108">
        <f>BK93</f>
        <v>0</v>
      </c>
      <c r="L93" s="33"/>
      <c r="M93" s="60"/>
      <c r="N93" s="51"/>
      <c r="O93" s="51"/>
      <c r="P93" s="109">
        <f>P94+P281+P289</f>
        <v>0</v>
      </c>
      <c r="Q93" s="51"/>
      <c r="R93" s="109">
        <f>R94+R281+R289</f>
        <v>25.167526940000002</v>
      </c>
      <c r="S93" s="51"/>
      <c r="T93" s="110">
        <f>T94+T281+T289</f>
        <v>56.99106725</v>
      </c>
      <c r="AT93" s="18" t="s">
        <v>73</v>
      </c>
      <c r="AU93" s="18" t="s">
        <v>90</v>
      </c>
      <c r="BK93" s="111">
        <f>BK94+BK281+BK289</f>
        <v>0</v>
      </c>
    </row>
    <row r="94" spans="2:63" s="11" customFormat="1" ht="25.9" customHeight="1">
      <c r="B94" s="112"/>
      <c r="D94" s="113" t="s">
        <v>73</v>
      </c>
      <c r="E94" s="114" t="s">
        <v>118</v>
      </c>
      <c r="F94" s="114" t="s">
        <v>119</v>
      </c>
      <c r="I94" s="115"/>
      <c r="J94" s="116">
        <f>BK94</f>
        <v>0</v>
      </c>
      <c r="L94" s="112"/>
      <c r="M94" s="117"/>
      <c r="P94" s="118">
        <f>P95+P115+P146+P166+P170+P278</f>
        <v>0</v>
      </c>
      <c r="R94" s="118">
        <f>R95+R115+R146+R166+R170+R278</f>
        <v>25.008975900000003</v>
      </c>
      <c r="T94" s="119">
        <f>T95+T115+T146+T166+T170+T278</f>
        <v>56.99106725</v>
      </c>
      <c r="AR94" s="113" t="s">
        <v>79</v>
      </c>
      <c r="AT94" s="120" t="s">
        <v>73</v>
      </c>
      <c r="AU94" s="120" t="s">
        <v>74</v>
      </c>
      <c r="AY94" s="113" t="s">
        <v>120</v>
      </c>
      <c r="BK94" s="121">
        <f>BK95+BK115+BK146+BK166+BK170+BK278</f>
        <v>0</v>
      </c>
    </row>
    <row r="95" spans="2:63" s="11" customFormat="1" ht="22.9" customHeight="1">
      <c r="B95" s="112"/>
      <c r="D95" s="113" t="s">
        <v>73</v>
      </c>
      <c r="E95" s="122" t="s">
        <v>121</v>
      </c>
      <c r="F95" s="122" t="s">
        <v>122</v>
      </c>
      <c r="I95" s="115"/>
      <c r="J95" s="123">
        <f>BK95</f>
        <v>0</v>
      </c>
      <c r="L95" s="112"/>
      <c r="M95" s="117"/>
      <c r="P95" s="118">
        <f>SUM(P96:P114)</f>
        <v>0</v>
      </c>
      <c r="R95" s="118">
        <f>SUM(R96:R114)</f>
        <v>2.603</v>
      </c>
      <c r="T95" s="119">
        <f>SUM(T96:T114)</f>
        <v>0</v>
      </c>
      <c r="AR95" s="113" t="s">
        <v>79</v>
      </c>
      <c r="AT95" s="120" t="s">
        <v>73</v>
      </c>
      <c r="AU95" s="120" t="s">
        <v>79</v>
      </c>
      <c r="AY95" s="113" t="s">
        <v>120</v>
      </c>
      <c r="BK95" s="121">
        <f>SUM(BK96:BK114)</f>
        <v>0</v>
      </c>
    </row>
    <row r="96" spans="2:65" s="1" customFormat="1" ht="49.15" customHeight="1">
      <c r="B96" s="124"/>
      <c r="C96" s="125" t="s">
        <v>79</v>
      </c>
      <c r="D96" s="125" t="s">
        <v>123</v>
      </c>
      <c r="E96" s="126" t="s">
        <v>124</v>
      </c>
      <c r="F96" s="127" t="s">
        <v>125</v>
      </c>
      <c r="G96" s="128" t="s">
        <v>126</v>
      </c>
      <c r="H96" s="129">
        <v>2.603</v>
      </c>
      <c r="I96" s="130"/>
      <c r="J96" s="131">
        <f>ROUND(I96*H96,2)</f>
        <v>0</v>
      </c>
      <c r="K96" s="127" t="s">
        <v>127</v>
      </c>
      <c r="L96" s="33"/>
      <c r="M96" s="132" t="s">
        <v>3</v>
      </c>
      <c r="N96" s="133" t="s">
        <v>45</v>
      </c>
      <c r="P96" s="134">
        <f>O96*H96</f>
        <v>0</v>
      </c>
      <c r="Q96" s="134">
        <v>0</v>
      </c>
      <c r="R96" s="134">
        <f>Q96*H96</f>
        <v>0</v>
      </c>
      <c r="S96" s="134">
        <v>0</v>
      </c>
      <c r="T96" s="135">
        <f>S96*H96</f>
        <v>0</v>
      </c>
      <c r="AR96" s="136" t="s">
        <v>121</v>
      </c>
      <c r="AT96" s="136" t="s">
        <v>123</v>
      </c>
      <c r="AU96" s="136" t="s">
        <v>83</v>
      </c>
      <c r="AY96" s="18" t="s">
        <v>120</v>
      </c>
      <c r="BE96" s="137">
        <f>IF(N96="základní",J96,0)</f>
        <v>0</v>
      </c>
      <c r="BF96" s="137">
        <f>IF(N96="snížená",J96,0)</f>
        <v>0</v>
      </c>
      <c r="BG96" s="137">
        <f>IF(N96="zákl. přenesená",J96,0)</f>
        <v>0</v>
      </c>
      <c r="BH96" s="137">
        <f>IF(N96="sníž. přenesená",J96,0)</f>
        <v>0</v>
      </c>
      <c r="BI96" s="137">
        <f>IF(N96="nulová",J96,0)</f>
        <v>0</v>
      </c>
      <c r="BJ96" s="18" t="s">
        <v>79</v>
      </c>
      <c r="BK96" s="137">
        <f>ROUND(I96*H96,2)</f>
        <v>0</v>
      </c>
      <c r="BL96" s="18" t="s">
        <v>121</v>
      </c>
      <c r="BM96" s="136" t="s">
        <v>128</v>
      </c>
    </row>
    <row r="97" spans="2:65" s="1" customFormat="1" ht="24.2" customHeight="1">
      <c r="B97" s="124"/>
      <c r="C97" s="138" t="s">
        <v>83</v>
      </c>
      <c r="D97" s="138" t="s">
        <v>129</v>
      </c>
      <c r="E97" s="139" t="s">
        <v>130</v>
      </c>
      <c r="F97" s="140" t="s">
        <v>131</v>
      </c>
      <c r="G97" s="141" t="s">
        <v>126</v>
      </c>
      <c r="H97" s="142">
        <v>1.733</v>
      </c>
      <c r="I97" s="143"/>
      <c r="J97" s="144">
        <f>ROUND(I97*H97,2)</f>
        <v>0</v>
      </c>
      <c r="K97" s="140" t="s">
        <v>132</v>
      </c>
      <c r="L97" s="145"/>
      <c r="M97" s="146" t="s">
        <v>3</v>
      </c>
      <c r="N97" s="147" t="s">
        <v>45</v>
      </c>
      <c r="P97" s="134">
        <f>O97*H97</f>
        <v>0</v>
      </c>
      <c r="Q97" s="134">
        <v>1</v>
      </c>
      <c r="R97" s="134">
        <f>Q97*H97</f>
        <v>1.733</v>
      </c>
      <c r="S97" s="134">
        <v>0</v>
      </c>
      <c r="T97" s="135">
        <f>S97*H97</f>
        <v>0</v>
      </c>
      <c r="AR97" s="136" t="s">
        <v>133</v>
      </c>
      <c r="AT97" s="136" t="s">
        <v>129</v>
      </c>
      <c r="AU97" s="136" t="s">
        <v>83</v>
      </c>
      <c r="AY97" s="18" t="s">
        <v>120</v>
      </c>
      <c r="BE97" s="137">
        <f>IF(N97="základní",J97,0)</f>
        <v>0</v>
      </c>
      <c r="BF97" s="137">
        <f>IF(N97="snížená",J97,0)</f>
        <v>0</v>
      </c>
      <c r="BG97" s="137">
        <f>IF(N97="zákl. přenesená",J97,0)</f>
        <v>0</v>
      </c>
      <c r="BH97" s="137">
        <f>IF(N97="sníž. přenesená",J97,0)</f>
        <v>0</v>
      </c>
      <c r="BI97" s="137">
        <f>IF(N97="nulová",J97,0)</f>
        <v>0</v>
      </c>
      <c r="BJ97" s="18" t="s">
        <v>79</v>
      </c>
      <c r="BK97" s="137">
        <f>ROUND(I97*H97,2)</f>
        <v>0</v>
      </c>
      <c r="BL97" s="18" t="s">
        <v>121</v>
      </c>
      <c r="BM97" s="136" t="s">
        <v>134</v>
      </c>
    </row>
    <row r="98" spans="2:51" s="12" customFormat="1" ht="11.25">
      <c r="B98" s="148"/>
      <c r="D98" s="149" t="s">
        <v>135</v>
      </c>
      <c r="E98" s="150" t="s">
        <v>3</v>
      </c>
      <c r="F98" s="151" t="s">
        <v>136</v>
      </c>
      <c r="H98" s="152">
        <v>1.434</v>
      </c>
      <c r="I98" s="153"/>
      <c r="L98" s="148"/>
      <c r="M98" s="154"/>
      <c r="T98" s="155"/>
      <c r="AT98" s="150" t="s">
        <v>135</v>
      </c>
      <c r="AU98" s="150" t="s">
        <v>83</v>
      </c>
      <c r="AV98" s="12" t="s">
        <v>83</v>
      </c>
      <c r="AW98" s="12" t="s">
        <v>35</v>
      </c>
      <c r="AX98" s="12" t="s">
        <v>74</v>
      </c>
      <c r="AY98" s="150" t="s">
        <v>120</v>
      </c>
    </row>
    <row r="99" spans="2:51" s="12" customFormat="1" ht="11.25">
      <c r="B99" s="148"/>
      <c r="D99" s="149" t="s">
        <v>135</v>
      </c>
      <c r="E99" s="150" t="s">
        <v>3</v>
      </c>
      <c r="F99" s="151" t="s">
        <v>137</v>
      </c>
      <c r="H99" s="152">
        <v>0.299</v>
      </c>
      <c r="I99" s="153"/>
      <c r="L99" s="148"/>
      <c r="M99" s="154"/>
      <c r="T99" s="155"/>
      <c r="AT99" s="150" t="s">
        <v>135</v>
      </c>
      <c r="AU99" s="150" t="s">
        <v>83</v>
      </c>
      <c r="AV99" s="12" t="s">
        <v>83</v>
      </c>
      <c r="AW99" s="12" t="s">
        <v>35</v>
      </c>
      <c r="AX99" s="12" t="s">
        <v>74</v>
      </c>
      <c r="AY99" s="150" t="s">
        <v>120</v>
      </c>
    </row>
    <row r="100" spans="2:51" s="13" customFormat="1" ht="11.25">
      <c r="B100" s="156"/>
      <c r="D100" s="149" t="s">
        <v>135</v>
      </c>
      <c r="E100" s="157" t="s">
        <v>3</v>
      </c>
      <c r="F100" s="158" t="s">
        <v>138</v>
      </c>
      <c r="H100" s="159">
        <v>1.7329999999999999</v>
      </c>
      <c r="I100" s="160"/>
      <c r="L100" s="156"/>
      <c r="M100" s="161"/>
      <c r="T100" s="162"/>
      <c r="AT100" s="157" t="s">
        <v>135</v>
      </c>
      <c r="AU100" s="157" t="s">
        <v>83</v>
      </c>
      <c r="AV100" s="13" t="s">
        <v>121</v>
      </c>
      <c r="AW100" s="13" t="s">
        <v>35</v>
      </c>
      <c r="AX100" s="13" t="s">
        <v>79</v>
      </c>
      <c r="AY100" s="157" t="s">
        <v>120</v>
      </c>
    </row>
    <row r="101" spans="2:65" s="1" customFormat="1" ht="24.2" customHeight="1">
      <c r="B101" s="124"/>
      <c r="C101" s="138" t="s">
        <v>139</v>
      </c>
      <c r="D101" s="138" t="s">
        <v>129</v>
      </c>
      <c r="E101" s="139" t="s">
        <v>140</v>
      </c>
      <c r="F101" s="140" t="s">
        <v>141</v>
      </c>
      <c r="G101" s="141" t="s">
        <v>126</v>
      </c>
      <c r="H101" s="142">
        <v>0.87</v>
      </c>
      <c r="I101" s="143"/>
      <c r="J101" s="144">
        <f>ROUND(I101*H101,2)</f>
        <v>0</v>
      </c>
      <c r="K101" s="140" t="s">
        <v>132</v>
      </c>
      <c r="L101" s="145"/>
      <c r="M101" s="146" t="s">
        <v>3</v>
      </c>
      <c r="N101" s="147" t="s">
        <v>45</v>
      </c>
      <c r="P101" s="134">
        <f>O101*H101</f>
        <v>0</v>
      </c>
      <c r="Q101" s="134">
        <v>1</v>
      </c>
      <c r="R101" s="134">
        <f>Q101*H101</f>
        <v>0.87</v>
      </c>
      <c r="S101" s="134">
        <v>0</v>
      </c>
      <c r="T101" s="135">
        <f>S101*H101</f>
        <v>0</v>
      </c>
      <c r="AR101" s="136" t="s">
        <v>133</v>
      </c>
      <c r="AT101" s="136" t="s">
        <v>129</v>
      </c>
      <c r="AU101" s="136" t="s">
        <v>83</v>
      </c>
      <c r="AY101" s="18" t="s">
        <v>120</v>
      </c>
      <c r="BE101" s="137">
        <f>IF(N101="základní",J101,0)</f>
        <v>0</v>
      </c>
      <c r="BF101" s="137">
        <f>IF(N101="snížená",J101,0)</f>
        <v>0</v>
      </c>
      <c r="BG101" s="137">
        <f>IF(N101="zákl. přenesená",J101,0)</f>
        <v>0</v>
      </c>
      <c r="BH101" s="137">
        <f>IF(N101="sníž. přenesená",J101,0)</f>
        <v>0</v>
      </c>
      <c r="BI101" s="137">
        <f>IF(N101="nulová",J101,0)</f>
        <v>0</v>
      </c>
      <c r="BJ101" s="18" t="s">
        <v>79</v>
      </c>
      <c r="BK101" s="137">
        <f>ROUND(I101*H101,2)</f>
        <v>0</v>
      </c>
      <c r="BL101" s="18" t="s">
        <v>121</v>
      </c>
      <c r="BM101" s="136" t="s">
        <v>142</v>
      </c>
    </row>
    <row r="102" spans="2:51" s="12" customFormat="1" ht="11.25">
      <c r="B102" s="148"/>
      <c r="D102" s="149" t="s">
        <v>135</v>
      </c>
      <c r="E102" s="150" t="s">
        <v>3</v>
      </c>
      <c r="F102" s="151" t="s">
        <v>143</v>
      </c>
      <c r="H102" s="152">
        <v>0.87</v>
      </c>
      <c r="I102" s="153"/>
      <c r="L102" s="148"/>
      <c r="M102" s="154"/>
      <c r="T102" s="155"/>
      <c r="AT102" s="150" t="s">
        <v>135</v>
      </c>
      <c r="AU102" s="150" t="s">
        <v>83</v>
      </c>
      <c r="AV102" s="12" t="s">
        <v>83</v>
      </c>
      <c r="AW102" s="12" t="s">
        <v>35</v>
      </c>
      <c r="AX102" s="12" t="s">
        <v>79</v>
      </c>
      <c r="AY102" s="150" t="s">
        <v>120</v>
      </c>
    </row>
    <row r="103" spans="2:65" s="1" customFormat="1" ht="37.9" customHeight="1">
      <c r="B103" s="124"/>
      <c r="C103" s="125" t="s">
        <v>121</v>
      </c>
      <c r="D103" s="125" t="s">
        <v>123</v>
      </c>
      <c r="E103" s="126" t="s">
        <v>144</v>
      </c>
      <c r="F103" s="127" t="s">
        <v>145</v>
      </c>
      <c r="G103" s="128" t="s">
        <v>146</v>
      </c>
      <c r="H103" s="129">
        <v>67.15</v>
      </c>
      <c r="I103" s="130"/>
      <c r="J103" s="131">
        <f>ROUND(I103*H103,2)</f>
        <v>0</v>
      </c>
      <c r="K103" s="127" t="s">
        <v>132</v>
      </c>
      <c r="L103" s="33"/>
      <c r="M103" s="132" t="s">
        <v>3</v>
      </c>
      <c r="N103" s="133" t="s">
        <v>45</v>
      </c>
      <c r="P103" s="134">
        <f>O103*H103</f>
        <v>0</v>
      </c>
      <c r="Q103" s="134">
        <v>0</v>
      </c>
      <c r="R103" s="134">
        <f>Q103*H103</f>
        <v>0</v>
      </c>
      <c r="S103" s="134">
        <v>0</v>
      </c>
      <c r="T103" s="135">
        <f>S103*H103</f>
        <v>0</v>
      </c>
      <c r="AR103" s="136" t="s">
        <v>121</v>
      </c>
      <c r="AT103" s="136" t="s">
        <v>123</v>
      </c>
      <c r="AU103" s="136" t="s">
        <v>83</v>
      </c>
      <c r="AY103" s="18" t="s">
        <v>120</v>
      </c>
      <c r="BE103" s="137">
        <f>IF(N103="základní",J103,0)</f>
        <v>0</v>
      </c>
      <c r="BF103" s="137">
        <f>IF(N103="snížená",J103,0)</f>
        <v>0</v>
      </c>
      <c r="BG103" s="137">
        <f>IF(N103="zákl. přenesená",J103,0)</f>
        <v>0</v>
      </c>
      <c r="BH103" s="137">
        <f>IF(N103="sníž. přenesená",J103,0)</f>
        <v>0</v>
      </c>
      <c r="BI103" s="137">
        <f>IF(N103="nulová",J103,0)</f>
        <v>0</v>
      </c>
      <c r="BJ103" s="18" t="s">
        <v>79</v>
      </c>
      <c r="BK103" s="137">
        <f>ROUND(I103*H103,2)</f>
        <v>0</v>
      </c>
      <c r="BL103" s="18" t="s">
        <v>121</v>
      </c>
      <c r="BM103" s="136" t="s">
        <v>147</v>
      </c>
    </row>
    <row r="104" spans="2:47" s="1" customFormat="1" ht="11.25">
      <c r="B104" s="33"/>
      <c r="D104" s="163" t="s">
        <v>148</v>
      </c>
      <c r="F104" s="164" t="s">
        <v>149</v>
      </c>
      <c r="I104" s="165"/>
      <c r="L104" s="33"/>
      <c r="M104" s="166"/>
      <c r="T104" s="54"/>
      <c r="AT104" s="18" t="s">
        <v>148</v>
      </c>
      <c r="AU104" s="18" t="s">
        <v>83</v>
      </c>
    </row>
    <row r="105" spans="2:51" s="12" customFormat="1" ht="11.25">
      <c r="B105" s="148"/>
      <c r="D105" s="149" t="s">
        <v>135</v>
      </c>
      <c r="E105" s="150" t="s">
        <v>3</v>
      </c>
      <c r="F105" s="151" t="s">
        <v>150</v>
      </c>
      <c r="H105" s="152">
        <v>12.2</v>
      </c>
      <c r="I105" s="153"/>
      <c r="L105" s="148"/>
      <c r="M105" s="154"/>
      <c r="T105" s="155"/>
      <c r="AT105" s="150" t="s">
        <v>135</v>
      </c>
      <c r="AU105" s="150" t="s">
        <v>83</v>
      </c>
      <c r="AV105" s="12" t="s">
        <v>83</v>
      </c>
      <c r="AW105" s="12" t="s">
        <v>35</v>
      </c>
      <c r="AX105" s="12" t="s">
        <v>74</v>
      </c>
      <c r="AY105" s="150" t="s">
        <v>120</v>
      </c>
    </row>
    <row r="106" spans="2:51" s="12" customFormat="1" ht="11.25">
      <c r="B106" s="148"/>
      <c r="D106" s="149" t="s">
        <v>135</v>
      </c>
      <c r="E106" s="150" t="s">
        <v>3</v>
      </c>
      <c r="F106" s="151" t="s">
        <v>151</v>
      </c>
      <c r="H106" s="152">
        <v>46</v>
      </c>
      <c r="I106" s="153"/>
      <c r="L106" s="148"/>
      <c r="M106" s="154"/>
      <c r="T106" s="155"/>
      <c r="AT106" s="150" t="s">
        <v>135</v>
      </c>
      <c r="AU106" s="150" t="s">
        <v>83</v>
      </c>
      <c r="AV106" s="12" t="s">
        <v>83</v>
      </c>
      <c r="AW106" s="12" t="s">
        <v>35</v>
      </c>
      <c r="AX106" s="12" t="s">
        <v>74</v>
      </c>
      <c r="AY106" s="150" t="s">
        <v>120</v>
      </c>
    </row>
    <row r="107" spans="2:51" s="12" customFormat="1" ht="11.25">
      <c r="B107" s="148"/>
      <c r="D107" s="149" t="s">
        <v>135</v>
      </c>
      <c r="E107" s="150" t="s">
        <v>3</v>
      </c>
      <c r="F107" s="151" t="s">
        <v>152</v>
      </c>
      <c r="H107" s="152">
        <v>8.95</v>
      </c>
      <c r="I107" s="153"/>
      <c r="L107" s="148"/>
      <c r="M107" s="154"/>
      <c r="T107" s="155"/>
      <c r="AT107" s="150" t="s">
        <v>135</v>
      </c>
      <c r="AU107" s="150" t="s">
        <v>83</v>
      </c>
      <c r="AV107" s="12" t="s">
        <v>83</v>
      </c>
      <c r="AW107" s="12" t="s">
        <v>35</v>
      </c>
      <c r="AX107" s="12" t="s">
        <v>74</v>
      </c>
      <c r="AY107" s="150" t="s">
        <v>120</v>
      </c>
    </row>
    <row r="108" spans="2:51" s="13" customFormat="1" ht="11.25">
      <c r="B108" s="156"/>
      <c r="D108" s="149" t="s">
        <v>135</v>
      </c>
      <c r="E108" s="157" t="s">
        <v>3</v>
      </c>
      <c r="F108" s="158" t="s">
        <v>138</v>
      </c>
      <c r="H108" s="159">
        <v>67.15</v>
      </c>
      <c r="I108" s="160"/>
      <c r="L108" s="156"/>
      <c r="M108" s="161"/>
      <c r="T108" s="162"/>
      <c r="AT108" s="157" t="s">
        <v>135</v>
      </c>
      <c r="AU108" s="157" t="s">
        <v>83</v>
      </c>
      <c r="AV108" s="13" t="s">
        <v>121</v>
      </c>
      <c r="AW108" s="13" t="s">
        <v>35</v>
      </c>
      <c r="AX108" s="13" t="s">
        <v>79</v>
      </c>
      <c r="AY108" s="157" t="s">
        <v>120</v>
      </c>
    </row>
    <row r="109" spans="2:65" s="1" customFormat="1" ht="49.15" customHeight="1">
      <c r="B109" s="124"/>
      <c r="C109" s="125" t="s">
        <v>153</v>
      </c>
      <c r="D109" s="125" t="s">
        <v>123</v>
      </c>
      <c r="E109" s="126" t="s">
        <v>154</v>
      </c>
      <c r="F109" s="127" t="s">
        <v>155</v>
      </c>
      <c r="G109" s="128" t="s">
        <v>146</v>
      </c>
      <c r="H109" s="129">
        <v>2014.5</v>
      </c>
      <c r="I109" s="130"/>
      <c r="J109" s="131">
        <f>ROUND(I109*H109,2)</f>
        <v>0</v>
      </c>
      <c r="K109" s="127" t="s">
        <v>132</v>
      </c>
      <c r="L109" s="33"/>
      <c r="M109" s="132" t="s">
        <v>3</v>
      </c>
      <c r="N109" s="133" t="s">
        <v>45</v>
      </c>
      <c r="P109" s="134">
        <f>O109*H109</f>
        <v>0</v>
      </c>
      <c r="Q109" s="134">
        <v>0</v>
      </c>
      <c r="R109" s="134">
        <f>Q109*H109</f>
        <v>0</v>
      </c>
      <c r="S109" s="134">
        <v>0</v>
      </c>
      <c r="T109" s="135">
        <f>S109*H109</f>
        <v>0</v>
      </c>
      <c r="AR109" s="136" t="s">
        <v>121</v>
      </c>
      <c r="AT109" s="136" t="s">
        <v>123</v>
      </c>
      <c r="AU109" s="136" t="s">
        <v>83</v>
      </c>
      <c r="AY109" s="18" t="s">
        <v>120</v>
      </c>
      <c r="BE109" s="137">
        <f>IF(N109="základní",J109,0)</f>
        <v>0</v>
      </c>
      <c r="BF109" s="137">
        <f>IF(N109="snížená",J109,0)</f>
        <v>0</v>
      </c>
      <c r="BG109" s="137">
        <f>IF(N109="zákl. přenesená",J109,0)</f>
        <v>0</v>
      </c>
      <c r="BH109" s="137">
        <f>IF(N109="sníž. přenesená",J109,0)</f>
        <v>0</v>
      </c>
      <c r="BI109" s="137">
        <f>IF(N109="nulová",J109,0)</f>
        <v>0</v>
      </c>
      <c r="BJ109" s="18" t="s">
        <v>79</v>
      </c>
      <c r="BK109" s="137">
        <f>ROUND(I109*H109,2)</f>
        <v>0</v>
      </c>
      <c r="BL109" s="18" t="s">
        <v>121</v>
      </c>
      <c r="BM109" s="136" t="s">
        <v>156</v>
      </c>
    </row>
    <row r="110" spans="2:47" s="1" customFormat="1" ht="11.25">
      <c r="B110" s="33"/>
      <c r="D110" s="163" t="s">
        <v>148</v>
      </c>
      <c r="F110" s="164" t="s">
        <v>157</v>
      </c>
      <c r="I110" s="165"/>
      <c r="L110" s="33"/>
      <c r="M110" s="166"/>
      <c r="T110" s="54"/>
      <c r="AT110" s="18" t="s">
        <v>148</v>
      </c>
      <c r="AU110" s="18" t="s">
        <v>83</v>
      </c>
    </row>
    <row r="111" spans="2:47" s="1" customFormat="1" ht="19.5">
      <c r="B111" s="33"/>
      <c r="D111" s="149" t="s">
        <v>158</v>
      </c>
      <c r="F111" s="167" t="s">
        <v>159</v>
      </c>
      <c r="I111" s="165"/>
      <c r="L111" s="33"/>
      <c r="M111" s="166"/>
      <c r="T111" s="54"/>
      <c r="AT111" s="18" t="s">
        <v>158</v>
      </c>
      <c r="AU111" s="18" t="s">
        <v>83</v>
      </c>
    </row>
    <row r="112" spans="2:51" s="12" customFormat="1" ht="11.25">
      <c r="B112" s="148"/>
      <c r="D112" s="149" t="s">
        <v>135</v>
      </c>
      <c r="F112" s="151" t="s">
        <v>160</v>
      </c>
      <c r="H112" s="152">
        <v>2014.5</v>
      </c>
      <c r="I112" s="153"/>
      <c r="L112" s="148"/>
      <c r="M112" s="154"/>
      <c r="T112" s="155"/>
      <c r="AT112" s="150" t="s">
        <v>135</v>
      </c>
      <c r="AU112" s="150" t="s">
        <v>83</v>
      </c>
      <c r="AV112" s="12" t="s">
        <v>83</v>
      </c>
      <c r="AW112" s="12" t="s">
        <v>4</v>
      </c>
      <c r="AX112" s="12" t="s">
        <v>79</v>
      </c>
      <c r="AY112" s="150" t="s">
        <v>120</v>
      </c>
    </row>
    <row r="113" spans="2:65" s="1" customFormat="1" ht="37.9" customHeight="1">
      <c r="B113" s="124"/>
      <c r="C113" s="125" t="s">
        <v>161</v>
      </c>
      <c r="D113" s="125" t="s">
        <v>123</v>
      </c>
      <c r="E113" s="126" t="s">
        <v>162</v>
      </c>
      <c r="F113" s="127" t="s">
        <v>163</v>
      </c>
      <c r="G113" s="128" t="s">
        <v>146</v>
      </c>
      <c r="H113" s="129">
        <v>67.15</v>
      </c>
      <c r="I113" s="130"/>
      <c r="J113" s="131">
        <f>ROUND(I113*H113,2)</f>
        <v>0</v>
      </c>
      <c r="K113" s="127" t="s">
        <v>132</v>
      </c>
      <c r="L113" s="33"/>
      <c r="M113" s="132" t="s">
        <v>3</v>
      </c>
      <c r="N113" s="133" t="s">
        <v>45</v>
      </c>
      <c r="P113" s="134">
        <f>O113*H113</f>
        <v>0</v>
      </c>
      <c r="Q113" s="134">
        <v>0</v>
      </c>
      <c r="R113" s="134">
        <f>Q113*H113</f>
        <v>0</v>
      </c>
      <c r="S113" s="134">
        <v>0</v>
      </c>
      <c r="T113" s="135">
        <f>S113*H113</f>
        <v>0</v>
      </c>
      <c r="AR113" s="136" t="s">
        <v>121</v>
      </c>
      <c r="AT113" s="136" t="s">
        <v>123</v>
      </c>
      <c r="AU113" s="136" t="s">
        <v>83</v>
      </c>
      <c r="AY113" s="18" t="s">
        <v>120</v>
      </c>
      <c r="BE113" s="137">
        <f>IF(N113="základní",J113,0)</f>
        <v>0</v>
      </c>
      <c r="BF113" s="137">
        <f>IF(N113="snížená",J113,0)</f>
        <v>0</v>
      </c>
      <c r="BG113" s="137">
        <f>IF(N113="zákl. přenesená",J113,0)</f>
        <v>0</v>
      </c>
      <c r="BH113" s="137">
        <f>IF(N113="sníž. přenesená",J113,0)</f>
        <v>0</v>
      </c>
      <c r="BI113" s="137">
        <f>IF(N113="nulová",J113,0)</f>
        <v>0</v>
      </c>
      <c r="BJ113" s="18" t="s">
        <v>79</v>
      </c>
      <c r="BK113" s="137">
        <f>ROUND(I113*H113,2)</f>
        <v>0</v>
      </c>
      <c r="BL113" s="18" t="s">
        <v>121</v>
      </c>
      <c r="BM113" s="136" t="s">
        <v>164</v>
      </c>
    </row>
    <row r="114" spans="2:47" s="1" customFormat="1" ht="11.25">
      <c r="B114" s="33"/>
      <c r="D114" s="163" t="s">
        <v>148</v>
      </c>
      <c r="F114" s="164" t="s">
        <v>165</v>
      </c>
      <c r="I114" s="165"/>
      <c r="L114" s="33"/>
      <c r="M114" s="166"/>
      <c r="T114" s="54"/>
      <c r="AT114" s="18" t="s">
        <v>148</v>
      </c>
      <c r="AU114" s="18" t="s">
        <v>83</v>
      </c>
    </row>
    <row r="115" spans="2:63" s="11" customFormat="1" ht="22.9" customHeight="1">
      <c r="B115" s="112"/>
      <c r="D115" s="113" t="s">
        <v>73</v>
      </c>
      <c r="E115" s="122" t="s">
        <v>161</v>
      </c>
      <c r="F115" s="122" t="s">
        <v>166</v>
      </c>
      <c r="I115" s="115"/>
      <c r="J115" s="123">
        <f>BK115</f>
        <v>0</v>
      </c>
      <c r="L115" s="112"/>
      <c r="M115" s="117"/>
      <c r="P115" s="118">
        <f>P116+SUM(P117:P123)</f>
        <v>0</v>
      </c>
      <c r="R115" s="118">
        <f>R116+SUM(R117:R123)</f>
        <v>22.3903144</v>
      </c>
      <c r="T115" s="119">
        <f>T116+SUM(T117:T123)</f>
        <v>0</v>
      </c>
      <c r="AR115" s="113" t="s">
        <v>79</v>
      </c>
      <c r="AT115" s="120" t="s">
        <v>73</v>
      </c>
      <c r="AU115" s="120" t="s">
        <v>79</v>
      </c>
      <c r="AY115" s="113" t="s">
        <v>120</v>
      </c>
      <c r="BK115" s="121">
        <f>BK116+SUM(BK117:BK123)</f>
        <v>0</v>
      </c>
    </row>
    <row r="116" spans="2:65" s="1" customFormat="1" ht="37.9" customHeight="1">
      <c r="B116" s="124"/>
      <c r="C116" s="125" t="s">
        <v>167</v>
      </c>
      <c r="D116" s="125" t="s">
        <v>123</v>
      </c>
      <c r="E116" s="126" t="s">
        <v>168</v>
      </c>
      <c r="F116" s="127" t="s">
        <v>169</v>
      </c>
      <c r="G116" s="128" t="s">
        <v>170</v>
      </c>
      <c r="H116" s="129">
        <v>6.47</v>
      </c>
      <c r="I116" s="130"/>
      <c r="J116" s="131">
        <f>ROUND(I116*H116,2)</f>
        <v>0</v>
      </c>
      <c r="K116" s="127" t="s">
        <v>132</v>
      </c>
      <c r="L116" s="33"/>
      <c r="M116" s="132" t="s">
        <v>3</v>
      </c>
      <c r="N116" s="133" t="s">
        <v>45</v>
      </c>
      <c r="P116" s="134">
        <f>O116*H116</f>
        <v>0</v>
      </c>
      <c r="Q116" s="134">
        <v>2.30102</v>
      </c>
      <c r="R116" s="134">
        <f>Q116*H116</f>
        <v>14.8875994</v>
      </c>
      <c r="S116" s="134">
        <v>0</v>
      </c>
      <c r="T116" s="135">
        <f>S116*H116</f>
        <v>0</v>
      </c>
      <c r="AR116" s="136" t="s">
        <v>121</v>
      </c>
      <c r="AT116" s="136" t="s">
        <v>123</v>
      </c>
      <c r="AU116" s="136" t="s">
        <v>83</v>
      </c>
      <c r="AY116" s="18" t="s">
        <v>120</v>
      </c>
      <c r="BE116" s="137">
        <f>IF(N116="základní",J116,0)</f>
        <v>0</v>
      </c>
      <c r="BF116" s="137">
        <f>IF(N116="snížená",J116,0)</f>
        <v>0</v>
      </c>
      <c r="BG116" s="137">
        <f>IF(N116="zákl. přenesená",J116,0)</f>
        <v>0</v>
      </c>
      <c r="BH116" s="137">
        <f>IF(N116="sníž. přenesená",J116,0)</f>
        <v>0</v>
      </c>
      <c r="BI116" s="137">
        <f>IF(N116="nulová",J116,0)</f>
        <v>0</v>
      </c>
      <c r="BJ116" s="18" t="s">
        <v>79</v>
      </c>
      <c r="BK116" s="137">
        <f>ROUND(I116*H116,2)</f>
        <v>0</v>
      </c>
      <c r="BL116" s="18" t="s">
        <v>121</v>
      </c>
      <c r="BM116" s="136" t="s">
        <v>171</v>
      </c>
    </row>
    <row r="117" spans="2:47" s="1" customFormat="1" ht="11.25">
      <c r="B117" s="33"/>
      <c r="D117" s="163" t="s">
        <v>148</v>
      </c>
      <c r="F117" s="164" t="s">
        <v>172</v>
      </c>
      <c r="I117" s="165"/>
      <c r="L117" s="33"/>
      <c r="M117" s="166"/>
      <c r="T117" s="54"/>
      <c r="AT117" s="18" t="s">
        <v>148</v>
      </c>
      <c r="AU117" s="18" t="s">
        <v>83</v>
      </c>
    </row>
    <row r="118" spans="2:51" s="14" customFormat="1" ht="11.25">
      <c r="B118" s="168"/>
      <c r="D118" s="149" t="s">
        <v>135</v>
      </c>
      <c r="E118" s="169" t="s">
        <v>3</v>
      </c>
      <c r="F118" s="170" t="s">
        <v>173</v>
      </c>
      <c r="H118" s="169" t="s">
        <v>3</v>
      </c>
      <c r="I118" s="171"/>
      <c r="L118" s="168"/>
      <c r="M118" s="172"/>
      <c r="T118" s="173"/>
      <c r="AT118" s="169" t="s">
        <v>135</v>
      </c>
      <c r="AU118" s="169" t="s">
        <v>83</v>
      </c>
      <c r="AV118" s="14" t="s">
        <v>79</v>
      </c>
      <c r="AW118" s="14" t="s">
        <v>35</v>
      </c>
      <c r="AX118" s="14" t="s">
        <v>74</v>
      </c>
      <c r="AY118" s="169" t="s">
        <v>120</v>
      </c>
    </row>
    <row r="119" spans="2:51" s="12" customFormat="1" ht="11.25">
      <c r="B119" s="148"/>
      <c r="D119" s="149" t="s">
        <v>135</v>
      </c>
      <c r="E119" s="150" t="s">
        <v>3</v>
      </c>
      <c r="F119" s="151" t="s">
        <v>174</v>
      </c>
      <c r="H119" s="152">
        <v>1.25</v>
      </c>
      <c r="I119" s="153"/>
      <c r="L119" s="148"/>
      <c r="M119" s="154"/>
      <c r="T119" s="155"/>
      <c r="AT119" s="150" t="s">
        <v>135</v>
      </c>
      <c r="AU119" s="150" t="s">
        <v>83</v>
      </c>
      <c r="AV119" s="12" t="s">
        <v>83</v>
      </c>
      <c r="AW119" s="12" t="s">
        <v>35</v>
      </c>
      <c r="AX119" s="12" t="s">
        <v>74</v>
      </c>
      <c r="AY119" s="150" t="s">
        <v>120</v>
      </c>
    </row>
    <row r="120" spans="2:51" s="12" customFormat="1" ht="11.25">
      <c r="B120" s="148"/>
      <c r="D120" s="149" t="s">
        <v>135</v>
      </c>
      <c r="E120" s="150" t="s">
        <v>3</v>
      </c>
      <c r="F120" s="151" t="s">
        <v>175</v>
      </c>
      <c r="H120" s="152">
        <v>4.32</v>
      </c>
      <c r="I120" s="153"/>
      <c r="L120" s="148"/>
      <c r="M120" s="154"/>
      <c r="T120" s="155"/>
      <c r="AT120" s="150" t="s">
        <v>135</v>
      </c>
      <c r="AU120" s="150" t="s">
        <v>83</v>
      </c>
      <c r="AV120" s="12" t="s">
        <v>83</v>
      </c>
      <c r="AW120" s="12" t="s">
        <v>35</v>
      </c>
      <c r="AX120" s="12" t="s">
        <v>74</v>
      </c>
      <c r="AY120" s="150" t="s">
        <v>120</v>
      </c>
    </row>
    <row r="121" spans="2:51" s="12" customFormat="1" ht="11.25">
      <c r="B121" s="148"/>
      <c r="D121" s="149" t="s">
        <v>135</v>
      </c>
      <c r="E121" s="150" t="s">
        <v>3</v>
      </c>
      <c r="F121" s="151" t="s">
        <v>176</v>
      </c>
      <c r="H121" s="152">
        <v>0.9</v>
      </c>
      <c r="I121" s="153"/>
      <c r="L121" s="148"/>
      <c r="M121" s="154"/>
      <c r="T121" s="155"/>
      <c r="AT121" s="150" t="s">
        <v>135</v>
      </c>
      <c r="AU121" s="150" t="s">
        <v>83</v>
      </c>
      <c r="AV121" s="12" t="s">
        <v>83</v>
      </c>
      <c r="AW121" s="12" t="s">
        <v>35</v>
      </c>
      <c r="AX121" s="12" t="s">
        <v>74</v>
      </c>
      <c r="AY121" s="150" t="s">
        <v>120</v>
      </c>
    </row>
    <row r="122" spans="2:51" s="13" customFormat="1" ht="11.25">
      <c r="B122" s="156"/>
      <c r="D122" s="149" t="s">
        <v>135</v>
      </c>
      <c r="E122" s="157" t="s">
        <v>3</v>
      </c>
      <c r="F122" s="158" t="s">
        <v>138</v>
      </c>
      <c r="H122" s="159">
        <v>6.470000000000001</v>
      </c>
      <c r="I122" s="160"/>
      <c r="L122" s="156"/>
      <c r="M122" s="161"/>
      <c r="T122" s="162"/>
      <c r="AT122" s="157" t="s">
        <v>135</v>
      </c>
      <c r="AU122" s="157" t="s">
        <v>83</v>
      </c>
      <c r="AV122" s="13" t="s">
        <v>121</v>
      </c>
      <c r="AW122" s="13" t="s">
        <v>35</v>
      </c>
      <c r="AX122" s="13" t="s">
        <v>79</v>
      </c>
      <c r="AY122" s="157" t="s">
        <v>120</v>
      </c>
    </row>
    <row r="123" spans="2:63" s="11" customFormat="1" ht="20.85" customHeight="1">
      <c r="B123" s="112"/>
      <c r="D123" s="113" t="s">
        <v>73</v>
      </c>
      <c r="E123" s="122" t="s">
        <v>177</v>
      </c>
      <c r="F123" s="122" t="s">
        <v>178</v>
      </c>
      <c r="I123" s="115"/>
      <c r="J123" s="123">
        <f>BK123</f>
        <v>0</v>
      </c>
      <c r="L123" s="112"/>
      <c r="M123" s="117"/>
      <c r="P123" s="118">
        <f>P124</f>
        <v>0</v>
      </c>
      <c r="R123" s="118">
        <f>R124</f>
        <v>7.502715</v>
      </c>
      <c r="T123" s="119">
        <f>T124</f>
        <v>0</v>
      </c>
      <c r="AR123" s="113" t="s">
        <v>79</v>
      </c>
      <c r="AT123" s="120" t="s">
        <v>73</v>
      </c>
      <c r="AU123" s="120" t="s">
        <v>83</v>
      </c>
      <c r="AY123" s="113" t="s">
        <v>120</v>
      </c>
      <c r="BK123" s="121">
        <f>BK124</f>
        <v>0</v>
      </c>
    </row>
    <row r="124" spans="2:63" s="15" customFormat="1" ht="20.85" customHeight="1">
      <c r="B124" s="174"/>
      <c r="D124" s="175" t="s">
        <v>73</v>
      </c>
      <c r="E124" s="175" t="s">
        <v>179</v>
      </c>
      <c r="F124" s="175" t="s">
        <v>180</v>
      </c>
      <c r="I124" s="176"/>
      <c r="J124" s="177">
        <f>BK124</f>
        <v>0</v>
      </c>
      <c r="L124" s="174"/>
      <c r="M124" s="178"/>
      <c r="P124" s="179">
        <f>SUM(P125:P145)</f>
        <v>0</v>
      </c>
      <c r="R124" s="179">
        <f>SUM(R125:R145)</f>
        <v>7.502715</v>
      </c>
      <c r="T124" s="180">
        <f>SUM(T125:T145)</f>
        <v>0</v>
      </c>
      <c r="AR124" s="175" t="s">
        <v>79</v>
      </c>
      <c r="AT124" s="181" t="s">
        <v>73</v>
      </c>
      <c r="AU124" s="181" t="s">
        <v>139</v>
      </c>
      <c r="AY124" s="175" t="s">
        <v>120</v>
      </c>
      <c r="BK124" s="182">
        <f>SUM(BK125:BK145)</f>
        <v>0</v>
      </c>
    </row>
    <row r="125" spans="2:65" s="1" customFormat="1" ht="24.2" customHeight="1">
      <c r="B125" s="124"/>
      <c r="C125" s="125" t="s">
        <v>133</v>
      </c>
      <c r="D125" s="125" t="s">
        <v>123</v>
      </c>
      <c r="E125" s="126" t="s">
        <v>181</v>
      </c>
      <c r="F125" s="127" t="s">
        <v>182</v>
      </c>
      <c r="G125" s="128" t="s">
        <v>183</v>
      </c>
      <c r="H125" s="129">
        <v>362.45</v>
      </c>
      <c r="I125" s="130"/>
      <c r="J125" s="131">
        <f>ROUND(I125*H125,2)</f>
        <v>0</v>
      </c>
      <c r="K125" s="127" t="s">
        <v>132</v>
      </c>
      <c r="L125" s="33"/>
      <c r="M125" s="132" t="s">
        <v>3</v>
      </c>
      <c r="N125" s="133" t="s">
        <v>45</v>
      </c>
      <c r="P125" s="134">
        <f>O125*H125</f>
        <v>0</v>
      </c>
      <c r="Q125" s="134">
        <v>0.0204</v>
      </c>
      <c r="R125" s="134">
        <f>Q125*H125</f>
        <v>7.39398</v>
      </c>
      <c r="S125" s="134">
        <v>0</v>
      </c>
      <c r="T125" s="135">
        <f>S125*H125</f>
        <v>0</v>
      </c>
      <c r="AR125" s="136" t="s">
        <v>121</v>
      </c>
      <c r="AT125" s="136" t="s">
        <v>123</v>
      </c>
      <c r="AU125" s="136" t="s">
        <v>121</v>
      </c>
      <c r="AY125" s="18" t="s">
        <v>120</v>
      </c>
      <c r="BE125" s="137">
        <f>IF(N125="základní",J125,0)</f>
        <v>0</v>
      </c>
      <c r="BF125" s="137">
        <f>IF(N125="snížená",J125,0)</f>
        <v>0</v>
      </c>
      <c r="BG125" s="137">
        <f>IF(N125="zákl. přenesená",J125,0)</f>
        <v>0</v>
      </c>
      <c r="BH125" s="137">
        <f>IF(N125="sníž. přenesená",J125,0)</f>
        <v>0</v>
      </c>
      <c r="BI125" s="137">
        <f>IF(N125="nulová",J125,0)</f>
        <v>0</v>
      </c>
      <c r="BJ125" s="18" t="s">
        <v>79</v>
      </c>
      <c r="BK125" s="137">
        <f>ROUND(I125*H125,2)</f>
        <v>0</v>
      </c>
      <c r="BL125" s="18" t="s">
        <v>121</v>
      </c>
      <c r="BM125" s="136" t="s">
        <v>184</v>
      </c>
    </row>
    <row r="126" spans="2:47" s="1" customFormat="1" ht="11.25">
      <c r="B126" s="33"/>
      <c r="D126" s="163" t="s">
        <v>148</v>
      </c>
      <c r="F126" s="164" t="s">
        <v>185</v>
      </c>
      <c r="I126" s="165"/>
      <c r="L126" s="33"/>
      <c r="M126" s="166"/>
      <c r="T126" s="54"/>
      <c r="AT126" s="18" t="s">
        <v>148</v>
      </c>
      <c r="AU126" s="18" t="s">
        <v>121</v>
      </c>
    </row>
    <row r="127" spans="2:51" s="12" customFormat="1" ht="11.25">
      <c r="B127" s="148"/>
      <c r="D127" s="149" t="s">
        <v>135</v>
      </c>
      <c r="E127" s="150" t="s">
        <v>3</v>
      </c>
      <c r="F127" s="151" t="s">
        <v>186</v>
      </c>
      <c r="H127" s="152">
        <v>59.85</v>
      </c>
      <c r="I127" s="153"/>
      <c r="L127" s="148"/>
      <c r="M127" s="154"/>
      <c r="T127" s="155"/>
      <c r="AT127" s="150" t="s">
        <v>135</v>
      </c>
      <c r="AU127" s="150" t="s">
        <v>121</v>
      </c>
      <c r="AV127" s="12" t="s">
        <v>83</v>
      </c>
      <c r="AW127" s="12" t="s">
        <v>35</v>
      </c>
      <c r="AX127" s="12" t="s">
        <v>74</v>
      </c>
      <c r="AY127" s="150" t="s">
        <v>120</v>
      </c>
    </row>
    <row r="128" spans="2:51" s="12" customFormat="1" ht="11.25">
      <c r="B128" s="148"/>
      <c r="D128" s="149" t="s">
        <v>135</v>
      </c>
      <c r="E128" s="150" t="s">
        <v>3</v>
      </c>
      <c r="F128" s="151" t="s">
        <v>187</v>
      </c>
      <c r="H128" s="152">
        <v>0</v>
      </c>
      <c r="I128" s="153"/>
      <c r="L128" s="148"/>
      <c r="M128" s="154"/>
      <c r="T128" s="155"/>
      <c r="AT128" s="150" t="s">
        <v>135</v>
      </c>
      <c r="AU128" s="150" t="s">
        <v>121</v>
      </c>
      <c r="AV128" s="12" t="s">
        <v>83</v>
      </c>
      <c r="AW128" s="12" t="s">
        <v>35</v>
      </c>
      <c r="AX128" s="12" t="s">
        <v>74</v>
      </c>
      <c r="AY128" s="150" t="s">
        <v>120</v>
      </c>
    </row>
    <row r="129" spans="2:51" s="12" customFormat="1" ht="11.25">
      <c r="B129" s="148"/>
      <c r="D129" s="149" t="s">
        <v>135</v>
      </c>
      <c r="E129" s="150" t="s">
        <v>3</v>
      </c>
      <c r="F129" s="151" t="s">
        <v>188</v>
      </c>
      <c r="H129" s="152">
        <v>121.5</v>
      </c>
      <c r="I129" s="153"/>
      <c r="L129" s="148"/>
      <c r="M129" s="154"/>
      <c r="T129" s="155"/>
      <c r="AT129" s="150" t="s">
        <v>135</v>
      </c>
      <c r="AU129" s="150" t="s">
        <v>121</v>
      </c>
      <c r="AV129" s="12" t="s">
        <v>83</v>
      </c>
      <c r="AW129" s="12" t="s">
        <v>35</v>
      </c>
      <c r="AX129" s="12" t="s">
        <v>74</v>
      </c>
      <c r="AY129" s="150" t="s">
        <v>120</v>
      </c>
    </row>
    <row r="130" spans="2:51" s="12" customFormat="1" ht="11.25">
      <c r="B130" s="148"/>
      <c r="D130" s="149" t="s">
        <v>135</v>
      </c>
      <c r="E130" s="150" t="s">
        <v>3</v>
      </c>
      <c r="F130" s="151" t="s">
        <v>189</v>
      </c>
      <c r="H130" s="152">
        <v>10.35</v>
      </c>
      <c r="I130" s="153"/>
      <c r="L130" s="148"/>
      <c r="M130" s="154"/>
      <c r="T130" s="155"/>
      <c r="AT130" s="150" t="s">
        <v>135</v>
      </c>
      <c r="AU130" s="150" t="s">
        <v>121</v>
      </c>
      <c r="AV130" s="12" t="s">
        <v>83</v>
      </c>
      <c r="AW130" s="12" t="s">
        <v>35</v>
      </c>
      <c r="AX130" s="12" t="s">
        <v>74</v>
      </c>
      <c r="AY130" s="150" t="s">
        <v>120</v>
      </c>
    </row>
    <row r="131" spans="2:51" s="12" customFormat="1" ht="11.25">
      <c r="B131" s="148"/>
      <c r="D131" s="149" t="s">
        <v>135</v>
      </c>
      <c r="E131" s="150" t="s">
        <v>3</v>
      </c>
      <c r="F131" s="151" t="s">
        <v>190</v>
      </c>
      <c r="H131" s="152">
        <v>31.23</v>
      </c>
      <c r="I131" s="153"/>
      <c r="L131" s="148"/>
      <c r="M131" s="154"/>
      <c r="T131" s="155"/>
      <c r="AT131" s="150" t="s">
        <v>135</v>
      </c>
      <c r="AU131" s="150" t="s">
        <v>121</v>
      </c>
      <c r="AV131" s="12" t="s">
        <v>83</v>
      </c>
      <c r="AW131" s="12" t="s">
        <v>35</v>
      </c>
      <c r="AX131" s="12" t="s">
        <v>74</v>
      </c>
      <c r="AY131" s="150" t="s">
        <v>120</v>
      </c>
    </row>
    <row r="132" spans="2:51" s="12" customFormat="1" ht="11.25">
      <c r="B132" s="148"/>
      <c r="D132" s="149" t="s">
        <v>135</v>
      </c>
      <c r="E132" s="150" t="s">
        <v>3</v>
      </c>
      <c r="F132" s="151" t="s">
        <v>191</v>
      </c>
      <c r="H132" s="152">
        <v>16.7</v>
      </c>
      <c r="I132" s="153"/>
      <c r="L132" s="148"/>
      <c r="M132" s="154"/>
      <c r="T132" s="155"/>
      <c r="AT132" s="150" t="s">
        <v>135</v>
      </c>
      <c r="AU132" s="150" t="s">
        <v>121</v>
      </c>
      <c r="AV132" s="12" t="s">
        <v>83</v>
      </c>
      <c r="AW132" s="12" t="s">
        <v>35</v>
      </c>
      <c r="AX132" s="12" t="s">
        <v>74</v>
      </c>
      <c r="AY132" s="150" t="s">
        <v>120</v>
      </c>
    </row>
    <row r="133" spans="2:51" s="12" customFormat="1" ht="11.25">
      <c r="B133" s="148"/>
      <c r="D133" s="149" t="s">
        <v>135</v>
      </c>
      <c r="E133" s="150" t="s">
        <v>3</v>
      </c>
      <c r="F133" s="151" t="s">
        <v>192</v>
      </c>
      <c r="H133" s="152">
        <v>13.81</v>
      </c>
      <c r="I133" s="153"/>
      <c r="L133" s="148"/>
      <c r="M133" s="154"/>
      <c r="T133" s="155"/>
      <c r="AT133" s="150" t="s">
        <v>135</v>
      </c>
      <c r="AU133" s="150" t="s">
        <v>121</v>
      </c>
      <c r="AV133" s="12" t="s">
        <v>83</v>
      </c>
      <c r="AW133" s="12" t="s">
        <v>35</v>
      </c>
      <c r="AX133" s="12" t="s">
        <v>74</v>
      </c>
      <c r="AY133" s="150" t="s">
        <v>120</v>
      </c>
    </row>
    <row r="134" spans="2:51" s="12" customFormat="1" ht="11.25">
      <c r="B134" s="148"/>
      <c r="D134" s="149" t="s">
        <v>135</v>
      </c>
      <c r="E134" s="150" t="s">
        <v>3</v>
      </c>
      <c r="F134" s="151" t="s">
        <v>193</v>
      </c>
      <c r="H134" s="152">
        <v>13.87</v>
      </c>
      <c r="I134" s="153"/>
      <c r="L134" s="148"/>
      <c r="M134" s="154"/>
      <c r="T134" s="155"/>
      <c r="AT134" s="150" t="s">
        <v>135</v>
      </c>
      <c r="AU134" s="150" t="s">
        <v>121</v>
      </c>
      <c r="AV134" s="12" t="s">
        <v>83</v>
      </c>
      <c r="AW134" s="12" t="s">
        <v>35</v>
      </c>
      <c r="AX134" s="12" t="s">
        <v>74</v>
      </c>
      <c r="AY134" s="150" t="s">
        <v>120</v>
      </c>
    </row>
    <row r="135" spans="2:51" s="12" customFormat="1" ht="11.25">
      <c r="B135" s="148"/>
      <c r="D135" s="149" t="s">
        <v>135</v>
      </c>
      <c r="E135" s="150" t="s">
        <v>3</v>
      </c>
      <c r="F135" s="151" t="s">
        <v>194</v>
      </c>
      <c r="H135" s="152">
        <v>6.92</v>
      </c>
      <c r="I135" s="153"/>
      <c r="L135" s="148"/>
      <c r="M135" s="154"/>
      <c r="T135" s="155"/>
      <c r="AT135" s="150" t="s">
        <v>135</v>
      </c>
      <c r="AU135" s="150" t="s">
        <v>121</v>
      </c>
      <c r="AV135" s="12" t="s">
        <v>83</v>
      </c>
      <c r="AW135" s="12" t="s">
        <v>35</v>
      </c>
      <c r="AX135" s="12" t="s">
        <v>74</v>
      </c>
      <c r="AY135" s="150" t="s">
        <v>120</v>
      </c>
    </row>
    <row r="136" spans="2:51" s="12" customFormat="1" ht="11.25">
      <c r="B136" s="148"/>
      <c r="D136" s="149" t="s">
        <v>135</v>
      </c>
      <c r="E136" s="150" t="s">
        <v>3</v>
      </c>
      <c r="F136" s="151" t="s">
        <v>195</v>
      </c>
      <c r="H136" s="152">
        <v>17.09</v>
      </c>
      <c r="I136" s="153"/>
      <c r="L136" s="148"/>
      <c r="M136" s="154"/>
      <c r="T136" s="155"/>
      <c r="AT136" s="150" t="s">
        <v>135</v>
      </c>
      <c r="AU136" s="150" t="s">
        <v>121</v>
      </c>
      <c r="AV136" s="12" t="s">
        <v>83</v>
      </c>
      <c r="AW136" s="12" t="s">
        <v>35</v>
      </c>
      <c r="AX136" s="12" t="s">
        <v>74</v>
      </c>
      <c r="AY136" s="150" t="s">
        <v>120</v>
      </c>
    </row>
    <row r="137" spans="2:51" s="12" customFormat="1" ht="11.25">
      <c r="B137" s="148"/>
      <c r="D137" s="149" t="s">
        <v>135</v>
      </c>
      <c r="E137" s="150" t="s">
        <v>3</v>
      </c>
      <c r="F137" s="151" t="s">
        <v>196</v>
      </c>
      <c r="H137" s="152">
        <v>21.91</v>
      </c>
      <c r="I137" s="153"/>
      <c r="L137" s="148"/>
      <c r="M137" s="154"/>
      <c r="T137" s="155"/>
      <c r="AT137" s="150" t="s">
        <v>135</v>
      </c>
      <c r="AU137" s="150" t="s">
        <v>121</v>
      </c>
      <c r="AV137" s="12" t="s">
        <v>83</v>
      </c>
      <c r="AW137" s="12" t="s">
        <v>35</v>
      </c>
      <c r="AX137" s="12" t="s">
        <v>74</v>
      </c>
      <c r="AY137" s="150" t="s">
        <v>120</v>
      </c>
    </row>
    <row r="138" spans="2:51" s="12" customFormat="1" ht="11.25">
      <c r="B138" s="148"/>
      <c r="D138" s="149" t="s">
        <v>135</v>
      </c>
      <c r="E138" s="150" t="s">
        <v>3</v>
      </c>
      <c r="F138" s="151" t="s">
        <v>197</v>
      </c>
      <c r="H138" s="152">
        <v>0</v>
      </c>
      <c r="I138" s="153"/>
      <c r="L138" s="148"/>
      <c r="M138" s="154"/>
      <c r="T138" s="155"/>
      <c r="AT138" s="150" t="s">
        <v>135</v>
      </c>
      <c r="AU138" s="150" t="s">
        <v>121</v>
      </c>
      <c r="AV138" s="12" t="s">
        <v>83</v>
      </c>
      <c r="AW138" s="12" t="s">
        <v>35</v>
      </c>
      <c r="AX138" s="12" t="s">
        <v>74</v>
      </c>
      <c r="AY138" s="150" t="s">
        <v>120</v>
      </c>
    </row>
    <row r="139" spans="2:51" s="12" customFormat="1" ht="11.25">
      <c r="B139" s="148"/>
      <c r="D139" s="149" t="s">
        <v>135</v>
      </c>
      <c r="E139" s="150" t="s">
        <v>3</v>
      </c>
      <c r="F139" s="151" t="s">
        <v>198</v>
      </c>
      <c r="H139" s="152">
        <v>30.24</v>
      </c>
      <c r="I139" s="153"/>
      <c r="L139" s="148"/>
      <c r="M139" s="154"/>
      <c r="T139" s="155"/>
      <c r="AT139" s="150" t="s">
        <v>135</v>
      </c>
      <c r="AU139" s="150" t="s">
        <v>121</v>
      </c>
      <c r="AV139" s="12" t="s">
        <v>83</v>
      </c>
      <c r="AW139" s="12" t="s">
        <v>35</v>
      </c>
      <c r="AX139" s="12" t="s">
        <v>74</v>
      </c>
      <c r="AY139" s="150" t="s">
        <v>120</v>
      </c>
    </row>
    <row r="140" spans="2:51" s="12" customFormat="1" ht="11.25">
      <c r="B140" s="148"/>
      <c r="D140" s="149" t="s">
        <v>135</v>
      </c>
      <c r="E140" s="150" t="s">
        <v>3</v>
      </c>
      <c r="F140" s="151" t="s">
        <v>199</v>
      </c>
      <c r="H140" s="152">
        <v>9.63</v>
      </c>
      <c r="I140" s="153"/>
      <c r="L140" s="148"/>
      <c r="M140" s="154"/>
      <c r="T140" s="155"/>
      <c r="AT140" s="150" t="s">
        <v>135</v>
      </c>
      <c r="AU140" s="150" t="s">
        <v>121</v>
      </c>
      <c r="AV140" s="12" t="s">
        <v>83</v>
      </c>
      <c r="AW140" s="12" t="s">
        <v>35</v>
      </c>
      <c r="AX140" s="12" t="s">
        <v>74</v>
      </c>
      <c r="AY140" s="150" t="s">
        <v>120</v>
      </c>
    </row>
    <row r="141" spans="2:51" s="12" customFormat="1" ht="11.25">
      <c r="B141" s="148"/>
      <c r="D141" s="149" t="s">
        <v>135</v>
      </c>
      <c r="E141" s="150" t="s">
        <v>3</v>
      </c>
      <c r="F141" s="151" t="s">
        <v>200</v>
      </c>
      <c r="H141" s="152">
        <v>7.85</v>
      </c>
      <c r="I141" s="153"/>
      <c r="L141" s="148"/>
      <c r="M141" s="154"/>
      <c r="T141" s="155"/>
      <c r="AT141" s="150" t="s">
        <v>135</v>
      </c>
      <c r="AU141" s="150" t="s">
        <v>121</v>
      </c>
      <c r="AV141" s="12" t="s">
        <v>83</v>
      </c>
      <c r="AW141" s="12" t="s">
        <v>35</v>
      </c>
      <c r="AX141" s="12" t="s">
        <v>74</v>
      </c>
      <c r="AY141" s="150" t="s">
        <v>120</v>
      </c>
    </row>
    <row r="142" spans="2:51" s="12" customFormat="1" ht="11.25">
      <c r="B142" s="148"/>
      <c r="D142" s="149" t="s">
        <v>135</v>
      </c>
      <c r="E142" s="150" t="s">
        <v>3</v>
      </c>
      <c r="F142" s="151" t="s">
        <v>201</v>
      </c>
      <c r="H142" s="152">
        <v>1.5</v>
      </c>
      <c r="I142" s="153"/>
      <c r="L142" s="148"/>
      <c r="M142" s="154"/>
      <c r="T142" s="155"/>
      <c r="AT142" s="150" t="s">
        <v>135</v>
      </c>
      <c r="AU142" s="150" t="s">
        <v>121</v>
      </c>
      <c r="AV142" s="12" t="s">
        <v>83</v>
      </c>
      <c r="AW142" s="12" t="s">
        <v>35</v>
      </c>
      <c r="AX142" s="12" t="s">
        <v>74</v>
      </c>
      <c r="AY142" s="150" t="s">
        <v>120</v>
      </c>
    </row>
    <row r="143" spans="2:51" s="13" customFormat="1" ht="11.25">
      <c r="B143" s="156"/>
      <c r="D143" s="149" t="s">
        <v>135</v>
      </c>
      <c r="E143" s="157" t="s">
        <v>3</v>
      </c>
      <c r="F143" s="158" t="s">
        <v>138</v>
      </c>
      <c r="H143" s="159">
        <v>362.45</v>
      </c>
      <c r="I143" s="160"/>
      <c r="L143" s="156"/>
      <c r="M143" s="161"/>
      <c r="T143" s="162"/>
      <c r="AT143" s="157" t="s">
        <v>135</v>
      </c>
      <c r="AU143" s="157" t="s">
        <v>121</v>
      </c>
      <c r="AV143" s="13" t="s">
        <v>121</v>
      </c>
      <c r="AW143" s="13" t="s">
        <v>35</v>
      </c>
      <c r="AX143" s="13" t="s">
        <v>79</v>
      </c>
      <c r="AY143" s="157" t="s">
        <v>120</v>
      </c>
    </row>
    <row r="144" spans="2:65" s="1" customFormat="1" ht="24.2" customHeight="1">
      <c r="B144" s="124"/>
      <c r="C144" s="125" t="s">
        <v>202</v>
      </c>
      <c r="D144" s="125" t="s">
        <v>123</v>
      </c>
      <c r="E144" s="126" t="s">
        <v>203</v>
      </c>
      <c r="F144" s="127" t="s">
        <v>204</v>
      </c>
      <c r="G144" s="128" t="s">
        <v>183</v>
      </c>
      <c r="H144" s="129">
        <v>362.45</v>
      </c>
      <c r="I144" s="130"/>
      <c r="J144" s="131">
        <f>ROUND(I144*H144,2)</f>
        <v>0</v>
      </c>
      <c r="K144" s="127" t="s">
        <v>132</v>
      </c>
      <c r="L144" s="33"/>
      <c r="M144" s="132" t="s">
        <v>3</v>
      </c>
      <c r="N144" s="133" t="s">
        <v>45</v>
      </c>
      <c r="P144" s="134">
        <f>O144*H144</f>
        <v>0</v>
      </c>
      <c r="Q144" s="134">
        <v>0.0003</v>
      </c>
      <c r="R144" s="134">
        <f>Q144*H144</f>
        <v>0.10873499999999998</v>
      </c>
      <c r="S144" s="134">
        <v>0</v>
      </c>
      <c r="T144" s="135">
        <f>S144*H144</f>
        <v>0</v>
      </c>
      <c r="AR144" s="136" t="s">
        <v>121</v>
      </c>
      <c r="AT144" s="136" t="s">
        <v>123</v>
      </c>
      <c r="AU144" s="136" t="s">
        <v>121</v>
      </c>
      <c r="AY144" s="18" t="s">
        <v>120</v>
      </c>
      <c r="BE144" s="137">
        <f>IF(N144="základní",J144,0)</f>
        <v>0</v>
      </c>
      <c r="BF144" s="137">
        <f>IF(N144="snížená",J144,0)</f>
        <v>0</v>
      </c>
      <c r="BG144" s="137">
        <f>IF(N144="zákl. přenesená",J144,0)</f>
        <v>0</v>
      </c>
      <c r="BH144" s="137">
        <f>IF(N144="sníž. přenesená",J144,0)</f>
        <v>0</v>
      </c>
      <c r="BI144" s="137">
        <f>IF(N144="nulová",J144,0)</f>
        <v>0</v>
      </c>
      <c r="BJ144" s="18" t="s">
        <v>79</v>
      </c>
      <c r="BK144" s="137">
        <f>ROUND(I144*H144,2)</f>
        <v>0</v>
      </c>
      <c r="BL144" s="18" t="s">
        <v>121</v>
      </c>
      <c r="BM144" s="136" t="s">
        <v>205</v>
      </c>
    </row>
    <row r="145" spans="2:47" s="1" customFormat="1" ht="11.25">
      <c r="B145" s="33"/>
      <c r="D145" s="163" t="s">
        <v>148</v>
      </c>
      <c r="F145" s="164" t="s">
        <v>206</v>
      </c>
      <c r="I145" s="165"/>
      <c r="L145" s="33"/>
      <c r="M145" s="166"/>
      <c r="T145" s="54"/>
      <c r="AT145" s="18" t="s">
        <v>148</v>
      </c>
      <c r="AU145" s="18" t="s">
        <v>121</v>
      </c>
    </row>
    <row r="146" spans="2:63" s="11" customFormat="1" ht="22.9" customHeight="1">
      <c r="B146" s="112"/>
      <c r="D146" s="113" t="s">
        <v>73</v>
      </c>
      <c r="E146" s="122" t="s">
        <v>202</v>
      </c>
      <c r="F146" s="122" t="s">
        <v>207</v>
      </c>
      <c r="I146" s="115"/>
      <c r="J146" s="123">
        <f>BK146</f>
        <v>0</v>
      </c>
      <c r="L146" s="112"/>
      <c r="M146" s="117"/>
      <c r="P146" s="118">
        <f>SUM(P147:P165)</f>
        <v>0</v>
      </c>
      <c r="R146" s="118">
        <f>SUM(R147:R165)</f>
        <v>0.014498</v>
      </c>
      <c r="T146" s="119">
        <f>SUM(T147:T165)</f>
        <v>0</v>
      </c>
      <c r="AR146" s="113" t="s">
        <v>79</v>
      </c>
      <c r="AT146" s="120" t="s">
        <v>73</v>
      </c>
      <c r="AU146" s="120" t="s">
        <v>79</v>
      </c>
      <c r="AY146" s="113" t="s">
        <v>120</v>
      </c>
      <c r="BK146" s="121">
        <f>SUM(BK147:BK165)</f>
        <v>0</v>
      </c>
    </row>
    <row r="147" spans="2:65" s="1" customFormat="1" ht="37.9" customHeight="1">
      <c r="B147" s="124"/>
      <c r="C147" s="125" t="s">
        <v>208</v>
      </c>
      <c r="D147" s="125" t="s">
        <v>123</v>
      </c>
      <c r="E147" s="126" t="s">
        <v>209</v>
      </c>
      <c r="F147" s="127" t="s">
        <v>210</v>
      </c>
      <c r="G147" s="128" t="s">
        <v>183</v>
      </c>
      <c r="H147" s="129">
        <v>362.45</v>
      </c>
      <c r="I147" s="130"/>
      <c r="J147" s="131">
        <f>ROUND(I147*H147,2)</f>
        <v>0</v>
      </c>
      <c r="K147" s="127" t="s">
        <v>132</v>
      </c>
      <c r="L147" s="33"/>
      <c r="M147" s="132" t="s">
        <v>3</v>
      </c>
      <c r="N147" s="133" t="s">
        <v>45</v>
      </c>
      <c r="P147" s="134">
        <f>O147*H147</f>
        <v>0</v>
      </c>
      <c r="Q147" s="134">
        <v>4E-05</v>
      </c>
      <c r="R147" s="134">
        <f>Q147*H147</f>
        <v>0.014498</v>
      </c>
      <c r="S147" s="134">
        <v>0</v>
      </c>
      <c r="T147" s="135">
        <f>S147*H147</f>
        <v>0</v>
      </c>
      <c r="AR147" s="136" t="s">
        <v>121</v>
      </c>
      <c r="AT147" s="136" t="s">
        <v>123</v>
      </c>
      <c r="AU147" s="136" t="s">
        <v>83</v>
      </c>
      <c r="AY147" s="18" t="s">
        <v>120</v>
      </c>
      <c r="BE147" s="137">
        <f>IF(N147="základní",J147,0)</f>
        <v>0</v>
      </c>
      <c r="BF147" s="137">
        <f>IF(N147="snížená",J147,0)</f>
        <v>0</v>
      </c>
      <c r="BG147" s="137">
        <f>IF(N147="zákl. přenesená",J147,0)</f>
        <v>0</v>
      </c>
      <c r="BH147" s="137">
        <f>IF(N147="sníž. přenesená",J147,0)</f>
        <v>0</v>
      </c>
      <c r="BI147" s="137">
        <f>IF(N147="nulová",J147,0)</f>
        <v>0</v>
      </c>
      <c r="BJ147" s="18" t="s">
        <v>79</v>
      </c>
      <c r="BK147" s="137">
        <f>ROUND(I147*H147,2)</f>
        <v>0</v>
      </c>
      <c r="BL147" s="18" t="s">
        <v>121</v>
      </c>
      <c r="BM147" s="136" t="s">
        <v>211</v>
      </c>
    </row>
    <row r="148" spans="2:47" s="1" customFormat="1" ht="11.25">
      <c r="B148" s="33"/>
      <c r="D148" s="163" t="s">
        <v>148</v>
      </c>
      <c r="F148" s="164" t="s">
        <v>212</v>
      </c>
      <c r="I148" s="165"/>
      <c r="L148" s="33"/>
      <c r="M148" s="166"/>
      <c r="T148" s="54"/>
      <c r="AT148" s="18" t="s">
        <v>148</v>
      </c>
      <c r="AU148" s="18" t="s">
        <v>83</v>
      </c>
    </row>
    <row r="149" spans="2:51" s="12" customFormat="1" ht="11.25">
      <c r="B149" s="148"/>
      <c r="D149" s="149" t="s">
        <v>135</v>
      </c>
      <c r="E149" s="150" t="s">
        <v>3</v>
      </c>
      <c r="F149" s="151" t="s">
        <v>186</v>
      </c>
      <c r="H149" s="152">
        <v>59.85</v>
      </c>
      <c r="I149" s="153"/>
      <c r="L149" s="148"/>
      <c r="M149" s="154"/>
      <c r="T149" s="155"/>
      <c r="AT149" s="150" t="s">
        <v>135</v>
      </c>
      <c r="AU149" s="150" t="s">
        <v>83</v>
      </c>
      <c r="AV149" s="12" t="s">
        <v>83</v>
      </c>
      <c r="AW149" s="12" t="s">
        <v>35</v>
      </c>
      <c r="AX149" s="12" t="s">
        <v>74</v>
      </c>
      <c r="AY149" s="150" t="s">
        <v>120</v>
      </c>
    </row>
    <row r="150" spans="2:51" s="12" customFormat="1" ht="11.25">
      <c r="B150" s="148"/>
      <c r="D150" s="149" t="s">
        <v>135</v>
      </c>
      <c r="E150" s="150" t="s">
        <v>3</v>
      </c>
      <c r="F150" s="151" t="s">
        <v>187</v>
      </c>
      <c r="H150" s="152">
        <v>0</v>
      </c>
      <c r="I150" s="153"/>
      <c r="L150" s="148"/>
      <c r="M150" s="154"/>
      <c r="T150" s="155"/>
      <c r="AT150" s="150" t="s">
        <v>135</v>
      </c>
      <c r="AU150" s="150" t="s">
        <v>83</v>
      </c>
      <c r="AV150" s="12" t="s">
        <v>83</v>
      </c>
      <c r="AW150" s="12" t="s">
        <v>35</v>
      </c>
      <c r="AX150" s="12" t="s">
        <v>74</v>
      </c>
      <c r="AY150" s="150" t="s">
        <v>120</v>
      </c>
    </row>
    <row r="151" spans="2:51" s="12" customFormat="1" ht="11.25">
      <c r="B151" s="148"/>
      <c r="D151" s="149" t="s">
        <v>135</v>
      </c>
      <c r="E151" s="150" t="s">
        <v>3</v>
      </c>
      <c r="F151" s="151" t="s">
        <v>188</v>
      </c>
      <c r="H151" s="152">
        <v>121.5</v>
      </c>
      <c r="I151" s="153"/>
      <c r="L151" s="148"/>
      <c r="M151" s="154"/>
      <c r="T151" s="155"/>
      <c r="AT151" s="150" t="s">
        <v>135</v>
      </c>
      <c r="AU151" s="150" t="s">
        <v>83</v>
      </c>
      <c r="AV151" s="12" t="s">
        <v>83</v>
      </c>
      <c r="AW151" s="12" t="s">
        <v>35</v>
      </c>
      <c r="AX151" s="12" t="s">
        <v>74</v>
      </c>
      <c r="AY151" s="150" t="s">
        <v>120</v>
      </c>
    </row>
    <row r="152" spans="2:51" s="12" customFormat="1" ht="11.25">
      <c r="B152" s="148"/>
      <c r="D152" s="149" t="s">
        <v>135</v>
      </c>
      <c r="E152" s="150" t="s">
        <v>3</v>
      </c>
      <c r="F152" s="151" t="s">
        <v>189</v>
      </c>
      <c r="H152" s="152">
        <v>10.35</v>
      </c>
      <c r="I152" s="153"/>
      <c r="L152" s="148"/>
      <c r="M152" s="154"/>
      <c r="T152" s="155"/>
      <c r="AT152" s="150" t="s">
        <v>135</v>
      </c>
      <c r="AU152" s="150" t="s">
        <v>83</v>
      </c>
      <c r="AV152" s="12" t="s">
        <v>83</v>
      </c>
      <c r="AW152" s="12" t="s">
        <v>35</v>
      </c>
      <c r="AX152" s="12" t="s">
        <v>74</v>
      </c>
      <c r="AY152" s="150" t="s">
        <v>120</v>
      </c>
    </row>
    <row r="153" spans="2:51" s="12" customFormat="1" ht="11.25">
      <c r="B153" s="148"/>
      <c r="D153" s="149" t="s">
        <v>135</v>
      </c>
      <c r="E153" s="150" t="s">
        <v>3</v>
      </c>
      <c r="F153" s="151" t="s">
        <v>190</v>
      </c>
      <c r="H153" s="152">
        <v>31.23</v>
      </c>
      <c r="I153" s="153"/>
      <c r="L153" s="148"/>
      <c r="M153" s="154"/>
      <c r="T153" s="155"/>
      <c r="AT153" s="150" t="s">
        <v>135</v>
      </c>
      <c r="AU153" s="150" t="s">
        <v>83</v>
      </c>
      <c r="AV153" s="12" t="s">
        <v>83</v>
      </c>
      <c r="AW153" s="12" t="s">
        <v>35</v>
      </c>
      <c r="AX153" s="12" t="s">
        <v>74</v>
      </c>
      <c r="AY153" s="150" t="s">
        <v>120</v>
      </c>
    </row>
    <row r="154" spans="2:51" s="12" customFormat="1" ht="11.25">
      <c r="B154" s="148"/>
      <c r="D154" s="149" t="s">
        <v>135</v>
      </c>
      <c r="E154" s="150" t="s">
        <v>3</v>
      </c>
      <c r="F154" s="151" t="s">
        <v>191</v>
      </c>
      <c r="H154" s="152">
        <v>16.7</v>
      </c>
      <c r="I154" s="153"/>
      <c r="L154" s="148"/>
      <c r="M154" s="154"/>
      <c r="T154" s="155"/>
      <c r="AT154" s="150" t="s">
        <v>135</v>
      </c>
      <c r="AU154" s="150" t="s">
        <v>83</v>
      </c>
      <c r="AV154" s="12" t="s">
        <v>83</v>
      </c>
      <c r="AW154" s="12" t="s">
        <v>35</v>
      </c>
      <c r="AX154" s="12" t="s">
        <v>74</v>
      </c>
      <c r="AY154" s="150" t="s">
        <v>120</v>
      </c>
    </row>
    <row r="155" spans="2:51" s="12" customFormat="1" ht="11.25">
      <c r="B155" s="148"/>
      <c r="D155" s="149" t="s">
        <v>135</v>
      </c>
      <c r="E155" s="150" t="s">
        <v>3</v>
      </c>
      <c r="F155" s="151" t="s">
        <v>192</v>
      </c>
      <c r="H155" s="152">
        <v>13.81</v>
      </c>
      <c r="I155" s="153"/>
      <c r="L155" s="148"/>
      <c r="M155" s="154"/>
      <c r="T155" s="155"/>
      <c r="AT155" s="150" t="s">
        <v>135</v>
      </c>
      <c r="AU155" s="150" t="s">
        <v>83</v>
      </c>
      <c r="AV155" s="12" t="s">
        <v>83</v>
      </c>
      <c r="AW155" s="12" t="s">
        <v>35</v>
      </c>
      <c r="AX155" s="12" t="s">
        <v>74</v>
      </c>
      <c r="AY155" s="150" t="s">
        <v>120</v>
      </c>
    </row>
    <row r="156" spans="2:51" s="12" customFormat="1" ht="11.25">
      <c r="B156" s="148"/>
      <c r="D156" s="149" t="s">
        <v>135</v>
      </c>
      <c r="E156" s="150" t="s">
        <v>3</v>
      </c>
      <c r="F156" s="151" t="s">
        <v>193</v>
      </c>
      <c r="H156" s="152">
        <v>13.87</v>
      </c>
      <c r="I156" s="153"/>
      <c r="L156" s="148"/>
      <c r="M156" s="154"/>
      <c r="T156" s="155"/>
      <c r="AT156" s="150" t="s">
        <v>135</v>
      </c>
      <c r="AU156" s="150" t="s">
        <v>83</v>
      </c>
      <c r="AV156" s="12" t="s">
        <v>83</v>
      </c>
      <c r="AW156" s="12" t="s">
        <v>35</v>
      </c>
      <c r="AX156" s="12" t="s">
        <v>74</v>
      </c>
      <c r="AY156" s="150" t="s">
        <v>120</v>
      </c>
    </row>
    <row r="157" spans="2:51" s="12" customFormat="1" ht="11.25">
      <c r="B157" s="148"/>
      <c r="D157" s="149" t="s">
        <v>135</v>
      </c>
      <c r="E157" s="150" t="s">
        <v>3</v>
      </c>
      <c r="F157" s="151" t="s">
        <v>194</v>
      </c>
      <c r="H157" s="152">
        <v>6.92</v>
      </c>
      <c r="I157" s="153"/>
      <c r="L157" s="148"/>
      <c r="M157" s="154"/>
      <c r="T157" s="155"/>
      <c r="AT157" s="150" t="s">
        <v>135</v>
      </c>
      <c r="AU157" s="150" t="s">
        <v>83</v>
      </c>
      <c r="AV157" s="12" t="s">
        <v>83</v>
      </c>
      <c r="AW157" s="12" t="s">
        <v>35</v>
      </c>
      <c r="AX157" s="12" t="s">
        <v>74</v>
      </c>
      <c r="AY157" s="150" t="s">
        <v>120</v>
      </c>
    </row>
    <row r="158" spans="2:51" s="12" customFormat="1" ht="11.25">
      <c r="B158" s="148"/>
      <c r="D158" s="149" t="s">
        <v>135</v>
      </c>
      <c r="E158" s="150" t="s">
        <v>3</v>
      </c>
      <c r="F158" s="151" t="s">
        <v>195</v>
      </c>
      <c r="H158" s="152">
        <v>17.09</v>
      </c>
      <c r="I158" s="153"/>
      <c r="L158" s="148"/>
      <c r="M158" s="154"/>
      <c r="T158" s="155"/>
      <c r="AT158" s="150" t="s">
        <v>135</v>
      </c>
      <c r="AU158" s="150" t="s">
        <v>83</v>
      </c>
      <c r="AV158" s="12" t="s">
        <v>83</v>
      </c>
      <c r="AW158" s="12" t="s">
        <v>35</v>
      </c>
      <c r="AX158" s="12" t="s">
        <v>74</v>
      </c>
      <c r="AY158" s="150" t="s">
        <v>120</v>
      </c>
    </row>
    <row r="159" spans="2:51" s="12" customFormat="1" ht="11.25">
      <c r="B159" s="148"/>
      <c r="D159" s="149" t="s">
        <v>135</v>
      </c>
      <c r="E159" s="150" t="s">
        <v>3</v>
      </c>
      <c r="F159" s="151" t="s">
        <v>196</v>
      </c>
      <c r="H159" s="152">
        <v>21.91</v>
      </c>
      <c r="I159" s="153"/>
      <c r="L159" s="148"/>
      <c r="M159" s="154"/>
      <c r="T159" s="155"/>
      <c r="AT159" s="150" t="s">
        <v>135</v>
      </c>
      <c r="AU159" s="150" t="s">
        <v>83</v>
      </c>
      <c r="AV159" s="12" t="s">
        <v>83</v>
      </c>
      <c r="AW159" s="12" t="s">
        <v>35</v>
      </c>
      <c r="AX159" s="12" t="s">
        <v>74</v>
      </c>
      <c r="AY159" s="150" t="s">
        <v>120</v>
      </c>
    </row>
    <row r="160" spans="2:51" s="12" customFormat="1" ht="11.25">
      <c r="B160" s="148"/>
      <c r="D160" s="149" t="s">
        <v>135</v>
      </c>
      <c r="E160" s="150" t="s">
        <v>3</v>
      </c>
      <c r="F160" s="151" t="s">
        <v>197</v>
      </c>
      <c r="H160" s="152">
        <v>0</v>
      </c>
      <c r="I160" s="153"/>
      <c r="L160" s="148"/>
      <c r="M160" s="154"/>
      <c r="T160" s="155"/>
      <c r="AT160" s="150" t="s">
        <v>135</v>
      </c>
      <c r="AU160" s="150" t="s">
        <v>83</v>
      </c>
      <c r="AV160" s="12" t="s">
        <v>83</v>
      </c>
      <c r="AW160" s="12" t="s">
        <v>35</v>
      </c>
      <c r="AX160" s="12" t="s">
        <v>74</v>
      </c>
      <c r="AY160" s="150" t="s">
        <v>120</v>
      </c>
    </row>
    <row r="161" spans="2:51" s="12" customFormat="1" ht="11.25">
      <c r="B161" s="148"/>
      <c r="D161" s="149" t="s">
        <v>135</v>
      </c>
      <c r="E161" s="150" t="s">
        <v>3</v>
      </c>
      <c r="F161" s="151" t="s">
        <v>198</v>
      </c>
      <c r="H161" s="152">
        <v>30.24</v>
      </c>
      <c r="I161" s="153"/>
      <c r="L161" s="148"/>
      <c r="M161" s="154"/>
      <c r="T161" s="155"/>
      <c r="AT161" s="150" t="s">
        <v>135</v>
      </c>
      <c r="AU161" s="150" t="s">
        <v>83</v>
      </c>
      <c r="AV161" s="12" t="s">
        <v>83</v>
      </c>
      <c r="AW161" s="12" t="s">
        <v>35</v>
      </c>
      <c r="AX161" s="12" t="s">
        <v>74</v>
      </c>
      <c r="AY161" s="150" t="s">
        <v>120</v>
      </c>
    </row>
    <row r="162" spans="2:51" s="12" customFormat="1" ht="11.25">
      <c r="B162" s="148"/>
      <c r="D162" s="149" t="s">
        <v>135</v>
      </c>
      <c r="E162" s="150" t="s">
        <v>3</v>
      </c>
      <c r="F162" s="151" t="s">
        <v>199</v>
      </c>
      <c r="H162" s="152">
        <v>9.63</v>
      </c>
      <c r="I162" s="153"/>
      <c r="L162" s="148"/>
      <c r="M162" s="154"/>
      <c r="T162" s="155"/>
      <c r="AT162" s="150" t="s">
        <v>135</v>
      </c>
      <c r="AU162" s="150" t="s">
        <v>83</v>
      </c>
      <c r="AV162" s="12" t="s">
        <v>83</v>
      </c>
      <c r="AW162" s="12" t="s">
        <v>35</v>
      </c>
      <c r="AX162" s="12" t="s">
        <v>74</v>
      </c>
      <c r="AY162" s="150" t="s">
        <v>120</v>
      </c>
    </row>
    <row r="163" spans="2:51" s="12" customFormat="1" ht="11.25">
      <c r="B163" s="148"/>
      <c r="D163" s="149" t="s">
        <v>135</v>
      </c>
      <c r="E163" s="150" t="s">
        <v>3</v>
      </c>
      <c r="F163" s="151" t="s">
        <v>200</v>
      </c>
      <c r="H163" s="152">
        <v>7.85</v>
      </c>
      <c r="I163" s="153"/>
      <c r="L163" s="148"/>
      <c r="M163" s="154"/>
      <c r="T163" s="155"/>
      <c r="AT163" s="150" t="s">
        <v>135</v>
      </c>
      <c r="AU163" s="150" t="s">
        <v>83</v>
      </c>
      <c r="AV163" s="12" t="s">
        <v>83</v>
      </c>
      <c r="AW163" s="12" t="s">
        <v>35</v>
      </c>
      <c r="AX163" s="12" t="s">
        <v>74</v>
      </c>
      <c r="AY163" s="150" t="s">
        <v>120</v>
      </c>
    </row>
    <row r="164" spans="2:51" s="12" customFormat="1" ht="11.25">
      <c r="B164" s="148"/>
      <c r="D164" s="149" t="s">
        <v>135</v>
      </c>
      <c r="E164" s="150" t="s">
        <v>3</v>
      </c>
      <c r="F164" s="151" t="s">
        <v>201</v>
      </c>
      <c r="H164" s="152">
        <v>1.5</v>
      </c>
      <c r="I164" s="153"/>
      <c r="L164" s="148"/>
      <c r="M164" s="154"/>
      <c r="T164" s="155"/>
      <c r="AT164" s="150" t="s">
        <v>135</v>
      </c>
      <c r="AU164" s="150" t="s">
        <v>83</v>
      </c>
      <c r="AV164" s="12" t="s">
        <v>83</v>
      </c>
      <c r="AW164" s="12" t="s">
        <v>35</v>
      </c>
      <c r="AX164" s="12" t="s">
        <v>74</v>
      </c>
      <c r="AY164" s="150" t="s">
        <v>120</v>
      </c>
    </row>
    <row r="165" spans="2:51" s="13" customFormat="1" ht="11.25">
      <c r="B165" s="156"/>
      <c r="D165" s="149" t="s">
        <v>135</v>
      </c>
      <c r="E165" s="157" t="s">
        <v>3</v>
      </c>
      <c r="F165" s="158" t="s">
        <v>138</v>
      </c>
      <c r="H165" s="159">
        <v>362.45</v>
      </c>
      <c r="I165" s="160"/>
      <c r="L165" s="156"/>
      <c r="M165" s="161"/>
      <c r="T165" s="162"/>
      <c r="AT165" s="157" t="s">
        <v>135</v>
      </c>
      <c r="AU165" s="157" t="s">
        <v>83</v>
      </c>
      <c r="AV165" s="13" t="s">
        <v>121</v>
      </c>
      <c r="AW165" s="13" t="s">
        <v>35</v>
      </c>
      <c r="AX165" s="13" t="s">
        <v>79</v>
      </c>
      <c r="AY165" s="157" t="s">
        <v>120</v>
      </c>
    </row>
    <row r="166" spans="2:63" s="11" customFormat="1" ht="22.9" customHeight="1">
      <c r="B166" s="112"/>
      <c r="D166" s="113" t="s">
        <v>73</v>
      </c>
      <c r="E166" s="122" t="s">
        <v>213</v>
      </c>
      <c r="F166" s="122" t="s">
        <v>214</v>
      </c>
      <c r="I166" s="115"/>
      <c r="J166" s="123">
        <f>BK166</f>
        <v>0</v>
      </c>
      <c r="L166" s="112"/>
      <c r="M166" s="117"/>
      <c r="P166" s="118">
        <f>SUM(P167:P169)</f>
        <v>0</v>
      </c>
      <c r="R166" s="118">
        <f>SUM(R167:R169)</f>
        <v>0.0011634999999999998</v>
      </c>
      <c r="T166" s="119">
        <f>SUM(T167:T169)</f>
        <v>0</v>
      </c>
      <c r="AR166" s="113" t="s">
        <v>79</v>
      </c>
      <c r="AT166" s="120" t="s">
        <v>73</v>
      </c>
      <c r="AU166" s="120" t="s">
        <v>79</v>
      </c>
      <c r="AY166" s="113" t="s">
        <v>120</v>
      </c>
      <c r="BK166" s="121">
        <f>SUM(BK167:BK169)</f>
        <v>0</v>
      </c>
    </row>
    <row r="167" spans="2:65" s="1" customFormat="1" ht="37.9" customHeight="1">
      <c r="B167" s="124"/>
      <c r="C167" s="125" t="s">
        <v>215</v>
      </c>
      <c r="D167" s="125" t="s">
        <v>123</v>
      </c>
      <c r="E167" s="126" t="s">
        <v>216</v>
      </c>
      <c r="F167" s="127" t="s">
        <v>217</v>
      </c>
      <c r="G167" s="128" t="s">
        <v>183</v>
      </c>
      <c r="H167" s="129">
        <v>8.95</v>
      </c>
      <c r="I167" s="130"/>
      <c r="J167" s="131">
        <f>ROUND(I167*H167,2)</f>
        <v>0</v>
      </c>
      <c r="K167" s="127" t="s">
        <v>132</v>
      </c>
      <c r="L167" s="33"/>
      <c r="M167" s="132" t="s">
        <v>3</v>
      </c>
      <c r="N167" s="133" t="s">
        <v>45</v>
      </c>
      <c r="P167" s="134">
        <f>O167*H167</f>
        <v>0</v>
      </c>
      <c r="Q167" s="134">
        <v>0.00013</v>
      </c>
      <c r="R167" s="134">
        <f>Q167*H167</f>
        <v>0.0011634999999999998</v>
      </c>
      <c r="S167" s="134">
        <v>0</v>
      </c>
      <c r="T167" s="135">
        <f>S167*H167</f>
        <v>0</v>
      </c>
      <c r="AR167" s="136" t="s">
        <v>121</v>
      </c>
      <c r="AT167" s="136" t="s">
        <v>123</v>
      </c>
      <c r="AU167" s="136" t="s">
        <v>83</v>
      </c>
      <c r="AY167" s="18" t="s">
        <v>120</v>
      </c>
      <c r="BE167" s="137">
        <f>IF(N167="základní",J167,0)</f>
        <v>0</v>
      </c>
      <c r="BF167" s="137">
        <f>IF(N167="snížená",J167,0)</f>
        <v>0</v>
      </c>
      <c r="BG167" s="137">
        <f>IF(N167="zákl. přenesená",J167,0)</f>
        <v>0</v>
      </c>
      <c r="BH167" s="137">
        <f>IF(N167="sníž. přenesená",J167,0)</f>
        <v>0</v>
      </c>
      <c r="BI167" s="137">
        <f>IF(N167="nulová",J167,0)</f>
        <v>0</v>
      </c>
      <c r="BJ167" s="18" t="s">
        <v>79</v>
      </c>
      <c r="BK167" s="137">
        <f>ROUND(I167*H167,2)</f>
        <v>0</v>
      </c>
      <c r="BL167" s="18" t="s">
        <v>121</v>
      </c>
      <c r="BM167" s="136" t="s">
        <v>218</v>
      </c>
    </row>
    <row r="168" spans="2:47" s="1" customFormat="1" ht="11.25">
      <c r="B168" s="33"/>
      <c r="D168" s="163" t="s">
        <v>148</v>
      </c>
      <c r="F168" s="164" t="s">
        <v>219</v>
      </c>
      <c r="I168" s="165"/>
      <c r="L168" s="33"/>
      <c r="M168" s="166"/>
      <c r="T168" s="54"/>
      <c r="AT168" s="18" t="s">
        <v>148</v>
      </c>
      <c r="AU168" s="18" t="s">
        <v>83</v>
      </c>
    </row>
    <row r="169" spans="2:51" s="12" customFormat="1" ht="11.25">
      <c r="B169" s="148"/>
      <c r="D169" s="149" t="s">
        <v>135</v>
      </c>
      <c r="E169" s="150" t="s">
        <v>3</v>
      </c>
      <c r="F169" s="151" t="s">
        <v>220</v>
      </c>
      <c r="H169" s="152">
        <v>8.95</v>
      </c>
      <c r="I169" s="153"/>
      <c r="L169" s="148"/>
      <c r="M169" s="154"/>
      <c r="T169" s="155"/>
      <c r="AT169" s="150" t="s">
        <v>135</v>
      </c>
      <c r="AU169" s="150" t="s">
        <v>83</v>
      </c>
      <c r="AV169" s="12" t="s">
        <v>83</v>
      </c>
      <c r="AW169" s="12" t="s">
        <v>35</v>
      </c>
      <c r="AX169" s="12" t="s">
        <v>79</v>
      </c>
      <c r="AY169" s="150" t="s">
        <v>120</v>
      </c>
    </row>
    <row r="170" spans="2:63" s="11" customFormat="1" ht="22.9" customHeight="1">
      <c r="B170" s="112"/>
      <c r="D170" s="113" t="s">
        <v>73</v>
      </c>
      <c r="E170" s="122" t="s">
        <v>221</v>
      </c>
      <c r="F170" s="122" t="s">
        <v>222</v>
      </c>
      <c r="I170" s="115"/>
      <c r="J170" s="123">
        <f>BK170</f>
        <v>0</v>
      </c>
      <c r="L170" s="112"/>
      <c r="M170" s="117"/>
      <c r="P170" s="118">
        <f>P171+SUM(P172:P252)+P264</f>
        <v>0</v>
      </c>
      <c r="R170" s="118">
        <f>R171+SUM(R172:R252)+R264</f>
        <v>0</v>
      </c>
      <c r="T170" s="119">
        <f>T171+SUM(T172:T252)+T264</f>
        <v>56.99106725</v>
      </c>
      <c r="AR170" s="113" t="s">
        <v>79</v>
      </c>
      <c r="AT170" s="120" t="s">
        <v>73</v>
      </c>
      <c r="AU170" s="120" t="s">
        <v>79</v>
      </c>
      <c r="AY170" s="113" t="s">
        <v>120</v>
      </c>
      <c r="BK170" s="121">
        <f>BK171+SUM(BK172:BK252)+BK264</f>
        <v>0</v>
      </c>
    </row>
    <row r="171" spans="2:65" s="1" customFormat="1" ht="24.2" customHeight="1">
      <c r="B171" s="124"/>
      <c r="C171" s="125" t="s">
        <v>9</v>
      </c>
      <c r="D171" s="125" t="s">
        <v>123</v>
      </c>
      <c r="E171" s="126" t="s">
        <v>223</v>
      </c>
      <c r="F171" s="127" t="s">
        <v>224</v>
      </c>
      <c r="G171" s="128" t="s">
        <v>183</v>
      </c>
      <c r="H171" s="129">
        <v>44.85</v>
      </c>
      <c r="I171" s="130"/>
      <c r="J171" s="131">
        <f>ROUND(I171*H171,2)</f>
        <v>0</v>
      </c>
      <c r="K171" s="127" t="s">
        <v>132</v>
      </c>
      <c r="L171" s="33"/>
      <c r="M171" s="132" t="s">
        <v>3</v>
      </c>
      <c r="N171" s="133" t="s">
        <v>45</v>
      </c>
      <c r="P171" s="134">
        <f>O171*H171</f>
        <v>0</v>
      </c>
      <c r="Q171" s="134">
        <v>0</v>
      </c>
      <c r="R171" s="134">
        <f>Q171*H171</f>
        <v>0</v>
      </c>
      <c r="S171" s="134">
        <v>0.155</v>
      </c>
      <c r="T171" s="135">
        <f>S171*H171</f>
        <v>6.9517500000000005</v>
      </c>
      <c r="AR171" s="136" t="s">
        <v>121</v>
      </c>
      <c r="AT171" s="136" t="s">
        <v>123</v>
      </c>
      <c r="AU171" s="136" t="s">
        <v>83</v>
      </c>
      <c r="AY171" s="18" t="s">
        <v>120</v>
      </c>
      <c r="BE171" s="137">
        <f>IF(N171="základní",J171,0)</f>
        <v>0</v>
      </c>
      <c r="BF171" s="137">
        <f>IF(N171="snížená",J171,0)</f>
        <v>0</v>
      </c>
      <c r="BG171" s="137">
        <f>IF(N171="zákl. přenesená",J171,0)</f>
        <v>0</v>
      </c>
      <c r="BH171" s="137">
        <f>IF(N171="sníž. přenesená",J171,0)</f>
        <v>0</v>
      </c>
      <c r="BI171" s="137">
        <f>IF(N171="nulová",J171,0)</f>
        <v>0</v>
      </c>
      <c r="BJ171" s="18" t="s">
        <v>79</v>
      </c>
      <c r="BK171" s="137">
        <f>ROUND(I171*H171,2)</f>
        <v>0</v>
      </c>
      <c r="BL171" s="18" t="s">
        <v>121</v>
      </c>
      <c r="BM171" s="136" t="s">
        <v>225</v>
      </c>
    </row>
    <row r="172" spans="2:47" s="1" customFormat="1" ht="11.25">
      <c r="B172" s="33"/>
      <c r="D172" s="163" t="s">
        <v>148</v>
      </c>
      <c r="F172" s="164" t="s">
        <v>226</v>
      </c>
      <c r="I172" s="165"/>
      <c r="L172" s="33"/>
      <c r="M172" s="166"/>
      <c r="T172" s="54"/>
      <c r="AT172" s="18" t="s">
        <v>148</v>
      </c>
      <c r="AU172" s="18" t="s">
        <v>83</v>
      </c>
    </row>
    <row r="173" spans="2:51" s="12" customFormat="1" ht="11.25">
      <c r="B173" s="148"/>
      <c r="D173" s="149" t="s">
        <v>135</v>
      </c>
      <c r="E173" s="150" t="s">
        <v>3</v>
      </c>
      <c r="F173" s="151" t="s">
        <v>227</v>
      </c>
      <c r="H173" s="152">
        <v>44.85</v>
      </c>
      <c r="I173" s="153"/>
      <c r="L173" s="148"/>
      <c r="M173" s="154"/>
      <c r="T173" s="155"/>
      <c r="AT173" s="150" t="s">
        <v>135</v>
      </c>
      <c r="AU173" s="150" t="s">
        <v>83</v>
      </c>
      <c r="AV173" s="12" t="s">
        <v>83</v>
      </c>
      <c r="AW173" s="12" t="s">
        <v>35</v>
      </c>
      <c r="AX173" s="12" t="s">
        <v>79</v>
      </c>
      <c r="AY173" s="150" t="s">
        <v>120</v>
      </c>
    </row>
    <row r="174" spans="2:65" s="1" customFormat="1" ht="16.5" customHeight="1">
      <c r="B174" s="124"/>
      <c r="C174" s="125" t="s">
        <v>228</v>
      </c>
      <c r="D174" s="125" t="s">
        <v>123</v>
      </c>
      <c r="E174" s="126" t="s">
        <v>229</v>
      </c>
      <c r="F174" s="127" t="s">
        <v>230</v>
      </c>
      <c r="G174" s="128" t="s">
        <v>183</v>
      </c>
      <c r="H174" s="129">
        <v>17.48</v>
      </c>
      <c r="I174" s="130"/>
      <c r="J174" s="131">
        <f>ROUND(I174*H174,2)</f>
        <v>0</v>
      </c>
      <c r="K174" s="127" t="s">
        <v>132</v>
      </c>
      <c r="L174" s="33"/>
      <c r="M174" s="132" t="s">
        <v>3</v>
      </c>
      <c r="N174" s="133" t="s">
        <v>45</v>
      </c>
      <c r="P174" s="134">
        <f>O174*H174</f>
        <v>0</v>
      </c>
      <c r="Q174" s="134">
        <v>0</v>
      </c>
      <c r="R174" s="134">
        <f>Q174*H174</f>
        <v>0</v>
      </c>
      <c r="S174" s="134">
        <v>0.0353</v>
      </c>
      <c r="T174" s="135">
        <f>S174*H174</f>
        <v>0.6170439999999999</v>
      </c>
      <c r="AR174" s="136" t="s">
        <v>121</v>
      </c>
      <c r="AT174" s="136" t="s">
        <v>123</v>
      </c>
      <c r="AU174" s="136" t="s">
        <v>83</v>
      </c>
      <c r="AY174" s="18" t="s">
        <v>120</v>
      </c>
      <c r="BE174" s="137">
        <f>IF(N174="základní",J174,0)</f>
        <v>0</v>
      </c>
      <c r="BF174" s="137">
        <f>IF(N174="snížená",J174,0)</f>
        <v>0</v>
      </c>
      <c r="BG174" s="137">
        <f>IF(N174="zákl. přenesená",J174,0)</f>
        <v>0</v>
      </c>
      <c r="BH174" s="137">
        <f>IF(N174="sníž. přenesená",J174,0)</f>
        <v>0</v>
      </c>
      <c r="BI174" s="137">
        <f>IF(N174="nulová",J174,0)</f>
        <v>0</v>
      </c>
      <c r="BJ174" s="18" t="s">
        <v>79</v>
      </c>
      <c r="BK174" s="137">
        <f>ROUND(I174*H174,2)</f>
        <v>0</v>
      </c>
      <c r="BL174" s="18" t="s">
        <v>121</v>
      </c>
      <c r="BM174" s="136" t="s">
        <v>231</v>
      </c>
    </row>
    <row r="175" spans="2:47" s="1" customFormat="1" ht="11.25">
      <c r="B175" s="33"/>
      <c r="D175" s="163" t="s">
        <v>148</v>
      </c>
      <c r="F175" s="164" t="s">
        <v>232</v>
      </c>
      <c r="I175" s="165"/>
      <c r="L175" s="33"/>
      <c r="M175" s="166"/>
      <c r="T175" s="54"/>
      <c r="AT175" s="18" t="s">
        <v>148</v>
      </c>
      <c r="AU175" s="18" t="s">
        <v>83</v>
      </c>
    </row>
    <row r="176" spans="2:51" s="12" customFormat="1" ht="11.25">
      <c r="B176" s="148"/>
      <c r="D176" s="149" t="s">
        <v>135</v>
      </c>
      <c r="E176" s="150" t="s">
        <v>3</v>
      </c>
      <c r="F176" s="151" t="s">
        <v>200</v>
      </c>
      <c r="H176" s="152">
        <v>7.85</v>
      </c>
      <c r="I176" s="153"/>
      <c r="L176" s="148"/>
      <c r="M176" s="154"/>
      <c r="T176" s="155"/>
      <c r="AT176" s="150" t="s">
        <v>135</v>
      </c>
      <c r="AU176" s="150" t="s">
        <v>83</v>
      </c>
      <c r="AV176" s="12" t="s">
        <v>83</v>
      </c>
      <c r="AW176" s="12" t="s">
        <v>35</v>
      </c>
      <c r="AX176" s="12" t="s">
        <v>74</v>
      </c>
      <c r="AY176" s="150" t="s">
        <v>120</v>
      </c>
    </row>
    <row r="177" spans="2:51" s="12" customFormat="1" ht="11.25">
      <c r="B177" s="148"/>
      <c r="D177" s="149" t="s">
        <v>135</v>
      </c>
      <c r="E177" s="150" t="s">
        <v>3</v>
      </c>
      <c r="F177" s="151" t="s">
        <v>199</v>
      </c>
      <c r="H177" s="152">
        <v>9.63</v>
      </c>
      <c r="I177" s="153"/>
      <c r="L177" s="148"/>
      <c r="M177" s="154"/>
      <c r="T177" s="155"/>
      <c r="AT177" s="150" t="s">
        <v>135</v>
      </c>
      <c r="AU177" s="150" t="s">
        <v>83</v>
      </c>
      <c r="AV177" s="12" t="s">
        <v>83</v>
      </c>
      <c r="AW177" s="12" t="s">
        <v>35</v>
      </c>
      <c r="AX177" s="12" t="s">
        <v>74</v>
      </c>
      <c r="AY177" s="150" t="s">
        <v>120</v>
      </c>
    </row>
    <row r="178" spans="2:51" s="13" customFormat="1" ht="11.25">
      <c r="B178" s="156"/>
      <c r="D178" s="149" t="s">
        <v>135</v>
      </c>
      <c r="E178" s="157" t="s">
        <v>3</v>
      </c>
      <c r="F178" s="158" t="s">
        <v>138</v>
      </c>
      <c r="H178" s="159">
        <v>17.48</v>
      </c>
      <c r="I178" s="160"/>
      <c r="L178" s="156"/>
      <c r="M178" s="161"/>
      <c r="T178" s="162"/>
      <c r="AT178" s="157" t="s">
        <v>135</v>
      </c>
      <c r="AU178" s="157" t="s">
        <v>83</v>
      </c>
      <c r="AV178" s="13" t="s">
        <v>121</v>
      </c>
      <c r="AW178" s="13" t="s">
        <v>35</v>
      </c>
      <c r="AX178" s="13" t="s">
        <v>79</v>
      </c>
      <c r="AY178" s="157" t="s">
        <v>120</v>
      </c>
    </row>
    <row r="179" spans="2:65" s="1" customFormat="1" ht="24.2" customHeight="1">
      <c r="B179" s="124"/>
      <c r="C179" s="125" t="s">
        <v>233</v>
      </c>
      <c r="D179" s="125" t="s">
        <v>123</v>
      </c>
      <c r="E179" s="126" t="s">
        <v>234</v>
      </c>
      <c r="F179" s="127" t="s">
        <v>235</v>
      </c>
      <c r="G179" s="128" t="s">
        <v>183</v>
      </c>
      <c r="H179" s="129">
        <v>228.48</v>
      </c>
      <c r="I179" s="130"/>
      <c r="J179" s="131">
        <f>ROUND(I179*H179,2)</f>
        <v>0</v>
      </c>
      <c r="K179" s="127" t="s">
        <v>132</v>
      </c>
      <c r="L179" s="33"/>
      <c r="M179" s="132" t="s">
        <v>3</v>
      </c>
      <c r="N179" s="133" t="s">
        <v>45</v>
      </c>
      <c r="P179" s="134">
        <f>O179*H179</f>
        <v>0</v>
      </c>
      <c r="Q179" s="134">
        <v>0</v>
      </c>
      <c r="R179" s="134">
        <f>Q179*H179</f>
        <v>0</v>
      </c>
      <c r="S179" s="134">
        <v>0.0025</v>
      </c>
      <c r="T179" s="135">
        <f>S179*H179</f>
        <v>0.5712</v>
      </c>
      <c r="AR179" s="136" t="s">
        <v>121</v>
      </c>
      <c r="AT179" s="136" t="s">
        <v>123</v>
      </c>
      <c r="AU179" s="136" t="s">
        <v>83</v>
      </c>
      <c r="AY179" s="18" t="s">
        <v>120</v>
      </c>
      <c r="BE179" s="137">
        <f>IF(N179="základní",J179,0)</f>
        <v>0</v>
      </c>
      <c r="BF179" s="137">
        <f>IF(N179="snížená",J179,0)</f>
        <v>0</v>
      </c>
      <c r="BG179" s="137">
        <f>IF(N179="zákl. přenesená",J179,0)</f>
        <v>0</v>
      </c>
      <c r="BH179" s="137">
        <f>IF(N179="sníž. přenesená",J179,0)</f>
        <v>0</v>
      </c>
      <c r="BI179" s="137">
        <f>IF(N179="nulová",J179,0)</f>
        <v>0</v>
      </c>
      <c r="BJ179" s="18" t="s">
        <v>79</v>
      </c>
      <c r="BK179" s="137">
        <f>ROUND(I179*H179,2)</f>
        <v>0</v>
      </c>
      <c r="BL179" s="18" t="s">
        <v>121</v>
      </c>
      <c r="BM179" s="136" t="s">
        <v>236</v>
      </c>
    </row>
    <row r="180" spans="2:47" s="1" customFormat="1" ht="11.25">
      <c r="B180" s="33"/>
      <c r="D180" s="163" t="s">
        <v>148</v>
      </c>
      <c r="F180" s="164" t="s">
        <v>237</v>
      </c>
      <c r="I180" s="165"/>
      <c r="L180" s="33"/>
      <c r="M180" s="166"/>
      <c r="T180" s="54"/>
      <c r="AT180" s="18" t="s">
        <v>148</v>
      </c>
      <c r="AU180" s="18" t="s">
        <v>83</v>
      </c>
    </row>
    <row r="181" spans="2:51" s="12" customFormat="1" ht="11.25">
      <c r="B181" s="148"/>
      <c r="D181" s="149" t="s">
        <v>135</v>
      </c>
      <c r="E181" s="150" t="s">
        <v>3</v>
      </c>
      <c r="F181" s="151" t="s">
        <v>188</v>
      </c>
      <c r="H181" s="152">
        <v>121.5</v>
      </c>
      <c r="I181" s="153"/>
      <c r="L181" s="148"/>
      <c r="M181" s="154"/>
      <c r="T181" s="155"/>
      <c r="AT181" s="150" t="s">
        <v>135</v>
      </c>
      <c r="AU181" s="150" t="s">
        <v>83</v>
      </c>
      <c r="AV181" s="12" t="s">
        <v>83</v>
      </c>
      <c r="AW181" s="12" t="s">
        <v>35</v>
      </c>
      <c r="AX181" s="12" t="s">
        <v>74</v>
      </c>
      <c r="AY181" s="150" t="s">
        <v>120</v>
      </c>
    </row>
    <row r="182" spans="2:51" s="12" customFormat="1" ht="11.25">
      <c r="B182" s="148"/>
      <c r="D182" s="149" t="s">
        <v>135</v>
      </c>
      <c r="E182" s="150" t="s">
        <v>3</v>
      </c>
      <c r="F182" s="151" t="s">
        <v>190</v>
      </c>
      <c r="H182" s="152">
        <v>31.23</v>
      </c>
      <c r="I182" s="153"/>
      <c r="L182" s="148"/>
      <c r="M182" s="154"/>
      <c r="T182" s="155"/>
      <c r="AT182" s="150" t="s">
        <v>135</v>
      </c>
      <c r="AU182" s="150" t="s">
        <v>83</v>
      </c>
      <c r="AV182" s="12" t="s">
        <v>83</v>
      </c>
      <c r="AW182" s="12" t="s">
        <v>35</v>
      </c>
      <c r="AX182" s="12" t="s">
        <v>74</v>
      </c>
      <c r="AY182" s="150" t="s">
        <v>120</v>
      </c>
    </row>
    <row r="183" spans="2:51" s="12" customFormat="1" ht="11.25">
      <c r="B183" s="148"/>
      <c r="D183" s="149" t="s">
        <v>135</v>
      </c>
      <c r="E183" s="150" t="s">
        <v>3</v>
      </c>
      <c r="F183" s="151" t="s">
        <v>191</v>
      </c>
      <c r="H183" s="152">
        <v>16.7</v>
      </c>
      <c r="I183" s="153"/>
      <c r="L183" s="148"/>
      <c r="M183" s="154"/>
      <c r="T183" s="155"/>
      <c r="AT183" s="150" t="s">
        <v>135</v>
      </c>
      <c r="AU183" s="150" t="s">
        <v>83</v>
      </c>
      <c r="AV183" s="12" t="s">
        <v>83</v>
      </c>
      <c r="AW183" s="12" t="s">
        <v>35</v>
      </c>
      <c r="AX183" s="12" t="s">
        <v>74</v>
      </c>
      <c r="AY183" s="150" t="s">
        <v>120</v>
      </c>
    </row>
    <row r="184" spans="2:51" s="12" customFormat="1" ht="11.25">
      <c r="B184" s="148"/>
      <c r="D184" s="149" t="s">
        <v>135</v>
      </c>
      <c r="E184" s="150" t="s">
        <v>3</v>
      </c>
      <c r="F184" s="151" t="s">
        <v>192</v>
      </c>
      <c r="H184" s="152">
        <v>13.81</v>
      </c>
      <c r="I184" s="153"/>
      <c r="L184" s="148"/>
      <c r="M184" s="154"/>
      <c r="T184" s="155"/>
      <c r="AT184" s="150" t="s">
        <v>135</v>
      </c>
      <c r="AU184" s="150" t="s">
        <v>83</v>
      </c>
      <c r="AV184" s="12" t="s">
        <v>83</v>
      </c>
      <c r="AW184" s="12" t="s">
        <v>35</v>
      </c>
      <c r="AX184" s="12" t="s">
        <v>74</v>
      </c>
      <c r="AY184" s="150" t="s">
        <v>120</v>
      </c>
    </row>
    <row r="185" spans="2:51" s="12" customFormat="1" ht="11.25">
      <c r="B185" s="148"/>
      <c r="D185" s="149" t="s">
        <v>135</v>
      </c>
      <c r="E185" s="150" t="s">
        <v>3</v>
      </c>
      <c r="F185" s="151" t="s">
        <v>198</v>
      </c>
      <c r="H185" s="152">
        <v>30.24</v>
      </c>
      <c r="I185" s="153"/>
      <c r="L185" s="148"/>
      <c r="M185" s="154"/>
      <c r="T185" s="155"/>
      <c r="AT185" s="150" t="s">
        <v>135</v>
      </c>
      <c r="AU185" s="150" t="s">
        <v>83</v>
      </c>
      <c r="AV185" s="12" t="s">
        <v>83</v>
      </c>
      <c r="AW185" s="12" t="s">
        <v>35</v>
      </c>
      <c r="AX185" s="12" t="s">
        <v>74</v>
      </c>
      <c r="AY185" s="150" t="s">
        <v>120</v>
      </c>
    </row>
    <row r="186" spans="2:51" s="12" customFormat="1" ht="11.25">
      <c r="B186" s="148"/>
      <c r="D186" s="149" t="s">
        <v>135</v>
      </c>
      <c r="E186" s="150" t="s">
        <v>3</v>
      </c>
      <c r="F186" s="151" t="s">
        <v>238</v>
      </c>
      <c r="H186" s="152">
        <v>15</v>
      </c>
      <c r="I186" s="153"/>
      <c r="L186" s="148"/>
      <c r="M186" s="154"/>
      <c r="T186" s="155"/>
      <c r="AT186" s="150" t="s">
        <v>135</v>
      </c>
      <c r="AU186" s="150" t="s">
        <v>83</v>
      </c>
      <c r="AV186" s="12" t="s">
        <v>83</v>
      </c>
      <c r="AW186" s="12" t="s">
        <v>35</v>
      </c>
      <c r="AX186" s="12" t="s">
        <v>74</v>
      </c>
      <c r="AY186" s="150" t="s">
        <v>120</v>
      </c>
    </row>
    <row r="187" spans="2:51" s="13" customFormat="1" ht="11.25">
      <c r="B187" s="156"/>
      <c r="D187" s="149" t="s">
        <v>135</v>
      </c>
      <c r="E187" s="157" t="s">
        <v>3</v>
      </c>
      <c r="F187" s="158" t="s">
        <v>138</v>
      </c>
      <c r="H187" s="159">
        <v>228.48</v>
      </c>
      <c r="I187" s="160"/>
      <c r="L187" s="156"/>
      <c r="M187" s="161"/>
      <c r="T187" s="162"/>
      <c r="AT187" s="157" t="s">
        <v>135</v>
      </c>
      <c r="AU187" s="157" t="s">
        <v>83</v>
      </c>
      <c r="AV187" s="13" t="s">
        <v>121</v>
      </c>
      <c r="AW187" s="13" t="s">
        <v>35</v>
      </c>
      <c r="AX187" s="13" t="s">
        <v>79</v>
      </c>
      <c r="AY187" s="157" t="s">
        <v>120</v>
      </c>
    </row>
    <row r="188" spans="2:65" s="1" customFormat="1" ht="21.75" customHeight="1">
      <c r="B188" s="124"/>
      <c r="C188" s="125" t="s">
        <v>239</v>
      </c>
      <c r="D188" s="125" t="s">
        <v>123</v>
      </c>
      <c r="E188" s="126" t="s">
        <v>240</v>
      </c>
      <c r="F188" s="127" t="s">
        <v>241</v>
      </c>
      <c r="G188" s="128" t="s">
        <v>183</v>
      </c>
      <c r="H188" s="129">
        <v>78.33</v>
      </c>
      <c r="I188" s="130"/>
      <c r="J188" s="131">
        <f>ROUND(I188*H188,2)</f>
        <v>0</v>
      </c>
      <c r="K188" s="127" t="s">
        <v>132</v>
      </c>
      <c r="L188" s="33"/>
      <c r="M188" s="132" t="s">
        <v>3</v>
      </c>
      <c r="N188" s="133" t="s">
        <v>45</v>
      </c>
      <c r="P188" s="134">
        <f>O188*H188</f>
        <v>0</v>
      </c>
      <c r="Q188" s="134">
        <v>0</v>
      </c>
      <c r="R188" s="134">
        <f>Q188*H188</f>
        <v>0</v>
      </c>
      <c r="S188" s="134">
        <v>0</v>
      </c>
      <c r="T188" s="135">
        <f>S188*H188</f>
        <v>0</v>
      </c>
      <c r="AR188" s="136" t="s">
        <v>121</v>
      </c>
      <c r="AT188" s="136" t="s">
        <v>123</v>
      </c>
      <c r="AU188" s="136" t="s">
        <v>83</v>
      </c>
      <c r="AY188" s="18" t="s">
        <v>120</v>
      </c>
      <c r="BE188" s="137">
        <f>IF(N188="základní",J188,0)</f>
        <v>0</v>
      </c>
      <c r="BF188" s="137">
        <f>IF(N188="snížená",J188,0)</f>
        <v>0</v>
      </c>
      <c r="BG188" s="137">
        <f>IF(N188="zákl. přenesená",J188,0)</f>
        <v>0</v>
      </c>
      <c r="BH188" s="137">
        <f>IF(N188="sníž. přenesená",J188,0)</f>
        <v>0</v>
      </c>
      <c r="BI188" s="137">
        <f>IF(N188="nulová",J188,0)</f>
        <v>0</v>
      </c>
      <c r="BJ188" s="18" t="s">
        <v>79</v>
      </c>
      <c r="BK188" s="137">
        <f>ROUND(I188*H188,2)</f>
        <v>0</v>
      </c>
      <c r="BL188" s="18" t="s">
        <v>121</v>
      </c>
      <c r="BM188" s="136" t="s">
        <v>242</v>
      </c>
    </row>
    <row r="189" spans="2:47" s="1" customFormat="1" ht="11.25">
      <c r="B189" s="33"/>
      <c r="D189" s="163" t="s">
        <v>148</v>
      </c>
      <c r="F189" s="164" t="s">
        <v>243</v>
      </c>
      <c r="I189" s="165"/>
      <c r="L189" s="33"/>
      <c r="M189" s="166"/>
      <c r="T189" s="54"/>
      <c r="AT189" s="18" t="s">
        <v>148</v>
      </c>
      <c r="AU189" s="18" t="s">
        <v>83</v>
      </c>
    </row>
    <row r="190" spans="2:51" s="14" customFormat="1" ht="11.25">
      <c r="B190" s="168"/>
      <c r="D190" s="149" t="s">
        <v>135</v>
      </c>
      <c r="E190" s="169" t="s">
        <v>3</v>
      </c>
      <c r="F190" s="170" t="s">
        <v>244</v>
      </c>
      <c r="H190" s="169" t="s">
        <v>3</v>
      </c>
      <c r="I190" s="171"/>
      <c r="L190" s="168"/>
      <c r="M190" s="172"/>
      <c r="T190" s="173"/>
      <c r="AT190" s="169" t="s">
        <v>135</v>
      </c>
      <c r="AU190" s="169" t="s">
        <v>83</v>
      </c>
      <c r="AV190" s="14" t="s">
        <v>79</v>
      </c>
      <c r="AW190" s="14" t="s">
        <v>35</v>
      </c>
      <c r="AX190" s="14" t="s">
        <v>74</v>
      </c>
      <c r="AY190" s="169" t="s">
        <v>120</v>
      </c>
    </row>
    <row r="191" spans="2:51" s="12" customFormat="1" ht="11.25">
      <c r="B191" s="148"/>
      <c r="D191" s="149" t="s">
        <v>135</v>
      </c>
      <c r="E191" s="150" t="s">
        <v>3</v>
      </c>
      <c r="F191" s="151" t="s">
        <v>245</v>
      </c>
      <c r="H191" s="152">
        <v>77.33</v>
      </c>
      <c r="I191" s="153"/>
      <c r="L191" s="148"/>
      <c r="M191" s="154"/>
      <c r="T191" s="155"/>
      <c r="AT191" s="150" t="s">
        <v>135</v>
      </c>
      <c r="AU191" s="150" t="s">
        <v>83</v>
      </c>
      <c r="AV191" s="12" t="s">
        <v>83</v>
      </c>
      <c r="AW191" s="12" t="s">
        <v>35</v>
      </c>
      <c r="AX191" s="12" t="s">
        <v>74</v>
      </c>
      <c r="AY191" s="150" t="s">
        <v>120</v>
      </c>
    </row>
    <row r="192" spans="2:51" s="12" customFormat="1" ht="11.25">
      <c r="B192" s="148"/>
      <c r="D192" s="149" t="s">
        <v>135</v>
      </c>
      <c r="E192" s="150" t="s">
        <v>3</v>
      </c>
      <c r="F192" s="151" t="s">
        <v>246</v>
      </c>
      <c r="H192" s="152">
        <v>1</v>
      </c>
      <c r="I192" s="153"/>
      <c r="L192" s="148"/>
      <c r="M192" s="154"/>
      <c r="T192" s="155"/>
      <c r="AT192" s="150" t="s">
        <v>135</v>
      </c>
      <c r="AU192" s="150" t="s">
        <v>83</v>
      </c>
      <c r="AV192" s="12" t="s">
        <v>83</v>
      </c>
      <c r="AW192" s="12" t="s">
        <v>35</v>
      </c>
      <c r="AX192" s="12" t="s">
        <v>74</v>
      </c>
      <c r="AY192" s="150" t="s">
        <v>120</v>
      </c>
    </row>
    <row r="193" spans="2:51" s="13" customFormat="1" ht="11.25">
      <c r="B193" s="156"/>
      <c r="D193" s="149" t="s">
        <v>135</v>
      </c>
      <c r="E193" s="157" t="s">
        <v>3</v>
      </c>
      <c r="F193" s="158" t="s">
        <v>138</v>
      </c>
      <c r="H193" s="159">
        <v>78.33</v>
      </c>
      <c r="I193" s="160"/>
      <c r="L193" s="156"/>
      <c r="M193" s="161"/>
      <c r="T193" s="162"/>
      <c r="AT193" s="157" t="s">
        <v>135</v>
      </c>
      <c r="AU193" s="157" t="s">
        <v>83</v>
      </c>
      <c r="AV193" s="13" t="s">
        <v>121</v>
      </c>
      <c r="AW193" s="13" t="s">
        <v>35</v>
      </c>
      <c r="AX193" s="13" t="s">
        <v>79</v>
      </c>
      <c r="AY193" s="157" t="s">
        <v>120</v>
      </c>
    </row>
    <row r="194" spans="2:65" s="1" customFormat="1" ht="44.25" customHeight="1">
      <c r="B194" s="124"/>
      <c r="C194" s="125" t="s">
        <v>247</v>
      </c>
      <c r="D194" s="125" t="s">
        <v>123</v>
      </c>
      <c r="E194" s="126" t="s">
        <v>248</v>
      </c>
      <c r="F194" s="127" t="s">
        <v>249</v>
      </c>
      <c r="G194" s="128" t="s">
        <v>183</v>
      </c>
      <c r="H194" s="129">
        <v>59.117</v>
      </c>
      <c r="I194" s="130"/>
      <c r="J194" s="131">
        <f>ROUND(I194*H194,2)</f>
        <v>0</v>
      </c>
      <c r="K194" s="127" t="s">
        <v>132</v>
      </c>
      <c r="L194" s="33"/>
      <c r="M194" s="132" t="s">
        <v>3</v>
      </c>
      <c r="N194" s="133" t="s">
        <v>45</v>
      </c>
      <c r="P194" s="134">
        <f>O194*H194</f>
        <v>0</v>
      </c>
      <c r="Q194" s="134">
        <v>0</v>
      </c>
      <c r="R194" s="134">
        <f>Q194*H194</f>
        <v>0</v>
      </c>
      <c r="S194" s="134">
        <v>0.131</v>
      </c>
      <c r="T194" s="135">
        <f>S194*H194</f>
        <v>7.744327</v>
      </c>
      <c r="AR194" s="136" t="s">
        <v>121</v>
      </c>
      <c r="AT194" s="136" t="s">
        <v>123</v>
      </c>
      <c r="AU194" s="136" t="s">
        <v>83</v>
      </c>
      <c r="AY194" s="18" t="s">
        <v>120</v>
      </c>
      <c r="BE194" s="137">
        <f>IF(N194="základní",J194,0)</f>
        <v>0</v>
      </c>
      <c r="BF194" s="137">
        <f>IF(N194="snížená",J194,0)</f>
        <v>0</v>
      </c>
      <c r="BG194" s="137">
        <f>IF(N194="zákl. přenesená",J194,0)</f>
        <v>0</v>
      </c>
      <c r="BH194" s="137">
        <f>IF(N194="sníž. přenesená",J194,0)</f>
        <v>0</v>
      </c>
      <c r="BI194" s="137">
        <f>IF(N194="nulová",J194,0)</f>
        <v>0</v>
      </c>
      <c r="BJ194" s="18" t="s">
        <v>79</v>
      </c>
      <c r="BK194" s="137">
        <f>ROUND(I194*H194,2)</f>
        <v>0</v>
      </c>
      <c r="BL194" s="18" t="s">
        <v>121</v>
      </c>
      <c r="BM194" s="136" t="s">
        <v>250</v>
      </c>
    </row>
    <row r="195" spans="2:47" s="1" customFormat="1" ht="11.25">
      <c r="B195" s="33"/>
      <c r="D195" s="163" t="s">
        <v>148</v>
      </c>
      <c r="F195" s="164" t="s">
        <v>251</v>
      </c>
      <c r="I195" s="165"/>
      <c r="L195" s="33"/>
      <c r="M195" s="166"/>
      <c r="T195" s="54"/>
      <c r="AT195" s="18" t="s">
        <v>148</v>
      </c>
      <c r="AU195" s="18" t="s">
        <v>83</v>
      </c>
    </row>
    <row r="196" spans="2:51" s="12" customFormat="1" ht="11.25">
      <c r="B196" s="148"/>
      <c r="D196" s="149" t="s">
        <v>135</v>
      </c>
      <c r="E196" s="150" t="s">
        <v>3</v>
      </c>
      <c r="F196" s="151" t="s">
        <v>252</v>
      </c>
      <c r="H196" s="152">
        <v>59.117</v>
      </c>
      <c r="I196" s="153"/>
      <c r="L196" s="148"/>
      <c r="M196" s="154"/>
      <c r="T196" s="155"/>
      <c r="AT196" s="150" t="s">
        <v>135</v>
      </c>
      <c r="AU196" s="150" t="s">
        <v>83</v>
      </c>
      <c r="AV196" s="12" t="s">
        <v>83</v>
      </c>
      <c r="AW196" s="12" t="s">
        <v>35</v>
      </c>
      <c r="AX196" s="12" t="s">
        <v>74</v>
      </c>
      <c r="AY196" s="150" t="s">
        <v>120</v>
      </c>
    </row>
    <row r="197" spans="2:51" s="13" customFormat="1" ht="11.25">
      <c r="B197" s="156"/>
      <c r="D197" s="149" t="s">
        <v>135</v>
      </c>
      <c r="E197" s="157" t="s">
        <v>3</v>
      </c>
      <c r="F197" s="158" t="s">
        <v>138</v>
      </c>
      <c r="H197" s="159">
        <v>59.117</v>
      </c>
      <c r="I197" s="160"/>
      <c r="L197" s="156"/>
      <c r="M197" s="161"/>
      <c r="T197" s="162"/>
      <c r="AT197" s="157" t="s">
        <v>135</v>
      </c>
      <c r="AU197" s="157" t="s">
        <v>83</v>
      </c>
      <c r="AV197" s="13" t="s">
        <v>121</v>
      </c>
      <c r="AW197" s="13" t="s">
        <v>35</v>
      </c>
      <c r="AX197" s="13" t="s">
        <v>79</v>
      </c>
      <c r="AY197" s="157" t="s">
        <v>120</v>
      </c>
    </row>
    <row r="198" spans="2:65" s="1" customFormat="1" ht="37.9" customHeight="1">
      <c r="B198" s="124"/>
      <c r="C198" s="125" t="s">
        <v>253</v>
      </c>
      <c r="D198" s="125" t="s">
        <v>123</v>
      </c>
      <c r="E198" s="126" t="s">
        <v>254</v>
      </c>
      <c r="F198" s="127" t="s">
        <v>255</v>
      </c>
      <c r="G198" s="128" t="s">
        <v>183</v>
      </c>
      <c r="H198" s="129">
        <v>237.815</v>
      </c>
      <c r="I198" s="130"/>
      <c r="J198" s="131">
        <f>ROUND(I198*H198,2)</f>
        <v>0</v>
      </c>
      <c r="K198" s="127" t="s">
        <v>132</v>
      </c>
      <c r="L198" s="33"/>
      <c r="M198" s="132" t="s">
        <v>3</v>
      </c>
      <c r="N198" s="133" t="s">
        <v>45</v>
      </c>
      <c r="P198" s="134">
        <f>O198*H198</f>
        <v>0</v>
      </c>
      <c r="Q198" s="134">
        <v>0</v>
      </c>
      <c r="R198" s="134">
        <f>Q198*H198</f>
        <v>0</v>
      </c>
      <c r="S198" s="134">
        <v>0.03175</v>
      </c>
      <c r="T198" s="135">
        <f>S198*H198</f>
        <v>7.55062625</v>
      </c>
      <c r="AR198" s="136" t="s">
        <v>121</v>
      </c>
      <c r="AT198" s="136" t="s">
        <v>123</v>
      </c>
      <c r="AU198" s="136" t="s">
        <v>83</v>
      </c>
      <c r="AY198" s="18" t="s">
        <v>120</v>
      </c>
      <c r="BE198" s="137">
        <f>IF(N198="základní",J198,0)</f>
        <v>0</v>
      </c>
      <c r="BF198" s="137">
        <f>IF(N198="snížená",J198,0)</f>
        <v>0</v>
      </c>
      <c r="BG198" s="137">
        <f>IF(N198="zákl. přenesená",J198,0)</f>
        <v>0</v>
      </c>
      <c r="BH198" s="137">
        <f>IF(N198="sníž. přenesená",J198,0)</f>
        <v>0</v>
      </c>
      <c r="BI198" s="137">
        <f>IF(N198="nulová",J198,0)</f>
        <v>0</v>
      </c>
      <c r="BJ198" s="18" t="s">
        <v>79</v>
      </c>
      <c r="BK198" s="137">
        <f>ROUND(I198*H198,2)</f>
        <v>0</v>
      </c>
      <c r="BL198" s="18" t="s">
        <v>121</v>
      </c>
      <c r="BM198" s="136" t="s">
        <v>256</v>
      </c>
    </row>
    <row r="199" spans="2:47" s="1" customFormat="1" ht="11.25">
      <c r="B199" s="33"/>
      <c r="D199" s="163" t="s">
        <v>148</v>
      </c>
      <c r="F199" s="164" t="s">
        <v>257</v>
      </c>
      <c r="I199" s="165"/>
      <c r="L199" s="33"/>
      <c r="M199" s="166"/>
      <c r="T199" s="54"/>
      <c r="AT199" s="18" t="s">
        <v>148</v>
      </c>
      <c r="AU199" s="18" t="s">
        <v>83</v>
      </c>
    </row>
    <row r="200" spans="2:51" s="12" customFormat="1" ht="11.25">
      <c r="B200" s="148"/>
      <c r="D200" s="149" t="s">
        <v>135</v>
      </c>
      <c r="E200" s="150" t="s">
        <v>3</v>
      </c>
      <c r="F200" s="151" t="s">
        <v>258</v>
      </c>
      <c r="H200" s="152">
        <v>95.918</v>
      </c>
      <c r="I200" s="153"/>
      <c r="L200" s="148"/>
      <c r="M200" s="154"/>
      <c r="T200" s="155"/>
      <c r="AT200" s="150" t="s">
        <v>135</v>
      </c>
      <c r="AU200" s="150" t="s">
        <v>83</v>
      </c>
      <c r="AV200" s="12" t="s">
        <v>83</v>
      </c>
      <c r="AW200" s="12" t="s">
        <v>35</v>
      </c>
      <c r="AX200" s="12" t="s">
        <v>74</v>
      </c>
      <c r="AY200" s="150" t="s">
        <v>120</v>
      </c>
    </row>
    <row r="201" spans="2:51" s="12" customFormat="1" ht="11.25">
      <c r="B201" s="148"/>
      <c r="D201" s="149" t="s">
        <v>135</v>
      </c>
      <c r="E201" s="150" t="s">
        <v>3</v>
      </c>
      <c r="F201" s="151" t="s">
        <v>259</v>
      </c>
      <c r="H201" s="152">
        <v>141.897</v>
      </c>
      <c r="I201" s="153"/>
      <c r="L201" s="148"/>
      <c r="M201" s="154"/>
      <c r="T201" s="155"/>
      <c r="AT201" s="150" t="s">
        <v>135</v>
      </c>
      <c r="AU201" s="150" t="s">
        <v>83</v>
      </c>
      <c r="AV201" s="12" t="s">
        <v>83</v>
      </c>
      <c r="AW201" s="12" t="s">
        <v>35</v>
      </c>
      <c r="AX201" s="12" t="s">
        <v>74</v>
      </c>
      <c r="AY201" s="150" t="s">
        <v>120</v>
      </c>
    </row>
    <row r="202" spans="2:51" s="13" customFormat="1" ht="11.25">
      <c r="B202" s="156"/>
      <c r="D202" s="149" t="s">
        <v>135</v>
      </c>
      <c r="E202" s="157" t="s">
        <v>3</v>
      </c>
      <c r="F202" s="158" t="s">
        <v>138</v>
      </c>
      <c r="H202" s="159">
        <v>237.815</v>
      </c>
      <c r="I202" s="160"/>
      <c r="L202" s="156"/>
      <c r="M202" s="161"/>
      <c r="T202" s="162"/>
      <c r="AT202" s="157" t="s">
        <v>135</v>
      </c>
      <c r="AU202" s="157" t="s">
        <v>83</v>
      </c>
      <c r="AV202" s="13" t="s">
        <v>121</v>
      </c>
      <c r="AW202" s="13" t="s">
        <v>35</v>
      </c>
      <c r="AX202" s="13" t="s">
        <v>79</v>
      </c>
      <c r="AY202" s="157" t="s">
        <v>120</v>
      </c>
    </row>
    <row r="203" spans="2:65" s="1" customFormat="1" ht="37.9" customHeight="1">
      <c r="B203" s="124"/>
      <c r="C203" s="125" t="s">
        <v>260</v>
      </c>
      <c r="D203" s="125" t="s">
        <v>123</v>
      </c>
      <c r="E203" s="126" t="s">
        <v>261</v>
      </c>
      <c r="F203" s="127" t="s">
        <v>262</v>
      </c>
      <c r="G203" s="128" t="s">
        <v>183</v>
      </c>
      <c r="H203" s="129">
        <v>302.6</v>
      </c>
      <c r="I203" s="130"/>
      <c r="J203" s="131">
        <f>ROUND(I203*H203,2)</f>
        <v>0</v>
      </c>
      <c r="K203" s="127" t="s">
        <v>127</v>
      </c>
      <c r="L203" s="33"/>
      <c r="M203" s="132" t="s">
        <v>3</v>
      </c>
      <c r="N203" s="133" t="s">
        <v>45</v>
      </c>
      <c r="P203" s="134">
        <f>O203*H203</f>
        <v>0</v>
      </c>
      <c r="Q203" s="134">
        <v>0</v>
      </c>
      <c r="R203" s="134">
        <f>Q203*H203</f>
        <v>0</v>
      </c>
      <c r="S203" s="134">
        <v>0.05</v>
      </c>
      <c r="T203" s="135">
        <f>S203*H203</f>
        <v>15.130000000000003</v>
      </c>
      <c r="AR203" s="136" t="s">
        <v>121</v>
      </c>
      <c r="AT203" s="136" t="s">
        <v>123</v>
      </c>
      <c r="AU203" s="136" t="s">
        <v>83</v>
      </c>
      <c r="AY203" s="18" t="s">
        <v>120</v>
      </c>
      <c r="BE203" s="137">
        <f>IF(N203="základní",J203,0)</f>
        <v>0</v>
      </c>
      <c r="BF203" s="137">
        <f>IF(N203="snížená",J203,0)</f>
        <v>0</v>
      </c>
      <c r="BG203" s="137">
        <f>IF(N203="zákl. přenesená",J203,0)</f>
        <v>0</v>
      </c>
      <c r="BH203" s="137">
        <f>IF(N203="sníž. přenesená",J203,0)</f>
        <v>0</v>
      </c>
      <c r="BI203" s="137">
        <f>IF(N203="nulová",J203,0)</f>
        <v>0</v>
      </c>
      <c r="BJ203" s="18" t="s">
        <v>79</v>
      </c>
      <c r="BK203" s="137">
        <f>ROUND(I203*H203,2)</f>
        <v>0</v>
      </c>
      <c r="BL203" s="18" t="s">
        <v>121</v>
      </c>
      <c r="BM203" s="136" t="s">
        <v>263</v>
      </c>
    </row>
    <row r="204" spans="2:51" s="12" customFormat="1" ht="11.25">
      <c r="B204" s="148"/>
      <c r="D204" s="149" t="s">
        <v>135</v>
      </c>
      <c r="E204" s="150" t="s">
        <v>3</v>
      </c>
      <c r="F204" s="151" t="s">
        <v>188</v>
      </c>
      <c r="H204" s="152">
        <v>121.5</v>
      </c>
      <c r="I204" s="153"/>
      <c r="L204" s="148"/>
      <c r="M204" s="154"/>
      <c r="T204" s="155"/>
      <c r="AT204" s="150" t="s">
        <v>135</v>
      </c>
      <c r="AU204" s="150" t="s">
        <v>83</v>
      </c>
      <c r="AV204" s="12" t="s">
        <v>83</v>
      </c>
      <c r="AW204" s="12" t="s">
        <v>35</v>
      </c>
      <c r="AX204" s="12" t="s">
        <v>74</v>
      </c>
      <c r="AY204" s="150" t="s">
        <v>120</v>
      </c>
    </row>
    <row r="205" spans="2:51" s="12" customFormat="1" ht="11.25">
      <c r="B205" s="148"/>
      <c r="D205" s="149" t="s">
        <v>135</v>
      </c>
      <c r="E205" s="150" t="s">
        <v>3</v>
      </c>
      <c r="F205" s="151" t="s">
        <v>189</v>
      </c>
      <c r="H205" s="152">
        <v>10.35</v>
      </c>
      <c r="I205" s="153"/>
      <c r="L205" s="148"/>
      <c r="M205" s="154"/>
      <c r="T205" s="155"/>
      <c r="AT205" s="150" t="s">
        <v>135</v>
      </c>
      <c r="AU205" s="150" t="s">
        <v>83</v>
      </c>
      <c r="AV205" s="12" t="s">
        <v>83</v>
      </c>
      <c r="AW205" s="12" t="s">
        <v>35</v>
      </c>
      <c r="AX205" s="12" t="s">
        <v>74</v>
      </c>
      <c r="AY205" s="150" t="s">
        <v>120</v>
      </c>
    </row>
    <row r="206" spans="2:51" s="12" customFormat="1" ht="11.25">
      <c r="B206" s="148"/>
      <c r="D206" s="149" t="s">
        <v>135</v>
      </c>
      <c r="E206" s="150" t="s">
        <v>3</v>
      </c>
      <c r="F206" s="151" t="s">
        <v>190</v>
      </c>
      <c r="H206" s="152">
        <v>31.23</v>
      </c>
      <c r="I206" s="153"/>
      <c r="L206" s="148"/>
      <c r="M206" s="154"/>
      <c r="T206" s="155"/>
      <c r="AT206" s="150" t="s">
        <v>135</v>
      </c>
      <c r="AU206" s="150" t="s">
        <v>83</v>
      </c>
      <c r="AV206" s="12" t="s">
        <v>83</v>
      </c>
      <c r="AW206" s="12" t="s">
        <v>35</v>
      </c>
      <c r="AX206" s="12" t="s">
        <v>74</v>
      </c>
      <c r="AY206" s="150" t="s">
        <v>120</v>
      </c>
    </row>
    <row r="207" spans="2:51" s="12" customFormat="1" ht="11.25">
      <c r="B207" s="148"/>
      <c r="D207" s="149" t="s">
        <v>135</v>
      </c>
      <c r="E207" s="150" t="s">
        <v>3</v>
      </c>
      <c r="F207" s="151" t="s">
        <v>191</v>
      </c>
      <c r="H207" s="152">
        <v>16.7</v>
      </c>
      <c r="I207" s="153"/>
      <c r="L207" s="148"/>
      <c r="M207" s="154"/>
      <c r="T207" s="155"/>
      <c r="AT207" s="150" t="s">
        <v>135</v>
      </c>
      <c r="AU207" s="150" t="s">
        <v>83</v>
      </c>
      <c r="AV207" s="12" t="s">
        <v>83</v>
      </c>
      <c r="AW207" s="12" t="s">
        <v>35</v>
      </c>
      <c r="AX207" s="12" t="s">
        <v>74</v>
      </c>
      <c r="AY207" s="150" t="s">
        <v>120</v>
      </c>
    </row>
    <row r="208" spans="2:51" s="12" customFormat="1" ht="11.25">
      <c r="B208" s="148"/>
      <c r="D208" s="149" t="s">
        <v>135</v>
      </c>
      <c r="E208" s="150" t="s">
        <v>3</v>
      </c>
      <c r="F208" s="151" t="s">
        <v>192</v>
      </c>
      <c r="H208" s="152">
        <v>13.81</v>
      </c>
      <c r="I208" s="153"/>
      <c r="L208" s="148"/>
      <c r="M208" s="154"/>
      <c r="T208" s="155"/>
      <c r="AT208" s="150" t="s">
        <v>135</v>
      </c>
      <c r="AU208" s="150" t="s">
        <v>83</v>
      </c>
      <c r="AV208" s="12" t="s">
        <v>83</v>
      </c>
      <c r="AW208" s="12" t="s">
        <v>35</v>
      </c>
      <c r="AX208" s="12" t="s">
        <v>74</v>
      </c>
      <c r="AY208" s="150" t="s">
        <v>120</v>
      </c>
    </row>
    <row r="209" spans="2:51" s="12" customFormat="1" ht="11.25">
      <c r="B209" s="148"/>
      <c r="D209" s="149" t="s">
        <v>135</v>
      </c>
      <c r="E209" s="150" t="s">
        <v>3</v>
      </c>
      <c r="F209" s="151" t="s">
        <v>193</v>
      </c>
      <c r="H209" s="152">
        <v>13.87</v>
      </c>
      <c r="I209" s="153"/>
      <c r="L209" s="148"/>
      <c r="M209" s="154"/>
      <c r="T209" s="155"/>
      <c r="AT209" s="150" t="s">
        <v>135</v>
      </c>
      <c r="AU209" s="150" t="s">
        <v>83</v>
      </c>
      <c r="AV209" s="12" t="s">
        <v>83</v>
      </c>
      <c r="AW209" s="12" t="s">
        <v>35</v>
      </c>
      <c r="AX209" s="12" t="s">
        <v>74</v>
      </c>
      <c r="AY209" s="150" t="s">
        <v>120</v>
      </c>
    </row>
    <row r="210" spans="2:51" s="12" customFormat="1" ht="11.25">
      <c r="B210" s="148"/>
      <c r="D210" s="149" t="s">
        <v>135</v>
      </c>
      <c r="E210" s="150" t="s">
        <v>3</v>
      </c>
      <c r="F210" s="151" t="s">
        <v>194</v>
      </c>
      <c r="H210" s="152">
        <v>6.92</v>
      </c>
      <c r="I210" s="153"/>
      <c r="L210" s="148"/>
      <c r="M210" s="154"/>
      <c r="T210" s="155"/>
      <c r="AT210" s="150" t="s">
        <v>135</v>
      </c>
      <c r="AU210" s="150" t="s">
        <v>83</v>
      </c>
      <c r="AV210" s="12" t="s">
        <v>83</v>
      </c>
      <c r="AW210" s="12" t="s">
        <v>35</v>
      </c>
      <c r="AX210" s="12" t="s">
        <v>74</v>
      </c>
      <c r="AY210" s="150" t="s">
        <v>120</v>
      </c>
    </row>
    <row r="211" spans="2:51" s="12" customFormat="1" ht="11.25">
      <c r="B211" s="148"/>
      <c r="D211" s="149" t="s">
        <v>135</v>
      </c>
      <c r="E211" s="150" t="s">
        <v>3</v>
      </c>
      <c r="F211" s="151" t="s">
        <v>195</v>
      </c>
      <c r="H211" s="152">
        <v>17.09</v>
      </c>
      <c r="I211" s="153"/>
      <c r="L211" s="148"/>
      <c r="M211" s="154"/>
      <c r="T211" s="155"/>
      <c r="AT211" s="150" t="s">
        <v>135</v>
      </c>
      <c r="AU211" s="150" t="s">
        <v>83</v>
      </c>
      <c r="AV211" s="12" t="s">
        <v>83</v>
      </c>
      <c r="AW211" s="12" t="s">
        <v>35</v>
      </c>
      <c r="AX211" s="12" t="s">
        <v>74</v>
      </c>
      <c r="AY211" s="150" t="s">
        <v>120</v>
      </c>
    </row>
    <row r="212" spans="2:51" s="12" customFormat="1" ht="11.25">
      <c r="B212" s="148"/>
      <c r="D212" s="149" t="s">
        <v>135</v>
      </c>
      <c r="E212" s="150" t="s">
        <v>3</v>
      </c>
      <c r="F212" s="151" t="s">
        <v>196</v>
      </c>
      <c r="H212" s="152">
        <v>21.91</v>
      </c>
      <c r="I212" s="153"/>
      <c r="L212" s="148"/>
      <c r="M212" s="154"/>
      <c r="T212" s="155"/>
      <c r="AT212" s="150" t="s">
        <v>135</v>
      </c>
      <c r="AU212" s="150" t="s">
        <v>83</v>
      </c>
      <c r="AV212" s="12" t="s">
        <v>83</v>
      </c>
      <c r="AW212" s="12" t="s">
        <v>35</v>
      </c>
      <c r="AX212" s="12" t="s">
        <v>74</v>
      </c>
      <c r="AY212" s="150" t="s">
        <v>120</v>
      </c>
    </row>
    <row r="213" spans="2:51" s="12" customFormat="1" ht="11.25">
      <c r="B213" s="148"/>
      <c r="D213" s="149" t="s">
        <v>135</v>
      </c>
      <c r="E213" s="150" t="s">
        <v>3</v>
      </c>
      <c r="F213" s="151" t="s">
        <v>197</v>
      </c>
      <c r="H213" s="152">
        <v>0</v>
      </c>
      <c r="I213" s="153"/>
      <c r="L213" s="148"/>
      <c r="M213" s="154"/>
      <c r="T213" s="155"/>
      <c r="AT213" s="150" t="s">
        <v>135</v>
      </c>
      <c r="AU213" s="150" t="s">
        <v>83</v>
      </c>
      <c r="AV213" s="12" t="s">
        <v>83</v>
      </c>
      <c r="AW213" s="12" t="s">
        <v>35</v>
      </c>
      <c r="AX213" s="12" t="s">
        <v>74</v>
      </c>
      <c r="AY213" s="150" t="s">
        <v>120</v>
      </c>
    </row>
    <row r="214" spans="2:51" s="12" customFormat="1" ht="11.25">
      <c r="B214" s="148"/>
      <c r="D214" s="149" t="s">
        <v>135</v>
      </c>
      <c r="E214" s="150" t="s">
        <v>3</v>
      </c>
      <c r="F214" s="151" t="s">
        <v>198</v>
      </c>
      <c r="H214" s="152">
        <v>30.24</v>
      </c>
      <c r="I214" s="153"/>
      <c r="L214" s="148"/>
      <c r="M214" s="154"/>
      <c r="T214" s="155"/>
      <c r="AT214" s="150" t="s">
        <v>135</v>
      </c>
      <c r="AU214" s="150" t="s">
        <v>83</v>
      </c>
      <c r="AV214" s="12" t="s">
        <v>83</v>
      </c>
      <c r="AW214" s="12" t="s">
        <v>35</v>
      </c>
      <c r="AX214" s="12" t="s">
        <v>74</v>
      </c>
      <c r="AY214" s="150" t="s">
        <v>120</v>
      </c>
    </row>
    <row r="215" spans="2:51" s="12" customFormat="1" ht="11.25">
      <c r="B215" s="148"/>
      <c r="D215" s="149" t="s">
        <v>135</v>
      </c>
      <c r="E215" s="150" t="s">
        <v>3</v>
      </c>
      <c r="F215" s="151" t="s">
        <v>199</v>
      </c>
      <c r="H215" s="152">
        <v>9.63</v>
      </c>
      <c r="I215" s="153"/>
      <c r="L215" s="148"/>
      <c r="M215" s="154"/>
      <c r="T215" s="155"/>
      <c r="AT215" s="150" t="s">
        <v>135</v>
      </c>
      <c r="AU215" s="150" t="s">
        <v>83</v>
      </c>
      <c r="AV215" s="12" t="s">
        <v>83</v>
      </c>
      <c r="AW215" s="12" t="s">
        <v>35</v>
      </c>
      <c r="AX215" s="12" t="s">
        <v>74</v>
      </c>
      <c r="AY215" s="150" t="s">
        <v>120</v>
      </c>
    </row>
    <row r="216" spans="2:51" s="12" customFormat="1" ht="11.25">
      <c r="B216" s="148"/>
      <c r="D216" s="149" t="s">
        <v>135</v>
      </c>
      <c r="E216" s="150" t="s">
        <v>3</v>
      </c>
      <c r="F216" s="151" t="s">
        <v>200</v>
      </c>
      <c r="H216" s="152">
        <v>7.85</v>
      </c>
      <c r="I216" s="153"/>
      <c r="L216" s="148"/>
      <c r="M216" s="154"/>
      <c r="T216" s="155"/>
      <c r="AT216" s="150" t="s">
        <v>135</v>
      </c>
      <c r="AU216" s="150" t="s">
        <v>83</v>
      </c>
      <c r="AV216" s="12" t="s">
        <v>83</v>
      </c>
      <c r="AW216" s="12" t="s">
        <v>35</v>
      </c>
      <c r="AX216" s="12" t="s">
        <v>74</v>
      </c>
      <c r="AY216" s="150" t="s">
        <v>120</v>
      </c>
    </row>
    <row r="217" spans="2:51" s="12" customFormat="1" ht="11.25">
      <c r="B217" s="148"/>
      <c r="D217" s="149" t="s">
        <v>135</v>
      </c>
      <c r="E217" s="150" t="s">
        <v>3</v>
      </c>
      <c r="F217" s="151" t="s">
        <v>201</v>
      </c>
      <c r="H217" s="152">
        <v>1.5</v>
      </c>
      <c r="I217" s="153"/>
      <c r="L217" s="148"/>
      <c r="M217" s="154"/>
      <c r="T217" s="155"/>
      <c r="AT217" s="150" t="s">
        <v>135</v>
      </c>
      <c r="AU217" s="150" t="s">
        <v>83</v>
      </c>
      <c r="AV217" s="12" t="s">
        <v>83</v>
      </c>
      <c r="AW217" s="12" t="s">
        <v>35</v>
      </c>
      <c r="AX217" s="12" t="s">
        <v>74</v>
      </c>
      <c r="AY217" s="150" t="s">
        <v>120</v>
      </c>
    </row>
    <row r="218" spans="2:51" s="13" customFormat="1" ht="11.25">
      <c r="B218" s="156"/>
      <c r="D218" s="149" t="s">
        <v>135</v>
      </c>
      <c r="E218" s="157" t="s">
        <v>3</v>
      </c>
      <c r="F218" s="158" t="s">
        <v>138</v>
      </c>
      <c r="H218" s="159">
        <v>302.59999999999997</v>
      </c>
      <c r="I218" s="160"/>
      <c r="L218" s="156"/>
      <c r="M218" s="161"/>
      <c r="T218" s="162"/>
      <c r="AT218" s="157" t="s">
        <v>135</v>
      </c>
      <c r="AU218" s="157" t="s">
        <v>83</v>
      </c>
      <c r="AV218" s="13" t="s">
        <v>121</v>
      </c>
      <c r="AW218" s="13" t="s">
        <v>35</v>
      </c>
      <c r="AX218" s="13" t="s">
        <v>79</v>
      </c>
      <c r="AY218" s="157" t="s">
        <v>120</v>
      </c>
    </row>
    <row r="219" spans="2:65" s="1" customFormat="1" ht="24.2" customHeight="1">
      <c r="B219" s="124"/>
      <c r="C219" s="125" t="s">
        <v>264</v>
      </c>
      <c r="D219" s="125" t="s">
        <v>123</v>
      </c>
      <c r="E219" s="126" t="s">
        <v>265</v>
      </c>
      <c r="F219" s="127" t="s">
        <v>266</v>
      </c>
      <c r="G219" s="128" t="s">
        <v>146</v>
      </c>
      <c r="H219" s="129">
        <v>517.6</v>
      </c>
      <c r="I219" s="130"/>
      <c r="J219" s="131">
        <f>ROUND(I219*H219,2)</f>
        <v>0</v>
      </c>
      <c r="K219" s="127" t="s">
        <v>132</v>
      </c>
      <c r="L219" s="33"/>
      <c r="M219" s="132" t="s">
        <v>3</v>
      </c>
      <c r="N219" s="133" t="s">
        <v>45</v>
      </c>
      <c r="P219" s="134">
        <f>O219*H219</f>
        <v>0</v>
      </c>
      <c r="Q219" s="134">
        <v>0</v>
      </c>
      <c r="R219" s="134">
        <f>Q219*H219</f>
        <v>0</v>
      </c>
      <c r="S219" s="134">
        <v>0</v>
      </c>
      <c r="T219" s="135">
        <f>S219*H219</f>
        <v>0</v>
      </c>
      <c r="AR219" s="136" t="s">
        <v>121</v>
      </c>
      <c r="AT219" s="136" t="s">
        <v>123</v>
      </c>
      <c r="AU219" s="136" t="s">
        <v>83</v>
      </c>
      <c r="AY219" s="18" t="s">
        <v>120</v>
      </c>
      <c r="BE219" s="137">
        <f>IF(N219="základní",J219,0)</f>
        <v>0</v>
      </c>
      <c r="BF219" s="137">
        <f>IF(N219="snížená",J219,0)</f>
        <v>0</v>
      </c>
      <c r="BG219" s="137">
        <f>IF(N219="zákl. přenesená",J219,0)</f>
        <v>0</v>
      </c>
      <c r="BH219" s="137">
        <f>IF(N219="sníž. přenesená",J219,0)</f>
        <v>0</v>
      </c>
      <c r="BI219" s="137">
        <f>IF(N219="nulová",J219,0)</f>
        <v>0</v>
      </c>
      <c r="BJ219" s="18" t="s">
        <v>79</v>
      </c>
      <c r="BK219" s="137">
        <f>ROUND(I219*H219,2)</f>
        <v>0</v>
      </c>
      <c r="BL219" s="18" t="s">
        <v>121</v>
      </c>
      <c r="BM219" s="136" t="s">
        <v>267</v>
      </c>
    </row>
    <row r="220" spans="2:47" s="1" customFormat="1" ht="11.25">
      <c r="B220" s="33"/>
      <c r="D220" s="163" t="s">
        <v>148</v>
      </c>
      <c r="F220" s="164" t="s">
        <v>268</v>
      </c>
      <c r="I220" s="165"/>
      <c r="L220" s="33"/>
      <c r="M220" s="166"/>
      <c r="T220" s="54"/>
      <c r="AT220" s="18" t="s">
        <v>148</v>
      </c>
      <c r="AU220" s="18" t="s">
        <v>83</v>
      </c>
    </row>
    <row r="221" spans="2:51" s="14" customFormat="1" ht="11.25">
      <c r="B221" s="168"/>
      <c r="D221" s="149" t="s">
        <v>135</v>
      </c>
      <c r="E221" s="169" t="s">
        <v>3</v>
      </c>
      <c r="F221" s="170" t="s">
        <v>269</v>
      </c>
      <c r="H221" s="169" t="s">
        <v>3</v>
      </c>
      <c r="I221" s="171"/>
      <c r="L221" s="168"/>
      <c r="M221" s="172"/>
      <c r="T221" s="173"/>
      <c r="AT221" s="169" t="s">
        <v>135</v>
      </c>
      <c r="AU221" s="169" t="s">
        <v>83</v>
      </c>
      <c r="AV221" s="14" t="s">
        <v>79</v>
      </c>
      <c r="AW221" s="14" t="s">
        <v>35</v>
      </c>
      <c r="AX221" s="14" t="s">
        <v>74</v>
      </c>
      <c r="AY221" s="169" t="s">
        <v>120</v>
      </c>
    </row>
    <row r="222" spans="2:51" s="12" customFormat="1" ht="11.25">
      <c r="B222" s="148"/>
      <c r="D222" s="149" t="s">
        <v>135</v>
      </c>
      <c r="E222" s="150" t="s">
        <v>3</v>
      </c>
      <c r="F222" s="151" t="s">
        <v>270</v>
      </c>
      <c r="H222" s="152">
        <v>100</v>
      </c>
      <c r="I222" s="153"/>
      <c r="L222" s="148"/>
      <c r="M222" s="154"/>
      <c r="T222" s="155"/>
      <c r="AT222" s="150" t="s">
        <v>135</v>
      </c>
      <c r="AU222" s="150" t="s">
        <v>83</v>
      </c>
      <c r="AV222" s="12" t="s">
        <v>83</v>
      </c>
      <c r="AW222" s="12" t="s">
        <v>35</v>
      </c>
      <c r="AX222" s="12" t="s">
        <v>74</v>
      </c>
      <c r="AY222" s="150" t="s">
        <v>120</v>
      </c>
    </row>
    <row r="223" spans="2:51" s="12" customFormat="1" ht="11.25">
      <c r="B223" s="148"/>
      <c r="D223" s="149" t="s">
        <v>135</v>
      </c>
      <c r="E223" s="150" t="s">
        <v>3</v>
      </c>
      <c r="F223" s="151" t="s">
        <v>271</v>
      </c>
      <c r="H223" s="152">
        <v>345.6</v>
      </c>
      <c r="I223" s="153"/>
      <c r="L223" s="148"/>
      <c r="M223" s="154"/>
      <c r="T223" s="155"/>
      <c r="AT223" s="150" t="s">
        <v>135</v>
      </c>
      <c r="AU223" s="150" t="s">
        <v>83</v>
      </c>
      <c r="AV223" s="12" t="s">
        <v>83</v>
      </c>
      <c r="AW223" s="12" t="s">
        <v>35</v>
      </c>
      <c r="AX223" s="12" t="s">
        <v>74</v>
      </c>
      <c r="AY223" s="150" t="s">
        <v>120</v>
      </c>
    </row>
    <row r="224" spans="2:51" s="12" customFormat="1" ht="11.25">
      <c r="B224" s="148"/>
      <c r="D224" s="149" t="s">
        <v>135</v>
      </c>
      <c r="E224" s="150" t="s">
        <v>3</v>
      </c>
      <c r="F224" s="151" t="s">
        <v>272</v>
      </c>
      <c r="H224" s="152">
        <v>72</v>
      </c>
      <c r="I224" s="153"/>
      <c r="L224" s="148"/>
      <c r="M224" s="154"/>
      <c r="T224" s="155"/>
      <c r="AT224" s="150" t="s">
        <v>135</v>
      </c>
      <c r="AU224" s="150" t="s">
        <v>83</v>
      </c>
      <c r="AV224" s="12" t="s">
        <v>83</v>
      </c>
      <c r="AW224" s="12" t="s">
        <v>35</v>
      </c>
      <c r="AX224" s="12" t="s">
        <v>74</v>
      </c>
      <c r="AY224" s="150" t="s">
        <v>120</v>
      </c>
    </row>
    <row r="225" spans="2:51" s="13" customFormat="1" ht="11.25">
      <c r="B225" s="156"/>
      <c r="D225" s="149" t="s">
        <v>135</v>
      </c>
      <c r="E225" s="157" t="s">
        <v>3</v>
      </c>
      <c r="F225" s="158" t="s">
        <v>138</v>
      </c>
      <c r="H225" s="159">
        <v>517.6</v>
      </c>
      <c r="I225" s="160"/>
      <c r="L225" s="156"/>
      <c r="M225" s="161"/>
      <c r="T225" s="162"/>
      <c r="AT225" s="157" t="s">
        <v>135</v>
      </c>
      <c r="AU225" s="157" t="s">
        <v>83</v>
      </c>
      <c r="AV225" s="13" t="s">
        <v>121</v>
      </c>
      <c r="AW225" s="13" t="s">
        <v>35</v>
      </c>
      <c r="AX225" s="13" t="s">
        <v>79</v>
      </c>
      <c r="AY225" s="157" t="s">
        <v>120</v>
      </c>
    </row>
    <row r="226" spans="2:65" s="1" customFormat="1" ht="37.9" customHeight="1">
      <c r="B226" s="124"/>
      <c r="C226" s="125" t="s">
        <v>273</v>
      </c>
      <c r="D226" s="125" t="s">
        <v>123</v>
      </c>
      <c r="E226" s="126" t="s">
        <v>274</v>
      </c>
      <c r="F226" s="127" t="s">
        <v>275</v>
      </c>
      <c r="G226" s="128" t="s">
        <v>146</v>
      </c>
      <c r="H226" s="129">
        <v>258.8</v>
      </c>
      <c r="I226" s="130"/>
      <c r="J226" s="131">
        <f>ROUND(I226*H226,2)</f>
        <v>0</v>
      </c>
      <c r="K226" s="127" t="s">
        <v>132</v>
      </c>
      <c r="L226" s="33"/>
      <c r="M226" s="132" t="s">
        <v>3</v>
      </c>
      <c r="N226" s="133" t="s">
        <v>45</v>
      </c>
      <c r="P226" s="134">
        <f>O226*H226</f>
        <v>0</v>
      </c>
      <c r="Q226" s="134">
        <v>0</v>
      </c>
      <c r="R226" s="134">
        <f>Q226*H226</f>
        <v>0</v>
      </c>
      <c r="S226" s="134">
        <v>0.066</v>
      </c>
      <c r="T226" s="135">
        <f>S226*H226</f>
        <v>17.0808</v>
      </c>
      <c r="AR226" s="136" t="s">
        <v>121</v>
      </c>
      <c r="AT226" s="136" t="s">
        <v>123</v>
      </c>
      <c r="AU226" s="136" t="s">
        <v>83</v>
      </c>
      <c r="AY226" s="18" t="s">
        <v>120</v>
      </c>
      <c r="BE226" s="137">
        <f>IF(N226="základní",J226,0)</f>
        <v>0</v>
      </c>
      <c r="BF226" s="137">
        <f>IF(N226="snížená",J226,0)</f>
        <v>0</v>
      </c>
      <c r="BG226" s="137">
        <f>IF(N226="zákl. přenesená",J226,0)</f>
        <v>0</v>
      </c>
      <c r="BH226" s="137">
        <f>IF(N226="sníž. přenesená",J226,0)</f>
        <v>0</v>
      </c>
      <c r="BI226" s="137">
        <f>IF(N226="nulová",J226,0)</f>
        <v>0</v>
      </c>
      <c r="BJ226" s="18" t="s">
        <v>79</v>
      </c>
      <c r="BK226" s="137">
        <f>ROUND(I226*H226,2)</f>
        <v>0</v>
      </c>
      <c r="BL226" s="18" t="s">
        <v>121</v>
      </c>
      <c r="BM226" s="136" t="s">
        <v>276</v>
      </c>
    </row>
    <row r="227" spans="2:47" s="1" customFormat="1" ht="11.25">
      <c r="B227" s="33"/>
      <c r="D227" s="163" t="s">
        <v>148</v>
      </c>
      <c r="F227" s="164" t="s">
        <v>277</v>
      </c>
      <c r="I227" s="165"/>
      <c r="L227" s="33"/>
      <c r="M227" s="166"/>
      <c r="T227" s="54"/>
      <c r="AT227" s="18" t="s">
        <v>148</v>
      </c>
      <c r="AU227" s="18" t="s">
        <v>83</v>
      </c>
    </row>
    <row r="228" spans="2:51" s="12" customFormat="1" ht="11.25">
      <c r="B228" s="148"/>
      <c r="D228" s="149" t="s">
        <v>135</v>
      </c>
      <c r="E228" s="150" t="s">
        <v>3</v>
      </c>
      <c r="F228" s="151" t="s">
        <v>278</v>
      </c>
      <c r="H228" s="152">
        <v>50</v>
      </c>
      <c r="I228" s="153"/>
      <c r="L228" s="148"/>
      <c r="M228" s="154"/>
      <c r="T228" s="155"/>
      <c r="AT228" s="150" t="s">
        <v>135</v>
      </c>
      <c r="AU228" s="150" t="s">
        <v>83</v>
      </c>
      <c r="AV228" s="12" t="s">
        <v>83</v>
      </c>
      <c r="AW228" s="12" t="s">
        <v>35</v>
      </c>
      <c r="AX228" s="12" t="s">
        <v>74</v>
      </c>
      <c r="AY228" s="150" t="s">
        <v>120</v>
      </c>
    </row>
    <row r="229" spans="2:51" s="12" customFormat="1" ht="11.25">
      <c r="B229" s="148"/>
      <c r="D229" s="149" t="s">
        <v>135</v>
      </c>
      <c r="E229" s="150" t="s">
        <v>3</v>
      </c>
      <c r="F229" s="151" t="s">
        <v>279</v>
      </c>
      <c r="H229" s="152">
        <v>172.8</v>
      </c>
      <c r="I229" s="153"/>
      <c r="L229" s="148"/>
      <c r="M229" s="154"/>
      <c r="T229" s="155"/>
      <c r="AT229" s="150" t="s">
        <v>135</v>
      </c>
      <c r="AU229" s="150" t="s">
        <v>83</v>
      </c>
      <c r="AV229" s="12" t="s">
        <v>83</v>
      </c>
      <c r="AW229" s="12" t="s">
        <v>35</v>
      </c>
      <c r="AX229" s="12" t="s">
        <v>74</v>
      </c>
      <c r="AY229" s="150" t="s">
        <v>120</v>
      </c>
    </row>
    <row r="230" spans="2:51" s="12" customFormat="1" ht="11.25">
      <c r="B230" s="148"/>
      <c r="D230" s="149" t="s">
        <v>135</v>
      </c>
      <c r="E230" s="150" t="s">
        <v>3</v>
      </c>
      <c r="F230" s="151" t="s">
        <v>280</v>
      </c>
      <c r="H230" s="152">
        <v>36</v>
      </c>
      <c r="I230" s="153"/>
      <c r="L230" s="148"/>
      <c r="M230" s="154"/>
      <c r="T230" s="155"/>
      <c r="AT230" s="150" t="s">
        <v>135</v>
      </c>
      <c r="AU230" s="150" t="s">
        <v>83</v>
      </c>
      <c r="AV230" s="12" t="s">
        <v>83</v>
      </c>
      <c r="AW230" s="12" t="s">
        <v>35</v>
      </c>
      <c r="AX230" s="12" t="s">
        <v>74</v>
      </c>
      <c r="AY230" s="150" t="s">
        <v>120</v>
      </c>
    </row>
    <row r="231" spans="2:51" s="13" customFormat="1" ht="11.25">
      <c r="B231" s="156"/>
      <c r="D231" s="149" t="s">
        <v>135</v>
      </c>
      <c r="E231" s="157" t="s">
        <v>3</v>
      </c>
      <c r="F231" s="158" t="s">
        <v>138</v>
      </c>
      <c r="H231" s="159">
        <v>258.8</v>
      </c>
      <c r="I231" s="160"/>
      <c r="L231" s="156"/>
      <c r="M231" s="161"/>
      <c r="T231" s="162"/>
      <c r="AT231" s="157" t="s">
        <v>135</v>
      </c>
      <c r="AU231" s="157" t="s">
        <v>83</v>
      </c>
      <c r="AV231" s="13" t="s">
        <v>121</v>
      </c>
      <c r="AW231" s="13" t="s">
        <v>35</v>
      </c>
      <c r="AX231" s="13" t="s">
        <v>79</v>
      </c>
      <c r="AY231" s="157" t="s">
        <v>120</v>
      </c>
    </row>
    <row r="232" spans="2:65" s="1" customFormat="1" ht="24.2" customHeight="1">
      <c r="B232" s="124"/>
      <c r="C232" s="125" t="s">
        <v>8</v>
      </c>
      <c r="D232" s="125" t="s">
        <v>123</v>
      </c>
      <c r="E232" s="126" t="s">
        <v>281</v>
      </c>
      <c r="F232" s="127" t="s">
        <v>282</v>
      </c>
      <c r="G232" s="128" t="s">
        <v>283</v>
      </c>
      <c r="H232" s="129">
        <v>258.8</v>
      </c>
      <c r="I232" s="130"/>
      <c r="J232" s="131">
        <f>ROUND(I232*H232,2)</f>
        <v>0</v>
      </c>
      <c r="K232" s="127" t="s">
        <v>127</v>
      </c>
      <c r="L232" s="33"/>
      <c r="M232" s="132" t="s">
        <v>3</v>
      </c>
      <c r="N232" s="133" t="s">
        <v>45</v>
      </c>
      <c r="P232" s="134">
        <f>O232*H232</f>
        <v>0</v>
      </c>
      <c r="Q232" s="134">
        <v>0</v>
      </c>
      <c r="R232" s="134">
        <f>Q232*H232</f>
        <v>0</v>
      </c>
      <c r="S232" s="134">
        <v>0</v>
      </c>
      <c r="T232" s="135">
        <f>S232*H232</f>
        <v>0</v>
      </c>
      <c r="AR232" s="136" t="s">
        <v>121</v>
      </c>
      <c r="AT232" s="136" t="s">
        <v>123</v>
      </c>
      <c r="AU232" s="136" t="s">
        <v>83</v>
      </c>
      <c r="AY232" s="18" t="s">
        <v>120</v>
      </c>
      <c r="BE232" s="137">
        <f>IF(N232="základní",J232,0)</f>
        <v>0</v>
      </c>
      <c r="BF232" s="137">
        <f>IF(N232="snížená",J232,0)</f>
        <v>0</v>
      </c>
      <c r="BG232" s="137">
        <f>IF(N232="zákl. přenesená",J232,0)</f>
        <v>0</v>
      </c>
      <c r="BH232" s="137">
        <f>IF(N232="sníž. přenesená",J232,0)</f>
        <v>0</v>
      </c>
      <c r="BI232" s="137">
        <f>IF(N232="nulová",J232,0)</f>
        <v>0</v>
      </c>
      <c r="BJ232" s="18" t="s">
        <v>79</v>
      </c>
      <c r="BK232" s="137">
        <f>ROUND(I232*H232,2)</f>
        <v>0</v>
      </c>
      <c r="BL232" s="18" t="s">
        <v>121</v>
      </c>
      <c r="BM232" s="136" t="s">
        <v>284</v>
      </c>
    </row>
    <row r="233" spans="2:51" s="12" customFormat="1" ht="11.25">
      <c r="B233" s="148"/>
      <c r="D233" s="149" t="s">
        <v>135</v>
      </c>
      <c r="E233" s="150" t="s">
        <v>3</v>
      </c>
      <c r="F233" s="151" t="s">
        <v>278</v>
      </c>
      <c r="H233" s="152">
        <v>50</v>
      </c>
      <c r="I233" s="153"/>
      <c r="L233" s="148"/>
      <c r="M233" s="154"/>
      <c r="T233" s="155"/>
      <c r="AT233" s="150" t="s">
        <v>135</v>
      </c>
      <c r="AU233" s="150" t="s">
        <v>83</v>
      </c>
      <c r="AV233" s="12" t="s">
        <v>83</v>
      </c>
      <c r="AW233" s="12" t="s">
        <v>35</v>
      </c>
      <c r="AX233" s="12" t="s">
        <v>74</v>
      </c>
      <c r="AY233" s="150" t="s">
        <v>120</v>
      </c>
    </row>
    <row r="234" spans="2:51" s="12" customFormat="1" ht="11.25">
      <c r="B234" s="148"/>
      <c r="D234" s="149" t="s">
        <v>135</v>
      </c>
      <c r="E234" s="150" t="s">
        <v>3</v>
      </c>
      <c r="F234" s="151" t="s">
        <v>279</v>
      </c>
      <c r="H234" s="152">
        <v>172.8</v>
      </c>
      <c r="I234" s="153"/>
      <c r="L234" s="148"/>
      <c r="M234" s="154"/>
      <c r="T234" s="155"/>
      <c r="AT234" s="150" t="s">
        <v>135</v>
      </c>
      <c r="AU234" s="150" t="s">
        <v>83</v>
      </c>
      <c r="AV234" s="12" t="s">
        <v>83</v>
      </c>
      <c r="AW234" s="12" t="s">
        <v>35</v>
      </c>
      <c r="AX234" s="12" t="s">
        <v>74</v>
      </c>
      <c r="AY234" s="150" t="s">
        <v>120</v>
      </c>
    </row>
    <row r="235" spans="2:51" s="12" customFormat="1" ht="11.25">
      <c r="B235" s="148"/>
      <c r="D235" s="149" t="s">
        <v>135</v>
      </c>
      <c r="E235" s="150" t="s">
        <v>3</v>
      </c>
      <c r="F235" s="151" t="s">
        <v>280</v>
      </c>
      <c r="H235" s="152">
        <v>36</v>
      </c>
      <c r="I235" s="153"/>
      <c r="L235" s="148"/>
      <c r="M235" s="154"/>
      <c r="T235" s="155"/>
      <c r="AT235" s="150" t="s">
        <v>135</v>
      </c>
      <c r="AU235" s="150" t="s">
        <v>83</v>
      </c>
      <c r="AV235" s="12" t="s">
        <v>83</v>
      </c>
      <c r="AW235" s="12" t="s">
        <v>35</v>
      </c>
      <c r="AX235" s="12" t="s">
        <v>74</v>
      </c>
      <c r="AY235" s="150" t="s">
        <v>120</v>
      </c>
    </row>
    <row r="236" spans="2:51" s="13" customFormat="1" ht="11.25">
      <c r="B236" s="156"/>
      <c r="D236" s="149" t="s">
        <v>135</v>
      </c>
      <c r="E236" s="157" t="s">
        <v>3</v>
      </c>
      <c r="F236" s="158" t="s">
        <v>138</v>
      </c>
      <c r="H236" s="159">
        <v>258.8</v>
      </c>
      <c r="I236" s="160"/>
      <c r="L236" s="156"/>
      <c r="M236" s="161"/>
      <c r="T236" s="162"/>
      <c r="AT236" s="157" t="s">
        <v>135</v>
      </c>
      <c r="AU236" s="157" t="s">
        <v>83</v>
      </c>
      <c r="AV236" s="13" t="s">
        <v>121</v>
      </c>
      <c r="AW236" s="13" t="s">
        <v>35</v>
      </c>
      <c r="AX236" s="13" t="s">
        <v>79</v>
      </c>
      <c r="AY236" s="157" t="s">
        <v>120</v>
      </c>
    </row>
    <row r="237" spans="2:65" s="1" customFormat="1" ht="24.2" customHeight="1">
      <c r="B237" s="124"/>
      <c r="C237" s="125" t="s">
        <v>285</v>
      </c>
      <c r="D237" s="125" t="s">
        <v>123</v>
      </c>
      <c r="E237" s="126" t="s">
        <v>286</v>
      </c>
      <c r="F237" s="127" t="s">
        <v>287</v>
      </c>
      <c r="G237" s="128" t="s">
        <v>288</v>
      </c>
      <c r="H237" s="129">
        <v>5</v>
      </c>
      <c r="I237" s="130"/>
      <c r="J237" s="131">
        <f>ROUND(I237*H237,2)</f>
        <v>0</v>
      </c>
      <c r="K237" s="127" t="s">
        <v>132</v>
      </c>
      <c r="L237" s="33"/>
      <c r="M237" s="132" t="s">
        <v>3</v>
      </c>
      <c r="N237" s="133" t="s">
        <v>45</v>
      </c>
      <c r="P237" s="134">
        <f>O237*H237</f>
        <v>0</v>
      </c>
      <c r="Q237" s="134">
        <v>0</v>
      </c>
      <c r="R237" s="134">
        <f>Q237*H237</f>
        <v>0</v>
      </c>
      <c r="S237" s="134">
        <v>0</v>
      </c>
      <c r="T237" s="135">
        <f>S237*H237</f>
        <v>0</v>
      </c>
      <c r="AR237" s="136" t="s">
        <v>247</v>
      </c>
      <c r="AT237" s="136" t="s">
        <v>123</v>
      </c>
      <c r="AU237" s="136" t="s">
        <v>83</v>
      </c>
      <c r="AY237" s="18" t="s">
        <v>120</v>
      </c>
      <c r="BE237" s="137">
        <f>IF(N237="základní",J237,0)</f>
        <v>0</v>
      </c>
      <c r="BF237" s="137">
        <f>IF(N237="snížená",J237,0)</f>
        <v>0</v>
      </c>
      <c r="BG237" s="137">
        <f>IF(N237="zákl. přenesená",J237,0)</f>
        <v>0</v>
      </c>
      <c r="BH237" s="137">
        <f>IF(N237="sníž. přenesená",J237,0)</f>
        <v>0</v>
      </c>
      <c r="BI237" s="137">
        <f>IF(N237="nulová",J237,0)</f>
        <v>0</v>
      </c>
      <c r="BJ237" s="18" t="s">
        <v>79</v>
      </c>
      <c r="BK237" s="137">
        <f>ROUND(I237*H237,2)</f>
        <v>0</v>
      </c>
      <c r="BL237" s="18" t="s">
        <v>247</v>
      </c>
      <c r="BM237" s="136" t="s">
        <v>289</v>
      </c>
    </row>
    <row r="238" spans="2:47" s="1" customFormat="1" ht="11.25">
      <c r="B238" s="33"/>
      <c r="D238" s="163" t="s">
        <v>148</v>
      </c>
      <c r="F238" s="164" t="s">
        <v>290</v>
      </c>
      <c r="I238" s="165"/>
      <c r="L238" s="33"/>
      <c r="M238" s="166"/>
      <c r="T238" s="54"/>
      <c r="AT238" s="18" t="s">
        <v>148</v>
      </c>
      <c r="AU238" s="18" t="s">
        <v>83</v>
      </c>
    </row>
    <row r="239" spans="2:51" s="12" customFormat="1" ht="11.25">
      <c r="B239" s="148"/>
      <c r="D239" s="149" t="s">
        <v>135</v>
      </c>
      <c r="E239" s="150" t="s">
        <v>3</v>
      </c>
      <c r="F239" s="151" t="s">
        <v>291</v>
      </c>
      <c r="H239" s="152">
        <v>5</v>
      </c>
      <c r="I239" s="153"/>
      <c r="L239" s="148"/>
      <c r="M239" s="154"/>
      <c r="T239" s="155"/>
      <c r="AT239" s="150" t="s">
        <v>135</v>
      </c>
      <c r="AU239" s="150" t="s">
        <v>83</v>
      </c>
      <c r="AV239" s="12" t="s">
        <v>83</v>
      </c>
      <c r="AW239" s="12" t="s">
        <v>35</v>
      </c>
      <c r="AX239" s="12" t="s">
        <v>74</v>
      </c>
      <c r="AY239" s="150" t="s">
        <v>120</v>
      </c>
    </row>
    <row r="240" spans="2:51" s="13" customFormat="1" ht="11.25">
      <c r="B240" s="156"/>
      <c r="D240" s="149" t="s">
        <v>135</v>
      </c>
      <c r="E240" s="157" t="s">
        <v>3</v>
      </c>
      <c r="F240" s="158" t="s">
        <v>138</v>
      </c>
      <c r="H240" s="159">
        <v>5</v>
      </c>
      <c r="I240" s="160"/>
      <c r="L240" s="156"/>
      <c r="M240" s="161"/>
      <c r="T240" s="162"/>
      <c r="AT240" s="157" t="s">
        <v>135</v>
      </c>
      <c r="AU240" s="157" t="s">
        <v>83</v>
      </c>
      <c r="AV240" s="13" t="s">
        <v>121</v>
      </c>
      <c r="AW240" s="13" t="s">
        <v>35</v>
      </c>
      <c r="AX240" s="13" t="s">
        <v>79</v>
      </c>
      <c r="AY240" s="157" t="s">
        <v>120</v>
      </c>
    </row>
    <row r="241" spans="2:65" s="1" customFormat="1" ht="16.5" customHeight="1">
      <c r="B241" s="124"/>
      <c r="C241" s="125" t="s">
        <v>292</v>
      </c>
      <c r="D241" s="125" t="s">
        <v>123</v>
      </c>
      <c r="E241" s="126" t="s">
        <v>293</v>
      </c>
      <c r="F241" s="127" t="s">
        <v>294</v>
      </c>
      <c r="G241" s="128" t="s">
        <v>288</v>
      </c>
      <c r="H241" s="129">
        <v>15</v>
      </c>
      <c r="I241" s="130"/>
      <c r="J241" s="131">
        <f>ROUND(I241*H241,2)</f>
        <v>0</v>
      </c>
      <c r="K241" s="127" t="s">
        <v>127</v>
      </c>
      <c r="L241" s="33"/>
      <c r="M241" s="132" t="s">
        <v>3</v>
      </c>
      <c r="N241" s="133" t="s">
        <v>45</v>
      </c>
      <c r="P241" s="134">
        <f>O241*H241</f>
        <v>0</v>
      </c>
      <c r="Q241" s="134">
        <v>0</v>
      </c>
      <c r="R241" s="134">
        <f>Q241*H241</f>
        <v>0</v>
      </c>
      <c r="S241" s="134">
        <v>0</v>
      </c>
      <c r="T241" s="135">
        <f>S241*H241</f>
        <v>0</v>
      </c>
      <c r="AR241" s="136" t="s">
        <v>247</v>
      </c>
      <c r="AT241" s="136" t="s">
        <v>123</v>
      </c>
      <c r="AU241" s="136" t="s">
        <v>83</v>
      </c>
      <c r="AY241" s="18" t="s">
        <v>120</v>
      </c>
      <c r="BE241" s="137">
        <f>IF(N241="základní",J241,0)</f>
        <v>0</v>
      </c>
      <c r="BF241" s="137">
        <f>IF(N241="snížená",J241,0)</f>
        <v>0</v>
      </c>
      <c r="BG241" s="137">
        <f>IF(N241="zákl. přenesená",J241,0)</f>
        <v>0</v>
      </c>
      <c r="BH241" s="137">
        <f>IF(N241="sníž. přenesená",J241,0)</f>
        <v>0</v>
      </c>
      <c r="BI241" s="137">
        <f>IF(N241="nulová",J241,0)</f>
        <v>0</v>
      </c>
      <c r="BJ241" s="18" t="s">
        <v>79</v>
      </c>
      <c r="BK241" s="137">
        <f>ROUND(I241*H241,2)</f>
        <v>0</v>
      </c>
      <c r="BL241" s="18" t="s">
        <v>247</v>
      </c>
      <c r="BM241" s="136" t="s">
        <v>295</v>
      </c>
    </row>
    <row r="242" spans="2:65" s="1" customFormat="1" ht="37.9" customHeight="1">
      <c r="B242" s="124"/>
      <c r="C242" s="125" t="s">
        <v>296</v>
      </c>
      <c r="D242" s="125" t="s">
        <v>123</v>
      </c>
      <c r="E242" s="126" t="s">
        <v>297</v>
      </c>
      <c r="F242" s="127" t="s">
        <v>298</v>
      </c>
      <c r="G242" s="128" t="s">
        <v>183</v>
      </c>
      <c r="H242" s="129">
        <v>9.999</v>
      </c>
      <c r="I242" s="130"/>
      <c r="J242" s="131">
        <f>ROUND(I242*H242,2)</f>
        <v>0</v>
      </c>
      <c r="K242" s="127" t="s">
        <v>132</v>
      </c>
      <c r="L242" s="33"/>
      <c r="M242" s="132" t="s">
        <v>3</v>
      </c>
      <c r="N242" s="133" t="s">
        <v>45</v>
      </c>
      <c r="P242" s="134">
        <f>O242*H242</f>
        <v>0</v>
      </c>
      <c r="Q242" s="134">
        <v>0</v>
      </c>
      <c r="R242" s="134">
        <f>Q242*H242</f>
        <v>0</v>
      </c>
      <c r="S242" s="134">
        <v>0.076</v>
      </c>
      <c r="T242" s="135">
        <f>S242*H242</f>
        <v>0.759924</v>
      </c>
      <c r="AR242" s="136" t="s">
        <v>247</v>
      </c>
      <c r="AT242" s="136" t="s">
        <v>123</v>
      </c>
      <c r="AU242" s="136" t="s">
        <v>83</v>
      </c>
      <c r="AY242" s="18" t="s">
        <v>120</v>
      </c>
      <c r="BE242" s="137">
        <f>IF(N242="základní",J242,0)</f>
        <v>0</v>
      </c>
      <c r="BF242" s="137">
        <f>IF(N242="snížená",J242,0)</f>
        <v>0</v>
      </c>
      <c r="BG242" s="137">
        <f>IF(N242="zákl. přenesená",J242,0)</f>
        <v>0</v>
      </c>
      <c r="BH242" s="137">
        <f>IF(N242="sníž. přenesená",J242,0)</f>
        <v>0</v>
      </c>
      <c r="BI242" s="137">
        <f>IF(N242="nulová",J242,0)</f>
        <v>0</v>
      </c>
      <c r="BJ242" s="18" t="s">
        <v>79</v>
      </c>
      <c r="BK242" s="137">
        <f>ROUND(I242*H242,2)</f>
        <v>0</v>
      </c>
      <c r="BL242" s="18" t="s">
        <v>247</v>
      </c>
      <c r="BM242" s="136" t="s">
        <v>299</v>
      </c>
    </row>
    <row r="243" spans="2:47" s="1" customFormat="1" ht="11.25">
      <c r="B243" s="33"/>
      <c r="D243" s="163" t="s">
        <v>148</v>
      </c>
      <c r="F243" s="164" t="s">
        <v>300</v>
      </c>
      <c r="I243" s="165"/>
      <c r="L243" s="33"/>
      <c r="M243" s="166"/>
      <c r="T243" s="54"/>
      <c r="AT243" s="18" t="s">
        <v>148</v>
      </c>
      <c r="AU243" s="18" t="s">
        <v>83</v>
      </c>
    </row>
    <row r="244" spans="2:51" s="12" customFormat="1" ht="11.25">
      <c r="B244" s="148"/>
      <c r="D244" s="149" t="s">
        <v>135</v>
      </c>
      <c r="E244" s="150" t="s">
        <v>3</v>
      </c>
      <c r="F244" s="151" t="s">
        <v>301</v>
      </c>
      <c r="H244" s="152">
        <v>8.08</v>
      </c>
      <c r="I244" s="153"/>
      <c r="L244" s="148"/>
      <c r="M244" s="154"/>
      <c r="T244" s="155"/>
      <c r="AT244" s="150" t="s">
        <v>135</v>
      </c>
      <c r="AU244" s="150" t="s">
        <v>83</v>
      </c>
      <c r="AV244" s="12" t="s">
        <v>83</v>
      </c>
      <c r="AW244" s="12" t="s">
        <v>35</v>
      </c>
      <c r="AX244" s="12" t="s">
        <v>74</v>
      </c>
      <c r="AY244" s="150" t="s">
        <v>120</v>
      </c>
    </row>
    <row r="245" spans="2:51" s="12" customFormat="1" ht="11.25">
      <c r="B245" s="148"/>
      <c r="D245" s="149" t="s">
        <v>135</v>
      </c>
      <c r="E245" s="150" t="s">
        <v>3</v>
      </c>
      <c r="F245" s="151" t="s">
        <v>302</v>
      </c>
      <c r="H245" s="152">
        <v>1.919</v>
      </c>
      <c r="I245" s="153"/>
      <c r="L245" s="148"/>
      <c r="M245" s="154"/>
      <c r="T245" s="155"/>
      <c r="AT245" s="150" t="s">
        <v>135</v>
      </c>
      <c r="AU245" s="150" t="s">
        <v>83</v>
      </c>
      <c r="AV245" s="12" t="s">
        <v>83</v>
      </c>
      <c r="AW245" s="12" t="s">
        <v>35</v>
      </c>
      <c r="AX245" s="12" t="s">
        <v>74</v>
      </c>
      <c r="AY245" s="150" t="s">
        <v>120</v>
      </c>
    </row>
    <row r="246" spans="2:51" s="13" customFormat="1" ht="11.25">
      <c r="B246" s="156"/>
      <c r="D246" s="149" t="s">
        <v>135</v>
      </c>
      <c r="E246" s="157" t="s">
        <v>3</v>
      </c>
      <c r="F246" s="158" t="s">
        <v>138</v>
      </c>
      <c r="H246" s="159">
        <v>9.999</v>
      </c>
      <c r="I246" s="160"/>
      <c r="L246" s="156"/>
      <c r="M246" s="161"/>
      <c r="T246" s="162"/>
      <c r="AT246" s="157" t="s">
        <v>135</v>
      </c>
      <c r="AU246" s="157" t="s">
        <v>83</v>
      </c>
      <c r="AV246" s="13" t="s">
        <v>121</v>
      </c>
      <c r="AW246" s="13" t="s">
        <v>35</v>
      </c>
      <c r="AX246" s="13" t="s">
        <v>79</v>
      </c>
      <c r="AY246" s="157" t="s">
        <v>120</v>
      </c>
    </row>
    <row r="247" spans="2:65" s="1" customFormat="1" ht="37.9" customHeight="1">
      <c r="B247" s="124"/>
      <c r="C247" s="125" t="s">
        <v>303</v>
      </c>
      <c r="D247" s="125" t="s">
        <v>123</v>
      </c>
      <c r="E247" s="126" t="s">
        <v>304</v>
      </c>
      <c r="F247" s="127" t="s">
        <v>305</v>
      </c>
      <c r="G247" s="128" t="s">
        <v>183</v>
      </c>
      <c r="H247" s="129">
        <v>9.292</v>
      </c>
      <c r="I247" s="130"/>
      <c r="J247" s="131">
        <f>ROUND(I247*H247,2)</f>
        <v>0</v>
      </c>
      <c r="K247" s="127" t="s">
        <v>132</v>
      </c>
      <c r="L247" s="33"/>
      <c r="M247" s="132" t="s">
        <v>3</v>
      </c>
      <c r="N247" s="133" t="s">
        <v>45</v>
      </c>
      <c r="P247" s="134">
        <f>O247*H247</f>
        <v>0</v>
      </c>
      <c r="Q247" s="134">
        <v>0</v>
      </c>
      <c r="R247" s="134">
        <f>Q247*H247</f>
        <v>0</v>
      </c>
      <c r="S247" s="134">
        <v>0.063</v>
      </c>
      <c r="T247" s="135">
        <f>S247*H247</f>
        <v>0.585396</v>
      </c>
      <c r="AR247" s="136" t="s">
        <v>247</v>
      </c>
      <c r="AT247" s="136" t="s">
        <v>123</v>
      </c>
      <c r="AU247" s="136" t="s">
        <v>83</v>
      </c>
      <c r="AY247" s="18" t="s">
        <v>120</v>
      </c>
      <c r="BE247" s="137">
        <f>IF(N247="základní",J247,0)</f>
        <v>0</v>
      </c>
      <c r="BF247" s="137">
        <f>IF(N247="snížená",J247,0)</f>
        <v>0</v>
      </c>
      <c r="BG247" s="137">
        <f>IF(N247="zákl. přenesená",J247,0)</f>
        <v>0</v>
      </c>
      <c r="BH247" s="137">
        <f>IF(N247="sníž. přenesená",J247,0)</f>
        <v>0</v>
      </c>
      <c r="BI247" s="137">
        <f>IF(N247="nulová",J247,0)</f>
        <v>0</v>
      </c>
      <c r="BJ247" s="18" t="s">
        <v>79</v>
      </c>
      <c r="BK247" s="137">
        <f>ROUND(I247*H247,2)</f>
        <v>0</v>
      </c>
      <c r="BL247" s="18" t="s">
        <v>247</v>
      </c>
      <c r="BM247" s="136" t="s">
        <v>306</v>
      </c>
    </row>
    <row r="248" spans="2:47" s="1" customFormat="1" ht="11.25">
      <c r="B248" s="33"/>
      <c r="D248" s="163" t="s">
        <v>148</v>
      </c>
      <c r="F248" s="164" t="s">
        <v>307</v>
      </c>
      <c r="I248" s="165"/>
      <c r="L248" s="33"/>
      <c r="M248" s="166"/>
      <c r="T248" s="54"/>
      <c r="AT248" s="18" t="s">
        <v>148</v>
      </c>
      <c r="AU248" s="18" t="s">
        <v>83</v>
      </c>
    </row>
    <row r="249" spans="2:51" s="12" customFormat="1" ht="11.25">
      <c r="B249" s="148"/>
      <c r="D249" s="149" t="s">
        <v>135</v>
      </c>
      <c r="E249" s="150" t="s">
        <v>3</v>
      </c>
      <c r="F249" s="151" t="s">
        <v>308</v>
      </c>
      <c r="H249" s="152">
        <v>7.272</v>
      </c>
      <c r="I249" s="153"/>
      <c r="L249" s="148"/>
      <c r="M249" s="154"/>
      <c r="T249" s="155"/>
      <c r="AT249" s="150" t="s">
        <v>135</v>
      </c>
      <c r="AU249" s="150" t="s">
        <v>83</v>
      </c>
      <c r="AV249" s="12" t="s">
        <v>83</v>
      </c>
      <c r="AW249" s="12" t="s">
        <v>35</v>
      </c>
      <c r="AX249" s="12" t="s">
        <v>74</v>
      </c>
      <c r="AY249" s="150" t="s">
        <v>120</v>
      </c>
    </row>
    <row r="250" spans="2:51" s="12" customFormat="1" ht="11.25">
      <c r="B250" s="148"/>
      <c r="D250" s="149" t="s">
        <v>135</v>
      </c>
      <c r="E250" s="150" t="s">
        <v>3</v>
      </c>
      <c r="F250" s="151" t="s">
        <v>309</v>
      </c>
      <c r="H250" s="152">
        <v>2.02</v>
      </c>
      <c r="I250" s="153"/>
      <c r="L250" s="148"/>
      <c r="M250" s="154"/>
      <c r="T250" s="155"/>
      <c r="AT250" s="150" t="s">
        <v>135</v>
      </c>
      <c r="AU250" s="150" t="s">
        <v>83</v>
      </c>
      <c r="AV250" s="12" t="s">
        <v>83</v>
      </c>
      <c r="AW250" s="12" t="s">
        <v>35</v>
      </c>
      <c r="AX250" s="12" t="s">
        <v>74</v>
      </c>
      <c r="AY250" s="150" t="s">
        <v>120</v>
      </c>
    </row>
    <row r="251" spans="2:51" s="13" customFormat="1" ht="11.25">
      <c r="B251" s="156"/>
      <c r="D251" s="149" t="s">
        <v>135</v>
      </c>
      <c r="E251" s="157" t="s">
        <v>3</v>
      </c>
      <c r="F251" s="158" t="s">
        <v>138</v>
      </c>
      <c r="H251" s="159">
        <v>9.292</v>
      </c>
      <c r="I251" s="160"/>
      <c r="L251" s="156"/>
      <c r="M251" s="161"/>
      <c r="T251" s="162"/>
      <c r="AT251" s="157" t="s">
        <v>135</v>
      </c>
      <c r="AU251" s="157" t="s">
        <v>83</v>
      </c>
      <c r="AV251" s="13" t="s">
        <v>121</v>
      </c>
      <c r="AW251" s="13" t="s">
        <v>35</v>
      </c>
      <c r="AX251" s="13" t="s">
        <v>79</v>
      </c>
      <c r="AY251" s="157" t="s">
        <v>120</v>
      </c>
    </row>
    <row r="252" spans="2:63" s="11" customFormat="1" ht="20.85" customHeight="1">
      <c r="B252" s="112"/>
      <c r="D252" s="113" t="s">
        <v>73</v>
      </c>
      <c r="E252" s="122" t="s">
        <v>310</v>
      </c>
      <c r="F252" s="122" t="s">
        <v>311</v>
      </c>
      <c r="I252" s="115"/>
      <c r="J252" s="123">
        <f>BK252</f>
        <v>0</v>
      </c>
      <c r="L252" s="112"/>
      <c r="M252" s="117"/>
      <c r="P252" s="118">
        <f>SUM(P253:P263)</f>
        <v>0</v>
      </c>
      <c r="R252" s="118">
        <f>SUM(R253:R263)</f>
        <v>0</v>
      </c>
      <c r="T252" s="119">
        <f>SUM(T253:T263)</f>
        <v>0</v>
      </c>
      <c r="AR252" s="113" t="s">
        <v>79</v>
      </c>
      <c r="AT252" s="120" t="s">
        <v>73</v>
      </c>
      <c r="AU252" s="120" t="s">
        <v>83</v>
      </c>
      <c r="AY252" s="113" t="s">
        <v>120</v>
      </c>
      <c r="BK252" s="121">
        <f>SUM(BK253:BK263)</f>
        <v>0</v>
      </c>
    </row>
    <row r="253" spans="2:65" s="1" customFormat="1" ht="37.9" customHeight="1">
      <c r="B253" s="124"/>
      <c r="C253" s="125" t="s">
        <v>312</v>
      </c>
      <c r="D253" s="125" t="s">
        <v>123</v>
      </c>
      <c r="E253" s="126" t="s">
        <v>313</v>
      </c>
      <c r="F253" s="127" t="s">
        <v>314</v>
      </c>
      <c r="G253" s="128" t="s">
        <v>126</v>
      </c>
      <c r="H253" s="129">
        <v>56.991</v>
      </c>
      <c r="I253" s="130"/>
      <c r="J253" s="131">
        <f>ROUND(I253*H253,2)</f>
        <v>0</v>
      </c>
      <c r="K253" s="127" t="s">
        <v>132</v>
      </c>
      <c r="L253" s="33"/>
      <c r="M253" s="132" t="s">
        <v>3</v>
      </c>
      <c r="N253" s="133" t="s">
        <v>45</v>
      </c>
      <c r="P253" s="134">
        <f>O253*H253</f>
        <v>0</v>
      </c>
      <c r="Q253" s="134">
        <v>0</v>
      </c>
      <c r="R253" s="134">
        <f>Q253*H253</f>
        <v>0</v>
      </c>
      <c r="S253" s="134">
        <v>0</v>
      </c>
      <c r="T253" s="135">
        <f>S253*H253</f>
        <v>0</v>
      </c>
      <c r="AR253" s="136" t="s">
        <v>121</v>
      </c>
      <c r="AT253" s="136" t="s">
        <v>123</v>
      </c>
      <c r="AU253" s="136" t="s">
        <v>139</v>
      </c>
      <c r="AY253" s="18" t="s">
        <v>120</v>
      </c>
      <c r="BE253" s="137">
        <f>IF(N253="základní",J253,0)</f>
        <v>0</v>
      </c>
      <c r="BF253" s="137">
        <f>IF(N253="snížená",J253,0)</f>
        <v>0</v>
      </c>
      <c r="BG253" s="137">
        <f>IF(N253="zákl. přenesená",J253,0)</f>
        <v>0</v>
      </c>
      <c r="BH253" s="137">
        <f>IF(N253="sníž. přenesená",J253,0)</f>
        <v>0</v>
      </c>
      <c r="BI253" s="137">
        <f>IF(N253="nulová",J253,0)</f>
        <v>0</v>
      </c>
      <c r="BJ253" s="18" t="s">
        <v>79</v>
      </c>
      <c r="BK253" s="137">
        <f>ROUND(I253*H253,2)</f>
        <v>0</v>
      </c>
      <c r="BL253" s="18" t="s">
        <v>121</v>
      </c>
      <c r="BM253" s="136" t="s">
        <v>315</v>
      </c>
    </row>
    <row r="254" spans="2:47" s="1" customFormat="1" ht="11.25">
      <c r="B254" s="33"/>
      <c r="D254" s="163" t="s">
        <v>148</v>
      </c>
      <c r="F254" s="164" t="s">
        <v>316</v>
      </c>
      <c r="I254" s="165"/>
      <c r="L254" s="33"/>
      <c r="M254" s="166"/>
      <c r="T254" s="54"/>
      <c r="AT254" s="18" t="s">
        <v>148</v>
      </c>
      <c r="AU254" s="18" t="s">
        <v>139</v>
      </c>
    </row>
    <row r="255" spans="2:65" s="1" customFormat="1" ht="33" customHeight="1">
      <c r="B255" s="124"/>
      <c r="C255" s="125" t="s">
        <v>317</v>
      </c>
      <c r="D255" s="125" t="s">
        <v>123</v>
      </c>
      <c r="E255" s="126" t="s">
        <v>318</v>
      </c>
      <c r="F255" s="127" t="s">
        <v>319</v>
      </c>
      <c r="G255" s="128" t="s">
        <v>126</v>
      </c>
      <c r="H255" s="129">
        <v>56.991</v>
      </c>
      <c r="I255" s="130"/>
      <c r="J255" s="131">
        <f>ROUND(I255*H255,2)</f>
        <v>0</v>
      </c>
      <c r="K255" s="127" t="s">
        <v>132</v>
      </c>
      <c r="L255" s="33"/>
      <c r="M255" s="132" t="s">
        <v>3</v>
      </c>
      <c r="N255" s="133" t="s">
        <v>45</v>
      </c>
      <c r="P255" s="134">
        <f>O255*H255</f>
        <v>0</v>
      </c>
      <c r="Q255" s="134">
        <v>0</v>
      </c>
      <c r="R255" s="134">
        <f>Q255*H255</f>
        <v>0</v>
      </c>
      <c r="S255" s="134">
        <v>0</v>
      </c>
      <c r="T255" s="135">
        <f>S255*H255</f>
        <v>0</v>
      </c>
      <c r="AR255" s="136" t="s">
        <v>121</v>
      </c>
      <c r="AT255" s="136" t="s">
        <v>123</v>
      </c>
      <c r="AU255" s="136" t="s">
        <v>139</v>
      </c>
      <c r="AY255" s="18" t="s">
        <v>120</v>
      </c>
      <c r="BE255" s="137">
        <f>IF(N255="základní",J255,0)</f>
        <v>0</v>
      </c>
      <c r="BF255" s="137">
        <f>IF(N255="snížená",J255,0)</f>
        <v>0</v>
      </c>
      <c r="BG255" s="137">
        <f>IF(N255="zákl. přenesená",J255,0)</f>
        <v>0</v>
      </c>
      <c r="BH255" s="137">
        <f>IF(N255="sníž. přenesená",J255,0)</f>
        <v>0</v>
      </c>
      <c r="BI255" s="137">
        <f>IF(N255="nulová",J255,0)</f>
        <v>0</v>
      </c>
      <c r="BJ255" s="18" t="s">
        <v>79</v>
      </c>
      <c r="BK255" s="137">
        <f>ROUND(I255*H255,2)</f>
        <v>0</v>
      </c>
      <c r="BL255" s="18" t="s">
        <v>121</v>
      </c>
      <c r="BM255" s="136" t="s">
        <v>320</v>
      </c>
    </row>
    <row r="256" spans="2:47" s="1" customFormat="1" ht="11.25">
      <c r="B256" s="33"/>
      <c r="D256" s="163" t="s">
        <v>148</v>
      </c>
      <c r="F256" s="164" t="s">
        <v>321</v>
      </c>
      <c r="I256" s="165"/>
      <c r="L256" s="33"/>
      <c r="M256" s="166"/>
      <c r="T256" s="54"/>
      <c r="AT256" s="18" t="s">
        <v>148</v>
      </c>
      <c r="AU256" s="18" t="s">
        <v>139</v>
      </c>
    </row>
    <row r="257" spans="2:65" s="1" customFormat="1" ht="44.25" customHeight="1">
      <c r="B257" s="124"/>
      <c r="C257" s="125" t="s">
        <v>322</v>
      </c>
      <c r="D257" s="125" t="s">
        <v>123</v>
      </c>
      <c r="E257" s="126" t="s">
        <v>323</v>
      </c>
      <c r="F257" s="127" t="s">
        <v>324</v>
      </c>
      <c r="G257" s="128" t="s">
        <v>126</v>
      </c>
      <c r="H257" s="129">
        <v>797.874</v>
      </c>
      <c r="I257" s="130"/>
      <c r="J257" s="131">
        <f>ROUND(I257*H257,2)</f>
        <v>0</v>
      </c>
      <c r="K257" s="127" t="s">
        <v>132</v>
      </c>
      <c r="L257" s="33"/>
      <c r="M257" s="132" t="s">
        <v>3</v>
      </c>
      <c r="N257" s="133" t="s">
        <v>45</v>
      </c>
      <c r="P257" s="134">
        <f>O257*H257</f>
        <v>0</v>
      </c>
      <c r="Q257" s="134">
        <v>0</v>
      </c>
      <c r="R257" s="134">
        <f>Q257*H257</f>
        <v>0</v>
      </c>
      <c r="S257" s="134">
        <v>0</v>
      </c>
      <c r="T257" s="135">
        <f>S257*H257</f>
        <v>0</v>
      </c>
      <c r="AR257" s="136" t="s">
        <v>121</v>
      </c>
      <c r="AT257" s="136" t="s">
        <v>123</v>
      </c>
      <c r="AU257" s="136" t="s">
        <v>139</v>
      </c>
      <c r="AY257" s="18" t="s">
        <v>120</v>
      </c>
      <c r="BE257" s="137">
        <f>IF(N257="základní",J257,0)</f>
        <v>0</v>
      </c>
      <c r="BF257" s="137">
        <f>IF(N257="snížená",J257,0)</f>
        <v>0</v>
      </c>
      <c r="BG257" s="137">
        <f>IF(N257="zákl. přenesená",J257,0)</f>
        <v>0</v>
      </c>
      <c r="BH257" s="137">
        <f>IF(N257="sníž. přenesená",J257,0)</f>
        <v>0</v>
      </c>
      <c r="BI257" s="137">
        <f>IF(N257="nulová",J257,0)</f>
        <v>0</v>
      </c>
      <c r="BJ257" s="18" t="s">
        <v>79</v>
      </c>
      <c r="BK257" s="137">
        <f>ROUND(I257*H257,2)</f>
        <v>0</v>
      </c>
      <c r="BL257" s="18" t="s">
        <v>121</v>
      </c>
      <c r="BM257" s="136" t="s">
        <v>325</v>
      </c>
    </row>
    <row r="258" spans="2:47" s="1" customFormat="1" ht="11.25">
      <c r="B258" s="33"/>
      <c r="D258" s="163" t="s">
        <v>148</v>
      </c>
      <c r="F258" s="164" t="s">
        <v>326</v>
      </c>
      <c r="I258" s="165"/>
      <c r="L258" s="33"/>
      <c r="M258" s="166"/>
      <c r="T258" s="54"/>
      <c r="AT258" s="18" t="s">
        <v>148</v>
      </c>
      <c r="AU258" s="18" t="s">
        <v>139</v>
      </c>
    </row>
    <row r="259" spans="2:47" s="1" customFormat="1" ht="19.5">
      <c r="B259" s="33"/>
      <c r="D259" s="149" t="s">
        <v>158</v>
      </c>
      <c r="F259" s="167" t="s">
        <v>327</v>
      </c>
      <c r="I259" s="165"/>
      <c r="L259" s="33"/>
      <c r="M259" s="166"/>
      <c r="T259" s="54"/>
      <c r="AT259" s="18" t="s">
        <v>158</v>
      </c>
      <c r="AU259" s="18" t="s">
        <v>139</v>
      </c>
    </row>
    <row r="260" spans="2:51" s="12" customFormat="1" ht="11.25">
      <c r="B260" s="148"/>
      <c r="D260" s="149" t="s">
        <v>135</v>
      </c>
      <c r="F260" s="151" t="s">
        <v>328</v>
      </c>
      <c r="H260" s="152">
        <v>797.874</v>
      </c>
      <c r="I260" s="153"/>
      <c r="L260" s="148"/>
      <c r="M260" s="154"/>
      <c r="T260" s="155"/>
      <c r="AT260" s="150" t="s">
        <v>135</v>
      </c>
      <c r="AU260" s="150" t="s">
        <v>139</v>
      </c>
      <c r="AV260" s="12" t="s">
        <v>83</v>
      </c>
      <c r="AW260" s="12" t="s">
        <v>4</v>
      </c>
      <c r="AX260" s="12" t="s">
        <v>79</v>
      </c>
      <c r="AY260" s="150" t="s">
        <v>120</v>
      </c>
    </row>
    <row r="261" spans="2:65" s="1" customFormat="1" ht="44.25" customHeight="1">
      <c r="B261" s="124"/>
      <c r="C261" s="125" t="s">
        <v>329</v>
      </c>
      <c r="D261" s="125" t="s">
        <v>123</v>
      </c>
      <c r="E261" s="126" t="s">
        <v>330</v>
      </c>
      <c r="F261" s="127" t="s">
        <v>331</v>
      </c>
      <c r="G261" s="128" t="s">
        <v>126</v>
      </c>
      <c r="H261" s="129">
        <v>56.991</v>
      </c>
      <c r="I261" s="130"/>
      <c r="J261" s="131">
        <f>ROUND(I261*H261,2)</f>
        <v>0</v>
      </c>
      <c r="K261" s="127" t="s">
        <v>132</v>
      </c>
      <c r="L261" s="33"/>
      <c r="M261" s="132" t="s">
        <v>3</v>
      </c>
      <c r="N261" s="133" t="s">
        <v>45</v>
      </c>
      <c r="P261" s="134">
        <f>O261*H261</f>
        <v>0</v>
      </c>
      <c r="Q261" s="134">
        <v>0</v>
      </c>
      <c r="R261" s="134">
        <f>Q261*H261</f>
        <v>0</v>
      </c>
      <c r="S261" s="134">
        <v>0</v>
      </c>
      <c r="T261" s="135">
        <f>S261*H261</f>
        <v>0</v>
      </c>
      <c r="AR261" s="136" t="s">
        <v>121</v>
      </c>
      <c r="AT261" s="136" t="s">
        <v>123</v>
      </c>
      <c r="AU261" s="136" t="s">
        <v>139</v>
      </c>
      <c r="AY261" s="18" t="s">
        <v>120</v>
      </c>
      <c r="BE261" s="137">
        <f>IF(N261="základní",J261,0)</f>
        <v>0</v>
      </c>
      <c r="BF261" s="137">
        <f>IF(N261="snížená",J261,0)</f>
        <v>0</v>
      </c>
      <c r="BG261" s="137">
        <f>IF(N261="zákl. přenesená",J261,0)</f>
        <v>0</v>
      </c>
      <c r="BH261" s="137">
        <f>IF(N261="sníž. přenesená",J261,0)</f>
        <v>0</v>
      </c>
      <c r="BI261" s="137">
        <f>IF(N261="nulová",J261,0)</f>
        <v>0</v>
      </c>
      <c r="BJ261" s="18" t="s">
        <v>79</v>
      </c>
      <c r="BK261" s="137">
        <f>ROUND(I261*H261,2)</f>
        <v>0</v>
      </c>
      <c r="BL261" s="18" t="s">
        <v>121</v>
      </c>
      <c r="BM261" s="136" t="s">
        <v>332</v>
      </c>
    </row>
    <row r="262" spans="2:47" s="1" customFormat="1" ht="11.25">
      <c r="B262" s="33"/>
      <c r="D262" s="163" t="s">
        <v>148</v>
      </c>
      <c r="F262" s="164" t="s">
        <v>333</v>
      </c>
      <c r="I262" s="165"/>
      <c r="L262" s="33"/>
      <c r="M262" s="166"/>
      <c r="T262" s="54"/>
      <c r="AT262" s="18" t="s">
        <v>148</v>
      </c>
      <c r="AU262" s="18" t="s">
        <v>139</v>
      </c>
    </row>
    <row r="263" spans="2:47" s="1" customFormat="1" ht="19.5">
      <c r="B263" s="33"/>
      <c r="D263" s="149" t="s">
        <v>158</v>
      </c>
      <c r="F263" s="167" t="s">
        <v>334</v>
      </c>
      <c r="I263" s="165"/>
      <c r="L263" s="33"/>
      <c r="M263" s="166"/>
      <c r="T263" s="54"/>
      <c r="AT263" s="18" t="s">
        <v>158</v>
      </c>
      <c r="AU263" s="18" t="s">
        <v>139</v>
      </c>
    </row>
    <row r="264" spans="2:63" s="11" customFormat="1" ht="20.85" customHeight="1">
      <c r="B264" s="112"/>
      <c r="D264" s="113" t="s">
        <v>73</v>
      </c>
      <c r="E264" s="122" t="s">
        <v>335</v>
      </c>
      <c r="F264" s="122" t="s">
        <v>336</v>
      </c>
      <c r="I264" s="115"/>
      <c r="J264" s="123">
        <f>BK264</f>
        <v>0</v>
      </c>
      <c r="L264" s="112"/>
      <c r="M264" s="117"/>
      <c r="P264" s="118">
        <f>SUM(P265:P277)</f>
        <v>0</v>
      </c>
      <c r="R264" s="118">
        <f>SUM(R265:R277)</f>
        <v>0</v>
      </c>
      <c r="T264" s="119">
        <f>SUM(T265:T277)</f>
        <v>0</v>
      </c>
      <c r="AR264" s="113" t="s">
        <v>79</v>
      </c>
      <c r="AT264" s="120" t="s">
        <v>73</v>
      </c>
      <c r="AU264" s="120" t="s">
        <v>83</v>
      </c>
      <c r="AY264" s="113" t="s">
        <v>120</v>
      </c>
      <c r="BK264" s="121">
        <f>SUM(BK265:BK277)</f>
        <v>0</v>
      </c>
    </row>
    <row r="265" spans="2:65" s="1" customFormat="1" ht="16.5" customHeight="1">
      <c r="B265" s="124"/>
      <c r="C265" s="323" t="s">
        <v>337</v>
      </c>
      <c r="D265" s="323" t="s">
        <v>123</v>
      </c>
      <c r="E265" s="324" t="s">
        <v>338</v>
      </c>
      <c r="F265" s="325" t="s">
        <v>339</v>
      </c>
      <c r="G265" s="326" t="s">
        <v>340</v>
      </c>
      <c r="H265" s="327">
        <v>1</v>
      </c>
      <c r="I265" s="328"/>
      <c r="J265" s="328">
        <f>ROUND(I265*H265,2)</f>
        <v>0</v>
      </c>
      <c r="K265" s="325" t="s">
        <v>127</v>
      </c>
      <c r="L265" s="33"/>
      <c r="M265" s="132" t="s">
        <v>3</v>
      </c>
      <c r="N265" s="133" t="s">
        <v>45</v>
      </c>
      <c r="P265" s="134">
        <f>O265*H265</f>
        <v>0</v>
      </c>
      <c r="Q265" s="134">
        <v>0</v>
      </c>
      <c r="R265" s="134">
        <f>Q265*H265</f>
        <v>0</v>
      </c>
      <c r="S265" s="134">
        <v>0</v>
      </c>
      <c r="T265" s="135">
        <f>S265*H265</f>
        <v>0</v>
      </c>
      <c r="AR265" s="136" t="s">
        <v>121</v>
      </c>
      <c r="AT265" s="136" t="s">
        <v>123</v>
      </c>
      <c r="AU265" s="136" t="s">
        <v>139</v>
      </c>
      <c r="AY265" s="18" t="s">
        <v>120</v>
      </c>
      <c r="BE265" s="137">
        <f>IF(N265="základní",J265,0)</f>
        <v>0</v>
      </c>
      <c r="BF265" s="137">
        <f>IF(N265="snížená",J265,0)</f>
        <v>0</v>
      </c>
      <c r="BG265" s="137">
        <f>IF(N265="zákl. přenesená",J265,0)</f>
        <v>0</v>
      </c>
      <c r="BH265" s="137">
        <f>IF(N265="sníž. přenesená",J265,0)</f>
        <v>0</v>
      </c>
      <c r="BI265" s="137">
        <f>IF(N265="nulová",J265,0)</f>
        <v>0</v>
      </c>
      <c r="BJ265" s="18" t="s">
        <v>79</v>
      </c>
      <c r="BK265" s="137">
        <f>ROUND(I265*H265,2)</f>
        <v>0</v>
      </c>
      <c r="BL265" s="18" t="s">
        <v>121</v>
      </c>
      <c r="BM265" s="136" t="s">
        <v>341</v>
      </c>
    </row>
    <row r="266" spans="2:65" s="1" customFormat="1" ht="37.9" customHeight="1">
      <c r="B266" s="124"/>
      <c r="C266" s="323" t="s">
        <v>342</v>
      </c>
      <c r="D266" s="323" t="s">
        <v>123</v>
      </c>
      <c r="E266" s="324" t="s">
        <v>313</v>
      </c>
      <c r="F266" s="325" t="s">
        <v>314</v>
      </c>
      <c r="G266" s="326" t="s">
        <v>126</v>
      </c>
      <c r="H266" s="327">
        <v>1</v>
      </c>
      <c r="I266" s="328"/>
      <c r="J266" s="328">
        <f>ROUND(I266*H266,2)</f>
        <v>0</v>
      </c>
      <c r="K266" s="325" t="s">
        <v>132</v>
      </c>
      <c r="L266" s="33"/>
      <c r="M266" s="132" t="s">
        <v>3</v>
      </c>
      <c r="N266" s="133" t="s">
        <v>45</v>
      </c>
      <c r="P266" s="134">
        <f>O266*H266</f>
        <v>0</v>
      </c>
      <c r="Q266" s="134">
        <v>0</v>
      </c>
      <c r="R266" s="134">
        <f>Q266*H266</f>
        <v>0</v>
      </c>
      <c r="S266" s="134">
        <v>0</v>
      </c>
      <c r="T266" s="135">
        <f>S266*H266</f>
        <v>0</v>
      </c>
      <c r="AR266" s="136" t="s">
        <v>121</v>
      </c>
      <c r="AT266" s="136" t="s">
        <v>123</v>
      </c>
      <c r="AU266" s="136" t="s">
        <v>139</v>
      </c>
      <c r="AY266" s="18" t="s">
        <v>120</v>
      </c>
      <c r="BE266" s="137">
        <f>IF(N266="základní",J266,0)</f>
        <v>0</v>
      </c>
      <c r="BF266" s="137">
        <f>IF(N266="snížená",J266,0)</f>
        <v>0</v>
      </c>
      <c r="BG266" s="137">
        <f>IF(N266="zákl. přenesená",J266,0)</f>
        <v>0</v>
      </c>
      <c r="BH266" s="137">
        <f>IF(N266="sníž. přenesená",J266,0)</f>
        <v>0</v>
      </c>
      <c r="BI266" s="137">
        <f>IF(N266="nulová",J266,0)</f>
        <v>0</v>
      </c>
      <c r="BJ266" s="18" t="s">
        <v>79</v>
      </c>
      <c r="BK266" s="137">
        <f>ROUND(I266*H266,2)</f>
        <v>0</v>
      </c>
      <c r="BL266" s="18" t="s">
        <v>121</v>
      </c>
      <c r="BM266" s="136" t="s">
        <v>343</v>
      </c>
    </row>
    <row r="267" spans="2:47" s="1" customFormat="1" ht="11.25">
      <c r="B267" s="33"/>
      <c r="C267" s="329"/>
      <c r="D267" s="330" t="s">
        <v>148</v>
      </c>
      <c r="E267" s="329"/>
      <c r="F267" s="331" t="s">
        <v>316</v>
      </c>
      <c r="G267" s="329"/>
      <c r="H267" s="329"/>
      <c r="I267" s="332"/>
      <c r="J267" s="329"/>
      <c r="K267" s="329"/>
      <c r="L267" s="33"/>
      <c r="M267" s="166"/>
      <c r="T267" s="54"/>
      <c r="AT267" s="18" t="s">
        <v>148</v>
      </c>
      <c r="AU267" s="18" t="s">
        <v>139</v>
      </c>
    </row>
    <row r="268" spans="2:65" s="1" customFormat="1" ht="33" customHeight="1">
      <c r="B268" s="124"/>
      <c r="C268" s="323" t="s">
        <v>344</v>
      </c>
      <c r="D268" s="323" t="s">
        <v>123</v>
      </c>
      <c r="E268" s="324" t="s">
        <v>318</v>
      </c>
      <c r="F268" s="325" t="s">
        <v>319</v>
      </c>
      <c r="G268" s="326" t="s">
        <v>126</v>
      </c>
      <c r="H268" s="327">
        <v>1</v>
      </c>
      <c r="I268" s="328"/>
      <c r="J268" s="328">
        <f>ROUND(I268*H268,2)</f>
        <v>0</v>
      </c>
      <c r="K268" s="325" t="s">
        <v>132</v>
      </c>
      <c r="L268" s="33"/>
      <c r="M268" s="132" t="s">
        <v>3</v>
      </c>
      <c r="N268" s="133" t="s">
        <v>45</v>
      </c>
      <c r="P268" s="134">
        <f>O268*H268</f>
        <v>0</v>
      </c>
      <c r="Q268" s="134">
        <v>0</v>
      </c>
      <c r="R268" s="134">
        <f>Q268*H268</f>
        <v>0</v>
      </c>
      <c r="S268" s="134">
        <v>0</v>
      </c>
      <c r="T268" s="135">
        <f>S268*H268</f>
        <v>0</v>
      </c>
      <c r="AR268" s="136" t="s">
        <v>121</v>
      </c>
      <c r="AT268" s="136" t="s">
        <v>123</v>
      </c>
      <c r="AU268" s="136" t="s">
        <v>139</v>
      </c>
      <c r="AY268" s="18" t="s">
        <v>120</v>
      </c>
      <c r="BE268" s="137">
        <f>IF(N268="základní",J268,0)</f>
        <v>0</v>
      </c>
      <c r="BF268" s="137">
        <f>IF(N268="snížená",J268,0)</f>
        <v>0</v>
      </c>
      <c r="BG268" s="137">
        <f>IF(N268="zákl. přenesená",J268,0)</f>
        <v>0</v>
      </c>
      <c r="BH268" s="137">
        <f>IF(N268="sníž. přenesená",J268,0)</f>
        <v>0</v>
      </c>
      <c r="BI268" s="137">
        <f>IF(N268="nulová",J268,0)</f>
        <v>0</v>
      </c>
      <c r="BJ268" s="18" t="s">
        <v>79</v>
      </c>
      <c r="BK268" s="137">
        <f>ROUND(I268*H268,2)</f>
        <v>0</v>
      </c>
      <c r="BL268" s="18" t="s">
        <v>121</v>
      </c>
      <c r="BM268" s="136" t="s">
        <v>345</v>
      </c>
    </row>
    <row r="269" spans="2:47" s="1" customFormat="1" ht="11.25">
      <c r="B269" s="33"/>
      <c r="C269" s="329"/>
      <c r="D269" s="330" t="s">
        <v>148</v>
      </c>
      <c r="E269" s="329"/>
      <c r="F269" s="331" t="s">
        <v>321</v>
      </c>
      <c r="G269" s="329"/>
      <c r="H269" s="329"/>
      <c r="I269" s="332"/>
      <c r="J269" s="329"/>
      <c r="K269" s="329"/>
      <c r="L269" s="33"/>
      <c r="M269" s="166"/>
      <c r="T269" s="54"/>
      <c r="AT269" s="18" t="s">
        <v>148</v>
      </c>
      <c r="AU269" s="18" t="s">
        <v>139</v>
      </c>
    </row>
    <row r="270" spans="2:65" s="1" customFormat="1" ht="44.25" customHeight="1">
      <c r="B270" s="124"/>
      <c r="C270" s="323" t="s">
        <v>346</v>
      </c>
      <c r="D270" s="323" t="s">
        <v>123</v>
      </c>
      <c r="E270" s="324" t="s">
        <v>323</v>
      </c>
      <c r="F270" s="325" t="s">
        <v>324</v>
      </c>
      <c r="G270" s="326" t="s">
        <v>126</v>
      </c>
      <c r="H270" s="327">
        <v>14</v>
      </c>
      <c r="I270" s="328"/>
      <c r="J270" s="328">
        <f>ROUND(I270*H270,2)</f>
        <v>0</v>
      </c>
      <c r="K270" s="325" t="s">
        <v>132</v>
      </c>
      <c r="L270" s="33"/>
      <c r="M270" s="132" t="s">
        <v>3</v>
      </c>
      <c r="N270" s="133" t="s">
        <v>45</v>
      </c>
      <c r="P270" s="134">
        <f>O270*H270</f>
        <v>0</v>
      </c>
      <c r="Q270" s="134">
        <v>0</v>
      </c>
      <c r="R270" s="134">
        <f>Q270*H270</f>
        <v>0</v>
      </c>
      <c r="S270" s="134">
        <v>0</v>
      </c>
      <c r="T270" s="135">
        <f>S270*H270</f>
        <v>0</v>
      </c>
      <c r="AR270" s="136" t="s">
        <v>121</v>
      </c>
      <c r="AT270" s="136" t="s">
        <v>123</v>
      </c>
      <c r="AU270" s="136" t="s">
        <v>139</v>
      </c>
      <c r="AY270" s="18" t="s">
        <v>120</v>
      </c>
      <c r="BE270" s="137">
        <f>IF(N270="základní",J270,0)</f>
        <v>0</v>
      </c>
      <c r="BF270" s="137">
        <f>IF(N270="snížená",J270,0)</f>
        <v>0</v>
      </c>
      <c r="BG270" s="137">
        <f>IF(N270="zákl. přenesená",J270,0)</f>
        <v>0</v>
      </c>
      <c r="BH270" s="137">
        <f>IF(N270="sníž. přenesená",J270,0)</f>
        <v>0</v>
      </c>
      <c r="BI270" s="137">
        <f>IF(N270="nulová",J270,0)</f>
        <v>0</v>
      </c>
      <c r="BJ270" s="18" t="s">
        <v>79</v>
      </c>
      <c r="BK270" s="137">
        <f>ROUND(I270*H270,2)</f>
        <v>0</v>
      </c>
      <c r="BL270" s="18" t="s">
        <v>121</v>
      </c>
      <c r="BM270" s="136" t="s">
        <v>347</v>
      </c>
    </row>
    <row r="271" spans="2:47" s="1" customFormat="1" ht="11.25">
      <c r="B271" s="33"/>
      <c r="C271" s="329"/>
      <c r="D271" s="330" t="s">
        <v>148</v>
      </c>
      <c r="E271" s="329"/>
      <c r="F271" s="331" t="s">
        <v>326</v>
      </c>
      <c r="G271" s="329"/>
      <c r="H271" s="329"/>
      <c r="I271" s="332"/>
      <c r="J271" s="329"/>
      <c r="K271" s="329"/>
      <c r="L271" s="33"/>
      <c r="M271" s="166"/>
      <c r="T271" s="54"/>
      <c r="AT271" s="18" t="s">
        <v>148</v>
      </c>
      <c r="AU271" s="18" t="s">
        <v>139</v>
      </c>
    </row>
    <row r="272" spans="2:47" s="1" customFormat="1" ht="19.5">
      <c r="B272" s="33"/>
      <c r="C272" s="329"/>
      <c r="D272" s="333" t="s">
        <v>158</v>
      </c>
      <c r="E272" s="329"/>
      <c r="F272" s="334" t="s">
        <v>327</v>
      </c>
      <c r="G272" s="329"/>
      <c r="H272" s="329"/>
      <c r="I272" s="332"/>
      <c r="J272" s="329"/>
      <c r="K272" s="329"/>
      <c r="L272" s="33"/>
      <c r="M272" s="166"/>
      <c r="T272" s="54"/>
      <c r="AT272" s="18" t="s">
        <v>158</v>
      </c>
      <c r="AU272" s="18" t="s">
        <v>139</v>
      </c>
    </row>
    <row r="273" spans="2:51" s="12" customFormat="1" ht="11.25">
      <c r="B273" s="148"/>
      <c r="C273" s="335"/>
      <c r="D273" s="333" t="s">
        <v>135</v>
      </c>
      <c r="E273" s="336" t="s">
        <v>3</v>
      </c>
      <c r="F273" s="337" t="s">
        <v>79</v>
      </c>
      <c r="G273" s="335"/>
      <c r="H273" s="338">
        <v>1</v>
      </c>
      <c r="I273" s="339"/>
      <c r="J273" s="335"/>
      <c r="K273" s="335"/>
      <c r="L273" s="148"/>
      <c r="M273" s="154"/>
      <c r="T273" s="155"/>
      <c r="AT273" s="150" t="s">
        <v>135</v>
      </c>
      <c r="AU273" s="150" t="s">
        <v>139</v>
      </c>
      <c r="AV273" s="12" t="s">
        <v>83</v>
      </c>
      <c r="AW273" s="12" t="s">
        <v>35</v>
      </c>
      <c r="AX273" s="12" t="s">
        <v>79</v>
      </c>
      <c r="AY273" s="150" t="s">
        <v>120</v>
      </c>
    </row>
    <row r="274" spans="2:51" s="12" customFormat="1" ht="11.25">
      <c r="B274" s="148"/>
      <c r="C274" s="335"/>
      <c r="D274" s="333" t="s">
        <v>135</v>
      </c>
      <c r="E274" s="335"/>
      <c r="F274" s="337" t="s">
        <v>348</v>
      </c>
      <c r="G274" s="335"/>
      <c r="H274" s="338">
        <v>14</v>
      </c>
      <c r="I274" s="339"/>
      <c r="J274" s="335"/>
      <c r="K274" s="335"/>
      <c r="L274" s="148"/>
      <c r="M274" s="154"/>
      <c r="T274" s="155"/>
      <c r="AT274" s="150" t="s">
        <v>135</v>
      </c>
      <c r="AU274" s="150" t="s">
        <v>139</v>
      </c>
      <c r="AV274" s="12" t="s">
        <v>83</v>
      </c>
      <c r="AW274" s="12" t="s">
        <v>4</v>
      </c>
      <c r="AX274" s="12" t="s">
        <v>79</v>
      </c>
      <c r="AY274" s="150" t="s">
        <v>120</v>
      </c>
    </row>
    <row r="275" spans="2:65" s="1" customFormat="1" ht="37.9" customHeight="1">
      <c r="B275" s="124"/>
      <c r="C275" s="323" t="s">
        <v>349</v>
      </c>
      <c r="D275" s="323" t="s">
        <v>123</v>
      </c>
      <c r="E275" s="324" t="s">
        <v>350</v>
      </c>
      <c r="F275" s="325" t="s">
        <v>351</v>
      </c>
      <c r="G275" s="326" t="s">
        <v>126</v>
      </c>
      <c r="H275" s="327">
        <v>1</v>
      </c>
      <c r="I275" s="328"/>
      <c r="J275" s="328">
        <f>ROUND(I275*H275,2)</f>
        <v>0</v>
      </c>
      <c r="K275" s="325" t="s">
        <v>132</v>
      </c>
      <c r="L275" s="33"/>
      <c r="M275" s="132" t="s">
        <v>3</v>
      </c>
      <c r="N275" s="133" t="s">
        <v>45</v>
      </c>
      <c r="P275" s="134">
        <f>O275*H275</f>
        <v>0</v>
      </c>
      <c r="Q275" s="134">
        <v>0</v>
      </c>
      <c r="R275" s="134">
        <f>Q275*H275</f>
        <v>0</v>
      </c>
      <c r="S275" s="134">
        <v>0</v>
      </c>
      <c r="T275" s="135">
        <f>S275*H275</f>
        <v>0</v>
      </c>
      <c r="AR275" s="136" t="s">
        <v>121</v>
      </c>
      <c r="AT275" s="136" t="s">
        <v>123</v>
      </c>
      <c r="AU275" s="136" t="s">
        <v>139</v>
      </c>
      <c r="AY275" s="18" t="s">
        <v>120</v>
      </c>
      <c r="BE275" s="137">
        <f>IF(N275="základní",J275,0)</f>
        <v>0</v>
      </c>
      <c r="BF275" s="137">
        <f>IF(N275="snížená",J275,0)</f>
        <v>0</v>
      </c>
      <c r="BG275" s="137">
        <f>IF(N275="zákl. přenesená",J275,0)</f>
        <v>0</v>
      </c>
      <c r="BH275" s="137">
        <f>IF(N275="sníž. přenesená",J275,0)</f>
        <v>0</v>
      </c>
      <c r="BI275" s="137">
        <f>IF(N275="nulová",J275,0)</f>
        <v>0</v>
      </c>
      <c r="BJ275" s="18" t="s">
        <v>79</v>
      </c>
      <c r="BK275" s="137">
        <f>ROUND(I275*H275,2)</f>
        <v>0</v>
      </c>
      <c r="BL275" s="18" t="s">
        <v>121</v>
      </c>
      <c r="BM275" s="136" t="s">
        <v>352</v>
      </c>
    </row>
    <row r="276" spans="2:47" s="1" customFormat="1" ht="11.25">
      <c r="B276" s="33"/>
      <c r="D276" s="163" t="s">
        <v>148</v>
      </c>
      <c r="F276" s="164" t="s">
        <v>353</v>
      </c>
      <c r="I276" s="165"/>
      <c r="L276" s="33"/>
      <c r="M276" s="166"/>
      <c r="T276" s="54"/>
      <c r="AT276" s="18" t="s">
        <v>148</v>
      </c>
      <c r="AU276" s="18" t="s">
        <v>139</v>
      </c>
    </row>
    <row r="277" spans="2:47" s="1" customFormat="1" ht="19.5">
      <c r="B277" s="33"/>
      <c r="D277" s="149" t="s">
        <v>158</v>
      </c>
      <c r="F277" s="167" t="s">
        <v>334</v>
      </c>
      <c r="I277" s="165"/>
      <c r="L277" s="33"/>
      <c r="M277" s="166"/>
      <c r="T277" s="54"/>
      <c r="AT277" s="18" t="s">
        <v>158</v>
      </c>
      <c r="AU277" s="18" t="s">
        <v>139</v>
      </c>
    </row>
    <row r="278" spans="2:63" s="11" customFormat="1" ht="22.9" customHeight="1">
      <c r="B278" s="112"/>
      <c r="D278" s="113" t="s">
        <v>73</v>
      </c>
      <c r="E278" s="122" t="s">
        <v>354</v>
      </c>
      <c r="F278" s="122" t="s">
        <v>355</v>
      </c>
      <c r="I278" s="115"/>
      <c r="J278" s="123">
        <f>BK278</f>
        <v>0</v>
      </c>
      <c r="L278" s="112"/>
      <c r="M278" s="117"/>
      <c r="P278" s="118">
        <f>SUM(P279:P280)</f>
        <v>0</v>
      </c>
      <c r="R278" s="118">
        <f>SUM(R279:R280)</f>
        <v>0</v>
      </c>
      <c r="T278" s="119">
        <f>SUM(T279:T280)</f>
        <v>0</v>
      </c>
      <c r="AR278" s="113" t="s">
        <v>79</v>
      </c>
      <c r="AT278" s="120" t="s">
        <v>73</v>
      </c>
      <c r="AU278" s="120" t="s">
        <v>79</v>
      </c>
      <c r="AY278" s="113" t="s">
        <v>120</v>
      </c>
      <c r="BK278" s="121">
        <f>SUM(BK279:BK280)</f>
        <v>0</v>
      </c>
    </row>
    <row r="279" spans="2:65" s="1" customFormat="1" ht="55.5" customHeight="1">
      <c r="B279" s="124"/>
      <c r="C279" s="125" t="s">
        <v>356</v>
      </c>
      <c r="D279" s="125" t="s">
        <v>123</v>
      </c>
      <c r="E279" s="126" t="s">
        <v>357</v>
      </c>
      <c r="F279" s="127" t="s">
        <v>358</v>
      </c>
      <c r="G279" s="128" t="s">
        <v>126</v>
      </c>
      <c r="H279" s="129">
        <v>25.009</v>
      </c>
      <c r="I279" s="130"/>
      <c r="J279" s="131">
        <f>ROUND(I279*H279,2)</f>
        <v>0</v>
      </c>
      <c r="K279" s="127" t="s">
        <v>132</v>
      </c>
      <c r="L279" s="33"/>
      <c r="M279" s="132" t="s">
        <v>3</v>
      </c>
      <c r="N279" s="133" t="s">
        <v>45</v>
      </c>
      <c r="P279" s="134">
        <f>O279*H279</f>
        <v>0</v>
      </c>
      <c r="Q279" s="134">
        <v>0</v>
      </c>
      <c r="R279" s="134">
        <f>Q279*H279</f>
        <v>0</v>
      </c>
      <c r="S279" s="134">
        <v>0</v>
      </c>
      <c r="T279" s="135">
        <f>S279*H279</f>
        <v>0</v>
      </c>
      <c r="AR279" s="136" t="s">
        <v>121</v>
      </c>
      <c r="AT279" s="136" t="s">
        <v>123</v>
      </c>
      <c r="AU279" s="136" t="s">
        <v>83</v>
      </c>
      <c r="AY279" s="18" t="s">
        <v>120</v>
      </c>
      <c r="BE279" s="137">
        <f>IF(N279="základní",J279,0)</f>
        <v>0</v>
      </c>
      <c r="BF279" s="137">
        <f>IF(N279="snížená",J279,0)</f>
        <v>0</v>
      </c>
      <c r="BG279" s="137">
        <f>IF(N279="zákl. přenesená",J279,0)</f>
        <v>0</v>
      </c>
      <c r="BH279" s="137">
        <f>IF(N279="sníž. přenesená",J279,0)</f>
        <v>0</v>
      </c>
      <c r="BI279" s="137">
        <f>IF(N279="nulová",J279,0)</f>
        <v>0</v>
      </c>
      <c r="BJ279" s="18" t="s">
        <v>79</v>
      </c>
      <c r="BK279" s="137">
        <f>ROUND(I279*H279,2)</f>
        <v>0</v>
      </c>
      <c r="BL279" s="18" t="s">
        <v>121</v>
      </c>
      <c r="BM279" s="136" t="s">
        <v>359</v>
      </c>
    </row>
    <row r="280" spans="2:47" s="1" customFormat="1" ht="11.25">
      <c r="B280" s="33"/>
      <c r="D280" s="163" t="s">
        <v>148</v>
      </c>
      <c r="F280" s="164" t="s">
        <v>360</v>
      </c>
      <c r="I280" s="165"/>
      <c r="L280" s="33"/>
      <c r="M280" s="166"/>
      <c r="T280" s="54"/>
      <c r="AT280" s="18" t="s">
        <v>148</v>
      </c>
      <c r="AU280" s="18" t="s">
        <v>83</v>
      </c>
    </row>
    <row r="281" spans="2:63" s="11" customFormat="1" ht="25.9" customHeight="1">
      <c r="B281" s="112"/>
      <c r="D281" s="113" t="s">
        <v>73</v>
      </c>
      <c r="E281" s="114" t="s">
        <v>361</v>
      </c>
      <c r="F281" s="114" t="s">
        <v>362</v>
      </c>
      <c r="I281" s="115"/>
      <c r="J281" s="116">
        <f>BK281</f>
        <v>0</v>
      </c>
      <c r="L281" s="112"/>
      <c r="M281" s="117"/>
      <c r="P281" s="118">
        <f>P282</f>
        <v>0</v>
      </c>
      <c r="R281" s="118">
        <f>R282</f>
        <v>0.15855104</v>
      </c>
      <c r="T281" s="119">
        <f>T282</f>
        <v>0</v>
      </c>
      <c r="AR281" s="113" t="s">
        <v>83</v>
      </c>
      <c r="AT281" s="120" t="s">
        <v>73</v>
      </c>
      <c r="AU281" s="120" t="s">
        <v>74</v>
      </c>
      <c r="AY281" s="113" t="s">
        <v>120</v>
      </c>
      <c r="BK281" s="121">
        <f>BK282</f>
        <v>0</v>
      </c>
    </row>
    <row r="282" spans="2:63" s="11" customFormat="1" ht="22.9" customHeight="1">
      <c r="B282" s="112"/>
      <c r="D282" s="113" t="s">
        <v>73</v>
      </c>
      <c r="E282" s="122" t="s">
        <v>363</v>
      </c>
      <c r="F282" s="122" t="s">
        <v>364</v>
      </c>
      <c r="I282" s="115"/>
      <c r="J282" s="123">
        <f>BK282</f>
        <v>0</v>
      </c>
      <c r="L282" s="112"/>
      <c r="M282" s="117"/>
      <c r="P282" s="118">
        <f>SUM(P283:P288)</f>
        <v>0</v>
      </c>
      <c r="R282" s="118">
        <f>SUM(R283:R288)</f>
        <v>0.15855104</v>
      </c>
      <c r="T282" s="119">
        <f>SUM(T283:T288)</f>
        <v>0</v>
      </c>
      <c r="AR282" s="113" t="s">
        <v>83</v>
      </c>
      <c r="AT282" s="120" t="s">
        <v>73</v>
      </c>
      <c r="AU282" s="120" t="s">
        <v>79</v>
      </c>
      <c r="AY282" s="113" t="s">
        <v>120</v>
      </c>
      <c r="BK282" s="121">
        <f>SUM(BK283:BK288)</f>
        <v>0</v>
      </c>
    </row>
    <row r="283" spans="2:65" s="1" customFormat="1" ht="44.25" customHeight="1">
      <c r="B283" s="124"/>
      <c r="C283" s="125" t="s">
        <v>365</v>
      </c>
      <c r="D283" s="125" t="s">
        <v>123</v>
      </c>
      <c r="E283" s="126" t="s">
        <v>366</v>
      </c>
      <c r="F283" s="127" t="s">
        <v>367</v>
      </c>
      <c r="G283" s="128" t="s">
        <v>183</v>
      </c>
      <c r="H283" s="129">
        <v>11.456</v>
      </c>
      <c r="I283" s="130"/>
      <c r="J283" s="131">
        <f>ROUND(I283*H283,2)</f>
        <v>0</v>
      </c>
      <c r="K283" s="127" t="s">
        <v>132</v>
      </c>
      <c r="L283" s="33"/>
      <c r="M283" s="132" t="s">
        <v>3</v>
      </c>
      <c r="N283" s="133" t="s">
        <v>45</v>
      </c>
      <c r="P283" s="134">
        <f>O283*H283</f>
        <v>0</v>
      </c>
      <c r="Q283" s="134">
        <v>0.01384</v>
      </c>
      <c r="R283" s="134">
        <f>Q283*H283</f>
        <v>0.15855104</v>
      </c>
      <c r="S283" s="134">
        <v>0</v>
      </c>
      <c r="T283" s="135">
        <f>S283*H283</f>
        <v>0</v>
      </c>
      <c r="AR283" s="136" t="s">
        <v>247</v>
      </c>
      <c r="AT283" s="136" t="s">
        <v>123</v>
      </c>
      <c r="AU283" s="136" t="s">
        <v>83</v>
      </c>
      <c r="AY283" s="18" t="s">
        <v>120</v>
      </c>
      <c r="BE283" s="137">
        <f>IF(N283="základní",J283,0)</f>
        <v>0</v>
      </c>
      <c r="BF283" s="137">
        <f>IF(N283="snížená",J283,0)</f>
        <v>0</v>
      </c>
      <c r="BG283" s="137">
        <f>IF(N283="zákl. přenesená",J283,0)</f>
        <v>0</v>
      </c>
      <c r="BH283" s="137">
        <f>IF(N283="sníž. přenesená",J283,0)</f>
        <v>0</v>
      </c>
      <c r="BI283" s="137">
        <f>IF(N283="nulová",J283,0)</f>
        <v>0</v>
      </c>
      <c r="BJ283" s="18" t="s">
        <v>79</v>
      </c>
      <c r="BK283" s="137">
        <f>ROUND(I283*H283,2)</f>
        <v>0</v>
      </c>
      <c r="BL283" s="18" t="s">
        <v>247</v>
      </c>
      <c r="BM283" s="136" t="s">
        <v>368</v>
      </c>
    </row>
    <row r="284" spans="2:47" s="1" customFormat="1" ht="11.25">
      <c r="B284" s="33"/>
      <c r="D284" s="163" t="s">
        <v>148</v>
      </c>
      <c r="F284" s="164" t="s">
        <v>369</v>
      </c>
      <c r="I284" s="165"/>
      <c r="L284" s="33"/>
      <c r="M284" s="166"/>
      <c r="T284" s="54"/>
      <c r="AT284" s="18" t="s">
        <v>148</v>
      </c>
      <c r="AU284" s="18" t="s">
        <v>83</v>
      </c>
    </row>
    <row r="285" spans="2:51" s="14" customFormat="1" ht="11.25">
      <c r="B285" s="168"/>
      <c r="D285" s="149" t="s">
        <v>135</v>
      </c>
      <c r="E285" s="169" t="s">
        <v>3</v>
      </c>
      <c r="F285" s="170" t="s">
        <v>370</v>
      </c>
      <c r="H285" s="169" t="s">
        <v>3</v>
      </c>
      <c r="I285" s="171"/>
      <c r="L285" s="168"/>
      <c r="M285" s="172"/>
      <c r="T285" s="173"/>
      <c r="AT285" s="169" t="s">
        <v>135</v>
      </c>
      <c r="AU285" s="169" t="s">
        <v>83</v>
      </c>
      <c r="AV285" s="14" t="s">
        <v>79</v>
      </c>
      <c r="AW285" s="14" t="s">
        <v>35</v>
      </c>
      <c r="AX285" s="14" t="s">
        <v>74</v>
      </c>
      <c r="AY285" s="169" t="s">
        <v>120</v>
      </c>
    </row>
    <row r="286" spans="2:51" s="12" customFormat="1" ht="11.25">
      <c r="B286" s="148"/>
      <c r="D286" s="149" t="s">
        <v>135</v>
      </c>
      <c r="E286" s="150" t="s">
        <v>3</v>
      </c>
      <c r="F286" s="151" t="s">
        <v>371</v>
      </c>
      <c r="H286" s="152">
        <v>11.456</v>
      </c>
      <c r="I286" s="153"/>
      <c r="L286" s="148"/>
      <c r="M286" s="154"/>
      <c r="T286" s="155"/>
      <c r="AT286" s="150" t="s">
        <v>135</v>
      </c>
      <c r="AU286" s="150" t="s">
        <v>83</v>
      </c>
      <c r="AV286" s="12" t="s">
        <v>83</v>
      </c>
      <c r="AW286" s="12" t="s">
        <v>35</v>
      </c>
      <c r="AX286" s="12" t="s">
        <v>79</v>
      </c>
      <c r="AY286" s="150" t="s">
        <v>120</v>
      </c>
    </row>
    <row r="287" spans="2:65" s="1" customFormat="1" ht="66.75" customHeight="1">
      <c r="B287" s="124"/>
      <c r="C287" s="125" t="s">
        <v>372</v>
      </c>
      <c r="D287" s="125" t="s">
        <v>123</v>
      </c>
      <c r="E287" s="126" t="s">
        <v>373</v>
      </c>
      <c r="F287" s="127" t="s">
        <v>374</v>
      </c>
      <c r="G287" s="128" t="s">
        <v>126</v>
      </c>
      <c r="H287" s="129">
        <v>0.159</v>
      </c>
      <c r="I287" s="130"/>
      <c r="J287" s="131">
        <f>ROUND(I287*H287,2)</f>
        <v>0</v>
      </c>
      <c r="K287" s="127" t="s">
        <v>132</v>
      </c>
      <c r="L287" s="33"/>
      <c r="M287" s="132" t="s">
        <v>3</v>
      </c>
      <c r="N287" s="133" t="s">
        <v>45</v>
      </c>
      <c r="P287" s="134">
        <f>O287*H287</f>
        <v>0</v>
      </c>
      <c r="Q287" s="134">
        <v>0</v>
      </c>
      <c r="R287" s="134">
        <f>Q287*H287</f>
        <v>0</v>
      </c>
      <c r="S287" s="134">
        <v>0</v>
      </c>
      <c r="T287" s="135">
        <f>S287*H287</f>
        <v>0</v>
      </c>
      <c r="AR287" s="136" t="s">
        <v>247</v>
      </c>
      <c r="AT287" s="136" t="s">
        <v>123</v>
      </c>
      <c r="AU287" s="136" t="s">
        <v>83</v>
      </c>
      <c r="AY287" s="18" t="s">
        <v>120</v>
      </c>
      <c r="BE287" s="137">
        <f>IF(N287="základní",J287,0)</f>
        <v>0</v>
      </c>
      <c r="BF287" s="137">
        <f>IF(N287="snížená",J287,0)</f>
        <v>0</v>
      </c>
      <c r="BG287" s="137">
        <f>IF(N287="zákl. přenesená",J287,0)</f>
        <v>0</v>
      </c>
      <c r="BH287" s="137">
        <f>IF(N287="sníž. přenesená",J287,0)</f>
        <v>0</v>
      </c>
      <c r="BI287" s="137">
        <f>IF(N287="nulová",J287,0)</f>
        <v>0</v>
      </c>
      <c r="BJ287" s="18" t="s">
        <v>79</v>
      </c>
      <c r="BK287" s="137">
        <f>ROUND(I287*H287,2)</f>
        <v>0</v>
      </c>
      <c r="BL287" s="18" t="s">
        <v>247</v>
      </c>
      <c r="BM287" s="136" t="s">
        <v>375</v>
      </c>
    </row>
    <row r="288" spans="2:47" s="1" customFormat="1" ht="11.25">
      <c r="B288" s="33"/>
      <c r="D288" s="163" t="s">
        <v>148</v>
      </c>
      <c r="F288" s="164" t="s">
        <v>376</v>
      </c>
      <c r="I288" s="165"/>
      <c r="L288" s="33"/>
      <c r="M288" s="166"/>
      <c r="T288" s="54"/>
      <c r="AT288" s="18" t="s">
        <v>148</v>
      </c>
      <c r="AU288" s="18" t="s">
        <v>83</v>
      </c>
    </row>
    <row r="289" spans="2:63" s="11" customFormat="1" ht="25.9" customHeight="1">
      <c r="B289" s="112"/>
      <c r="D289" s="113" t="s">
        <v>73</v>
      </c>
      <c r="E289" s="114" t="s">
        <v>377</v>
      </c>
      <c r="F289" s="114" t="s">
        <v>378</v>
      </c>
      <c r="I289" s="115"/>
      <c r="J289" s="116">
        <f>BK289</f>
        <v>0</v>
      </c>
      <c r="L289" s="112"/>
      <c r="M289" s="117"/>
      <c r="P289" s="118">
        <f>SUM(P290:P291)</f>
        <v>0</v>
      </c>
      <c r="R289" s="118">
        <f>SUM(R290:R291)</f>
        <v>0</v>
      </c>
      <c r="T289" s="119">
        <f>SUM(T290:T291)</f>
        <v>0</v>
      </c>
      <c r="AR289" s="113" t="s">
        <v>121</v>
      </c>
      <c r="AT289" s="120" t="s">
        <v>73</v>
      </c>
      <c r="AU289" s="120" t="s">
        <v>74</v>
      </c>
      <c r="AY289" s="113" t="s">
        <v>120</v>
      </c>
      <c r="BK289" s="121">
        <f>SUM(BK290:BK291)</f>
        <v>0</v>
      </c>
    </row>
    <row r="290" spans="2:65" s="1" customFormat="1" ht="21.75" customHeight="1">
      <c r="B290" s="124"/>
      <c r="C290" s="125" t="s">
        <v>379</v>
      </c>
      <c r="D290" s="125" t="s">
        <v>123</v>
      </c>
      <c r="E290" s="126" t="s">
        <v>380</v>
      </c>
      <c r="F290" s="127" t="s">
        <v>381</v>
      </c>
      <c r="G290" s="128" t="s">
        <v>340</v>
      </c>
      <c r="H290" s="129">
        <v>1</v>
      </c>
      <c r="I290" s="130"/>
      <c r="J290" s="131">
        <f>ROUND(I290*H290,2)</f>
        <v>0</v>
      </c>
      <c r="K290" s="127" t="s">
        <v>127</v>
      </c>
      <c r="L290" s="33"/>
      <c r="M290" s="132" t="s">
        <v>3</v>
      </c>
      <c r="N290" s="133" t="s">
        <v>45</v>
      </c>
      <c r="P290" s="134">
        <f>O290*H290</f>
        <v>0</v>
      </c>
      <c r="Q290" s="134">
        <v>0</v>
      </c>
      <c r="R290" s="134">
        <f>Q290*H290</f>
        <v>0</v>
      </c>
      <c r="S290" s="134">
        <v>0</v>
      </c>
      <c r="T290" s="135">
        <f>S290*H290</f>
        <v>0</v>
      </c>
      <c r="AR290" s="136" t="s">
        <v>121</v>
      </c>
      <c r="AT290" s="136" t="s">
        <v>123</v>
      </c>
      <c r="AU290" s="136" t="s">
        <v>79</v>
      </c>
      <c r="AY290" s="18" t="s">
        <v>120</v>
      </c>
      <c r="BE290" s="137">
        <f>IF(N290="základní",J290,0)</f>
        <v>0</v>
      </c>
      <c r="BF290" s="137">
        <f>IF(N290="snížená",J290,0)</f>
        <v>0</v>
      </c>
      <c r="BG290" s="137">
        <f>IF(N290="zákl. přenesená",J290,0)</f>
        <v>0</v>
      </c>
      <c r="BH290" s="137">
        <f>IF(N290="sníž. přenesená",J290,0)</f>
        <v>0</v>
      </c>
      <c r="BI290" s="137">
        <f>IF(N290="nulová",J290,0)</f>
        <v>0</v>
      </c>
      <c r="BJ290" s="18" t="s">
        <v>79</v>
      </c>
      <c r="BK290" s="137">
        <f>ROUND(I290*H290,2)</f>
        <v>0</v>
      </c>
      <c r="BL290" s="18" t="s">
        <v>121</v>
      </c>
      <c r="BM290" s="136" t="s">
        <v>382</v>
      </c>
    </row>
    <row r="291" spans="2:65" s="1" customFormat="1" ht="21.75" customHeight="1">
      <c r="B291" s="124"/>
      <c r="C291" s="125" t="s">
        <v>383</v>
      </c>
      <c r="D291" s="125" t="s">
        <v>123</v>
      </c>
      <c r="E291" s="126" t="s">
        <v>384</v>
      </c>
      <c r="F291" s="127" t="s">
        <v>385</v>
      </c>
      <c r="G291" s="128" t="s">
        <v>340</v>
      </c>
      <c r="H291" s="129">
        <v>1</v>
      </c>
      <c r="I291" s="130"/>
      <c r="J291" s="131">
        <f>ROUND(I291*H291,2)</f>
        <v>0</v>
      </c>
      <c r="K291" s="127" t="s">
        <v>127</v>
      </c>
      <c r="L291" s="33"/>
      <c r="M291" s="183" t="s">
        <v>3</v>
      </c>
      <c r="N291" s="184" t="s">
        <v>45</v>
      </c>
      <c r="O291" s="185"/>
      <c r="P291" s="186">
        <f>O291*H291</f>
        <v>0</v>
      </c>
      <c r="Q291" s="186">
        <v>0</v>
      </c>
      <c r="R291" s="186">
        <f>Q291*H291</f>
        <v>0</v>
      </c>
      <c r="S291" s="186">
        <v>0</v>
      </c>
      <c r="T291" s="187">
        <f>S291*H291</f>
        <v>0</v>
      </c>
      <c r="AR291" s="136" t="s">
        <v>121</v>
      </c>
      <c r="AT291" s="136" t="s">
        <v>123</v>
      </c>
      <c r="AU291" s="136" t="s">
        <v>79</v>
      </c>
      <c r="AY291" s="18" t="s">
        <v>120</v>
      </c>
      <c r="BE291" s="137">
        <f>IF(N291="základní",J291,0)</f>
        <v>0</v>
      </c>
      <c r="BF291" s="137">
        <f>IF(N291="snížená",J291,0)</f>
        <v>0</v>
      </c>
      <c r="BG291" s="137">
        <f>IF(N291="zákl. přenesená",J291,0)</f>
        <v>0</v>
      </c>
      <c r="BH291" s="137">
        <f>IF(N291="sníž. přenesená",J291,0)</f>
        <v>0</v>
      </c>
      <c r="BI291" s="137">
        <f>IF(N291="nulová",J291,0)</f>
        <v>0</v>
      </c>
      <c r="BJ291" s="18" t="s">
        <v>79</v>
      </c>
      <c r="BK291" s="137">
        <f>ROUND(I291*H291,2)</f>
        <v>0</v>
      </c>
      <c r="BL291" s="18" t="s">
        <v>121</v>
      </c>
      <c r="BM291" s="136" t="s">
        <v>386</v>
      </c>
    </row>
    <row r="292" spans="2:12" s="1" customFormat="1" ht="6.95" customHeight="1">
      <c r="B292" s="42"/>
      <c r="C292" s="43"/>
      <c r="D292" s="43"/>
      <c r="E292" s="43"/>
      <c r="F292" s="43"/>
      <c r="G292" s="43"/>
      <c r="H292" s="43"/>
      <c r="I292" s="43"/>
      <c r="J292" s="43"/>
      <c r="K292" s="43"/>
      <c r="L292" s="33"/>
    </row>
  </sheetData>
  <autoFilter ref="C92:K291"/>
  <mergeCells count="9">
    <mergeCell ref="E50:H50"/>
    <mergeCell ref="E83:H83"/>
    <mergeCell ref="E85:H85"/>
    <mergeCell ref="L2:V2"/>
    <mergeCell ref="E7:H7"/>
    <mergeCell ref="E9:H9"/>
    <mergeCell ref="E18:H18"/>
    <mergeCell ref="E27:H27"/>
    <mergeCell ref="E48:H48"/>
  </mergeCells>
  <hyperlinks>
    <hyperlink ref="F104" r:id="rId1" display="https://podminky.urs.cz/item/CS_URS_2023_02/975121111"/>
    <hyperlink ref="F110" r:id="rId2" display="https://podminky.urs.cz/item/CS_URS_2023_02/975121112"/>
    <hyperlink ref="F114" r:id="rId3" display="https://podminky.urs.cz/item/CS_URS_2023_02/975121113"/>
    <hyperlink ref="F117" r:id="rId4" display="https://podminky.urs.cz/item/CS_URS_2023_02/631311121"/>
    <hyperlink ref="F126" r:id="rId5" display="https://podminky.urs.cz/item/CS_URS_2023_02/632451103"/>
    <hyperlink ref="F145" r:id="rId6" display="https://podminky.urs.cz/item/CS_URS_2023_02/771121011"/>
    <hyperlink ref="F148" r:id="rId7" display="https://podminky.urs.cz/item/CS_URS_2023_02/952901111"/>
    <hyperlink ref="F168" r:id="rId8" display="https://podminky.urs.cz/item/CS_URS_2023_02/949101111"/>
    <hyperlink ref="F172" r:id="rId9" display="https://podminky.urs.cz/item/CS_URS_2023_02/772523811"/>
    <hyperlink ref="F175" r:id="rId10" display="https://podminky.urs.cz/item/CS_URS_2023_02/771573810"/>
    <hyperlink ref="F180" r:id="rId11" display="https://podminky.urs.cz/item/CS_URS_2023_02/776201811"/>
    <hyperlink ref="F189" r:id="rId12" display="https://podminky.urs.cz/item/CS_URS_2023_02/965046111"/>
    <hyperlink ref="F195" r:id="rId13" display="https://podminky.urs.cz/item/CS_URS_2023_02/962031132"/>
    <hyperlink ref="F199" r:id="rId14" display="https://podminky.urs.cz/item/CS_URS_2023_02/763111811"/>
    <hyperlink ref="F220" r:id="rId15" display="https://podminky.urs.cz/item/CS_URS_2023_02/977311111"/>
    <hyperlink ref="F227" r:id="rId16" display="https://podminky.urs.cz/item/CS_URS_2023_02/974042557"/>
    <hyperlink ref="F238" r:id="rId17" display="https://podminky.urs.cz/item/CS_URS_2023_02/HZS1292"/>
    <hyperlink ref="F243" r:id="rId18" display="https://podminky.urs.cz/item/CS_URS_2023_02/968072455"/>
    <hyperlink ref="F248" r:id="rId19" display="https://podminky.urs.cz/item/CS_URS_2023_02/968072456"/>
    <hyperlink ref="F254" r:id="rId20" display="https://podminky.urs.cz/item/CS_URS_2023_02/997013211"/>
    <hyperlink ref="F256" r:id="rId21" display="https://podminky.urs.cz/item/CS_URS_2023_02/997013501"/>
    <hyperlink ref="F258" r:id="rId22" display="https://podminky.urs.cz/item/CS_URS_2023_02/997013509"/>
    <hyperlink ref="F262" r:id="rId23" display="https://podminky.urs.cz/item/CS_URS_2023_02/997013631"/>
    <hyperlink ref="F267" r:id="rId24" display="https://podminky.urs.cz/item/CS_URS_2023_02/997013211"/>
    <hyperlink ref="F269" r:id="rId25" display="https://podminky.urs.cz/item/CS_URS_2023_02/997013501"/>
    <hyperlink ref="F271" r:id="rId26" display="https://podminky.urs.cz/item/CS_URS_2023_02/997013509"/>
    <hyperlink ref="F276" r:id="rId27" display="https://podminky.urs.cz/item/CS_URS_2023_02/997013635"/>
    <hyperlink ref="F280" r:id="rId28" display="https://podminky.urs.cz/item/CS_URS_2023_02/998018001"/>
    <hyperlink ref="F284" r:id="rId29" display="https://podminky.urs.cz/item/CS_URS_2023_02/763164655"/>
    <hyperlink ref="F288" r:id="rId30" display="https://podminky.urs.cz/item/CS_URS_2023_02/9987633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188" customWidth="1"/>
    <col min="2" max="2" width="1.7109375" style="188" customWidth="1"/>
    <col min="3" max="4" width="5.00390625" style="188" customWidth="1"/>
    <col min="5" max="5" width="11.7109375" style="188" customWidth="1"/>
    <col min="6" max="6" width="9.140625" style="188" customWidth="1"/>
    <col min="7" max="7" width="5.00390625" style="188" customWidth="1"/>
    <col min="8" max="8" width="77.8515625" style="188" customWidth="1"/>
    <col min="9" max="10" width="20.00390625" style="188" customWidth="1"/>
    <col min="11" max="11" width="1.7109375" style="188" customWidth="1"/>
  </cols>
  <sheetData>
    <row r="1" ht="37.5" customHeight="1"/>
    <row r="2" spans="2:11" ht="7.5" customHeight="1">
      <c r="B2" s="189"/>
      <c r="C2" s="190"/>
      <c r="D2" s="190"/>
      <c r="E2" s="190"/>
      <c r="F2" s="190"/>
      <c r="G2" s="190"/>
      <c r="H2" s="190"/>
      <c r="I2" s="190"/>
      <c r="J2" s="190"/>
      <c r="K2" s="191"/>
    </row>
    <row r="3" spans="2:11" s="16" customFormat="1" ht="45" customHeight="1">
      <c r="B3" s="192"/>
      <c r="C3" s="317" t="s">
        <v>387</v>
      </c>
      <c r="D3" s="317"/>
      <c r="E3" s="317"/>
      <c r="F3" s="317"/>
      <c r="G3" s="317"/>
      <c r="H3" s="317"/>
      <c r="I3" s="317"/>
      <c r="J3" s="317"/>
      <c r="K3" s="193"/>
    </row>
    <row r="4" spans="2:11" ht="25.5" customHeight="1">
      <c r="B4" s="194"/>
      <c r="C4" s="316" t="s">
        <v>388</v>
      </c>
      <c r="D4" s="316"/>
      <c r="E4" s="316"/>
      <c r="F4" s="316"/>
      <c r="G4" s="316"/>
      <c r="H4" s="316"/>
      <c r="I4" s="316"/>
      <c r="J4" s="316"/>
      <c r="K4" s="195"/>
    </row>
    <row r="5" spans="2:11" ht="5.25" customHeight="1">
      <c r="B5" s="194"/>
      <c r="C5" s="196"/>
      <c r="D5" s="196"/>
      <c r="E5" s="196"/>
      <c r="F5" s="196"/>
      <c r="G5" s="196"/>
      <c r="H5" s="196"/>
      <c r="I5" s="196"/>
      <c r="J5" s="196"/>
      <c r="K5" s="195"/>
    </row>
    <row r="6" spans="2:11" ht="15" customHeight="1">
      <c r="B6" s="194"/>
      <c r="C6" s="315" t="s">
        <v>389</v>
      </c>
      <c r="D6" s="315"/>
      <c r="E6" s="315"/>
      <c r="F6" s="315"/>
      <c r="G6" s="315"/>
      <c r="H6" s="315"/>
      <c r="I6" s="315"/>
      <c r="J6" s="315"/>
      <c r="K6" s="195"/>
    </row>
    <row r="7" spans="2:11" ht="15" customHeight="1">
      <c r="B7" s="198"/>
      <c r="C7" s="315" t="s">
        <v>390</v>
      </c>
      <c r="D7" s="315"/>
      <c r="E7" s="315"/>
      <c r="F7" s="315"/>
      <c r="G7" s="315"/>
      <c r="H7" s="315"/>
      <c r="I7" s="315"/>
      <c r="J7" s="315"/>
      <c r="K7" s="195"/>
    </row>
    <row r="8" spans="2:11" ht="12.75" customHeight="1">
      <c r="B8" s="198"/>
      <c r="C8" s="197"/>
      <c r="D8" s="197"/>
      <c r="E8" s="197"/>
      <c r="F8" s="197"/>
      <c r="G8" s="197"/>
      <c r="H8" s="197"/>
      <c r="I8" s="197"/>
      <c r="J8" s="197"/>
      <c r="K8" s="195"/>
    </row>
    <row r="9" spans="2:11" ht="15" customHeight="1">
      <c r="B9" s="198"/>
      <c r="C9" s="315" t="s">
        <v>391</v>
      </c>
      <c r="D9" s="315"/>
      <c r="E9" s="315"/>
      <c r="F9" s="315"/>
      <c r="G9" s="315"/>
      <c r="H9" s="315"/>
      <c r="I9" s="315"/>
      <c r="J9" s="315"/>
      <c r="K9" s="195"/>
    </row>
    <row r="10" spans="2:11" ht="15" customHeight="1">
      <c r="B10" s="198"/>
      <c r="C10" s="197"/>
      <c r="D10" s="315" t="s">
        <v>392</v>
      </c>
      <c r="E10" s="315"/>
      <c r="F10" s="315"/>
      <c r="G10" s="315"/>
      <c r="H10" s="315"/>
      <c r="I10" s="315"/>
      <c r="J10" s="315"/>
      <c r="K10" s="195"/>
    </row>
    <row r="11" spans="2:11" ht="15" customHeight="1">
      <c r="B11" s="198"/>
      <c r="C11" s="199"/>
      <c r="D11" s="315" t="s">
        <v>393</v>
      </c>
      <c r="E11" s="315"/>
      <c r="F11" s="315"/>
      <c r="G11" s="315"/>
      <c r="H11" s="315"/>
      <c r="I11" s="315"/>
      <c r="J11" s="315"/>
      <c r="K11" s="195"/>
    </row>
    <row r="12" spans="2:11" ht="15" customHeight="1">
      <c r="B12" s="198"/>
      <c r="C12" s="199"/>
      <c r="D12" s="197"/>
      <c r="E12" s="197"/>
      <c r="F12" s="197"/>
      <c r="G12" s="197"/>
      <c r="H12" s="197"/>
      <c r="I12" s="197"/>
      <c r="J12" s="197"/>
      <c r="K12" s="195"/>
    </row>
    <row r="13" spans="2:11" ht="15" customHeight="1">
      <c r="B13" s="198"/>
      <c r="C13" s="199"/>
      <c r="D13" s="200" t="s">
        <v>394</v>
      </c>
      <c r="E13" s="197"/>
      <c r="F13" s="197"/>
      <c r="G13" s="197"/>
      <c r="H13" s="197"/>
      <c r="I13" s="197"/>
      <c r="J13" s="197"/>
      <c r="K13" s="195"/>
    </row>
    <row r="14" spans="2:11" ht="12.75" customHeight="1">
      <c r="B14" s="198"/>
      <c r="C14" s="199"/>
      <c r="D14" s="199"/>
      <c r="E14" s="199"/>
      <c r="F14" s="199"/>
      <c r="G14" s="199"/>
      <c r="H14" s="199"/>
      <c r="I14" s="199"/>
      <c r="J14" s="199"/>
      <c r="K14" s="195"/>
    </row>
    <row r="15" spans="2:11" ht="15" customHeight="1">
      <c r="B15" s="198"/>
      <c r="C15" s="199"/>
      <c r="D15" s="315" t="s">
        <v>395</v>
      </c>
      <c r="E15" s="315"/>
      <c r="F15" s="315"/>
      <c r="G15" s="315"/>
      <c r="H15" s="315"/>
      <c r="I15" s="315"/>
      <c r="J15" s="315"/>
      <c r="K15" s="195"/>
    </row>
    <row r="16" spans="2:11" ht="15" customHeight="1">
      <c r="B16" s="198"/>
      <c r="C16" s="199"/>
      <c r="D16" s="315" t="s">
        <v>396</v>
      </c>
      <c r="E16" s="315"/>
      <c r="F16" s="315"/>
      <c r="G16" s="315"/>
      <c r="H16" s="315"/>
      <c r="I16" s="315"/>
      <c r="J16" s="315"/>
      <c r="K16" s="195"/>
    </row>
    <row r="17" spans="2:11" ht="15" customHeight="1">
      <c r="B17" s="198"/>
      <c r="C17" s="199"/>
      <c r="D17" s="315" t="s">
        <v>397</v>
      </c>
      <c r="E17" s="315"/>
      <c r="F17" s="315"/>
      <c r="G17" s="315"/>
      <c r="H17" s="315"/>
      <c r="I17" s="315"/>
      <c r="J17" s="315"/>
      <c r="K17" s="195"/>
    </row>
    <row r="18" spans="2:11" ht="15" customHeight="1">
      <c r="B18" s="198"/>
      <c r="C18" s="199"/>
      <c r="D18" s="199"/>
      <c r="E18" s="201" t="s">
        <v>81</v>
      </c>
      <c r="F18" s="315" t="s">
        <v>398</v>
      </c>
      <c r="G18" s="315"/>
      <c r="H18" s="315"/>
      <c r="I18" s="315"/>
      <c r="J18" s="315"/>
      <c r="K18" s="195"/>
    </row>
    <row r="19" spans="2:11" ht="15" customHeight="1">
      <c r="B19" s="198"/>
      <c r="C19" s="199"/>
      <c r="D19" s="199"/>
      <c r="E19" s="201" t="s">
        <v>399</v>
      </c>
      <c r="F19" s="315" t="s">
        <v>400</v>
      </c>
      <c r="G19" s="315"/>
      <c r="H19" s="315"/>
      <c r="I19" s="315"/>
      <c r="J19" s="315"/>
      <c r="K19" s="195"/>
    </row>
    <row r="20" spans="2:11" ht="15" customHeight="1">
      <c r="B20" s="198"/>
      <c r="C20" s="199"/>
      <c r="D20" s="199"/>
      <c r="E20" s="201" t="s">
        <v>401</v>
      </c>
      <c r="F20" s="315" t="s">
        <v>402</v>
      </c>
      <c r="G20" s="315"/>
      <c r="H20" s="315"/>
      <c r="I20" s="315"/>
      <c r="J20" s="315"/>
      <c r="K20" s="195"/>
    </row>
    <row r="21" spans="2:11" ht="15" customHeight="1">
      <c r="B21" s="198"/>
      <c r="C21" s="199"/>
      <c r="D21" s="199"/>
      <c r="E21" s="201" t="s">
        <v>403</v>
      </c>
      <c r="F21" s="315" t="s">
        <v>404</v>
      </c>
      <c r="G21" s="315"/>
      <c r="H21" s="315"/>
      <c r="I21" s="315"/>
      <c r="J21" s="315"/>
      <c r="K21" s="195"/>
    </row>
    <row r="22" spans="2:11" ht="15" customHeight="1">
      <c r="B22" s="198"/>
      <c r="C22" s="199"/>
      <c r="D22" s="199"/>
      <c r="E22" s="201" t="s">
        <v>377</v>
      </c>
      <c r="F22" s="315" t="s">
        <v>378</v>
      </c>
      <c r="G22" s="315"/>
      <c r="H22" s="315"/>
      <c r="I22" s="315"/>
      <c r="J22" s="315"/>
      <c r="K22" s="195"/>
    </row>
    <row r="23" spans="2:11" ht="15" customHeight="1">
      <c r="B23" s="198"/>
      <c r="C23" s="199"/>
      <c r="D23" s="199"/>
      <c r="E23" s="201" t="s">
        <v>405</v>
      </c>
      <c r="F23" s="315" t="s">
        <v>406</v>
      </c>
      <c r="G23" s="315"/>
      <c r="H23" s="315"/>
      <c r="I23" s="315"/>
      <c r="J23" s="315"/>
      <c r="K23" s="195"/>
    </row>
    <row r="24" spans="2:11" ht="12.75" customHeight="1">
      <c r="B24" s="198"/>
      <c r="C24" s="199"/>
      <c r="D24" s="199"/>
      <c r="E24" s="199"/>
      <c r="F24" s="199"/>
      <c r="G24" s="199"/>
      <c r="H24" s="199"/>
      <c r="I24" s="199"/>
      <c r="J24" s="199"/>
      <c r="K24" s="195"/>
    </row>
    <row r="25" spans="2:11" ht="15" customHeight="1">
      <c r="B25" s="198"/>
      <c r="C25" s="315" t="s">
        <v>407</v>
      </c>
      <c r="D25" s="315"/>
      <c r="E25" s="315"/>
      <c r="F25" s="315"/>
      <c r="G25" s="315"/>
      <c r="H25" s="315"/>
      <c r="I25" s="315"/>
      <c r="J25" s="315"/>
      <c r="K25" s="195"/>
    </row>
    <row r="26" spans="2:11" ht="15" customHeight="1">
      <c r="B26" s="198"/>
      <c r="C26" s="315" t="s">
        <v>408</v>
      </c>
      <c r="D26" s="315"/>
      <c r="E26" s="315"/>
      <c r="F26" s="315"/>
      <c r="G26" s="315"/>
      <c r="H26" s="315"/>
      <c r="I26" s="315"/>
      <c r="J26" s="315"/>
      <c r="K26" s="195"/>
    </row>
    <row r="27" spans="2:11" ht="15" customHeight="1">
      <c r="B27" s="198"/>
      <c r="C27" s="197"/>
      <c r="D27" s="315" t="s">
        <v>409</v>
      </c>
      <c r="E27" s="315"/>
      <c r="F27" s="315"/>
      <c r="G27" s="315"/>
      <c r="H27" s="315"/>
      <c r="I27" s="315"/>
      <c r="J27" s="315"/>
      <c r="K27" s="195"/>
    </row>
    <row r="28" spans="2:11" ht="15" customHeight="1">
      <c r="B28" s="198"/>
      <c r="C28" s="199"/>
      <c r="D28" s="315" t="s">
        <v>410</v>
      </c>
      <c r="E28" s="315"/>
      <c r="F28" s="315"/>
      <c r="G28" s="315"/>
      <c r="H28" s="315"/>
      <c r="I28" s="315"/>
      <c r="J28" s="315"/>
      <c r="K28" s="195"/>
    </row>
    <row r="29" spans="2:11" ht="12.75" customHeight="1">
      <c r="B29" s="198"/>
      <c r="C29" s="199"/>
      <c r="D29" s="199"/>
      <c r="E29" s="199"/>
      <c r="F29" s="199"/>
      <c r="G29" s="199"/>
      <c r="H29" s="199"/>
      <c r="I29" s="199"/>
      <c r="J29" s="199"/>
      <c r="K29" s="195"/>
    </row>
    <row r="30" spans="2:11" ht="15" customHeight="1">
      <c r="B30" s="198"/>
      <c r="C30" s="199"/>
      <c r="D30" s="315" t="s">
        <v>411</v>
      </c>
      <c r="E30" s="315"/>
      <c r="F30" s="315"/>
      <c r="G30" s="315"/>
      <c r="H30" s="315"/>
      <c r="I30" s="315"/>
      <c r="J30" s="315"/>
      <c r="K30" s="195"/>
    </row>
    <row r="31" spans="2:11" ht="15" customHeight="1">
      <c r="B31" s="198"/>
      <c r="C31" s="199"/>
      <c r="D31" s="315" t="s">
        <v>412</v>
      </c>
      <c r="E31" s="315"/>
      <c r="F31" s="315"/>
      <c r="G31" s="315"/>
      <c r="H31" s="315"/>
      <c r="I31" s="315"/>
      <c r="J31" s="315"/>
      <c r="K31" s="195"/>
    </row>
    <row r="32" spans="2:11" ht="12.75" customHeight="1">
      <c r="B32" s="198"/>
      <c r="C32" s="199"/>
      <c r="D32" s="199"/>
      <c r="E32" s="199"/>
      <c r="F32" s="199"/>
      <c r="G32" s="199"/>
      <c r="H32" s="199"/>
      <c r="I32" s="199"/>
      <c r="J32" s="199"/>
      <c r="K32" s="195"/>
    </row>
    <row r="33" spans="2:11" ht="15" customHeight="1">
      <c r="B33" s="198"/>
      <c r="C33" s="199"/>
      <c r="D33" s="315" t="s">
        <v>413</v>
      </c>
      <c r="E33" s="315"/>
      <c r="F33" s="315"/>
      <c r="G33" s="315"/>
      <c r="H33" s="315"/>
      <c r="I33" s="315"/>
      <c r="J33" s="315"/>
      <c r="K33" s="195"/>
    </row>
    <row r="34" spans="2:11" ht="15" customHeight="1">
      <c r="B34" s="198"/>
      <c r="C34" s="199"/>
      <c r="D34" s="315" t="s">
        <v>414</v>
      </c>
      <c r="E34" s="315"/>
      <c r="F34" s="315"/>
      <c r="G34" s="315"/>
      <c r="H34" s="315"/>
      <c r="I34" s="315"/>
      <c r="J34" s="315"/>
      <c r="K34" s="195"/>
    </row>
    <row r="35" spans="2:11" ht="15" customHeight="1">
      <c r="B35" s="198"/>
      <c r="C35" s="199"/>
      <c r="D35" s="315" t="s">
        <v>415</v>
      </c>
      <c r="E35" s="315"/>
      <c r="F35" s="315"/>
      <c r="G35" s="315"/>
      <c r="H35" s="315"/>
      <c r="I35" s="315"/>
      <c r="J35" s="315"/>
      <c r="K35" s="195"/>
    </row>
    <row r="36" spans="2:11" ht="15" customHeight="1">
      <c r="B36" s="198"/>
      <c r="C36" s="199"/>
      <c r="D36" s="197"/>
      <c r="E36" s="200" t="s">
        <v>106</v>
      </c>
      <c r="F36" s="197"/>
      <c r="G36" s="315" t="s">
        <v>416</v>
      </c>
      <c r="H36" s="315"/>
      <c r="I36" s="315"/>
      <c r="J36" s="315"/>
      <c r="K36" s="195"/>
    </row>
    <row r="37" spans="2:11" ht="30.75" customHeight="1">
      <c r="B37" s="198"/>
      <c r="C37" s="199"/>
      <c r="D37" s="197"/>
      <c r="E37" s="200" t="s">
        <v>417</v>
      </c>
      <c r="F37" s="197"/>
      <c r="G37" s="315" t="s">
        <v>418</v>
      </c>
      <c r="H37" s="315"/>
      <c r="I37" s="315"/>
      <c r="J37" s="315"/>
      <c r="K37" s="195"/>
    </row>
    <row r="38" spans="2:11" ht="15" customHeight="1">
      <c r="B38" s="198"/>
      <c r="C38" s="199"/>
      <c r="D38" s="197"/>
      <c r="E38" s="200" t="s">
        <v>55</v>
      </c>
      <c r="F38" s="197"/>
      <c r="G38" s="315" t="s">
        <v>419</v>
      </c>
      <c r="H38" s="315"/>
      <c r="I38" s="315"/>
      <c r="J38" s="315"/>
      <c r="K38" s="195"/>
    </row>
    <row r="39" spans="2:11" ht="15" customHeight="1">
      <c r="B39" s="198"/>
      <c r="C39" s="199"/>
      <c r="D39" s="197"/>
      <c r="E39" s="200" t="s">
        <v>56</v>
      </c>
      <c r="F39" s="197"/>
      <c r="G39" s="315" t="s">
        <v>420</v>
      </c>
      <c r="H39" s="315"/>
      <c r="I39" s="315"/>
      <c r="J39" s="315"/>
      <c r="K39" s="195"/>
    </row>
    <row r="40" spans="2:11" ht="15" customHeight="1">
      <c r="B40" s="198"/>
      <c r="C40" s="199"/>
      <c r="D40" s="197"/>
      <c r="E40" s="200" t="s">
        <v>107</v>
      </c>
      <c r="F40" s="197"/>
      <c r="G40" s="315" t="s">
        <v>421</v>
      </c>
      <c r="H40" s="315"/>
      <c r="I40" s="315"/>
      <c r="J40" s="315"/>
      <c r="K40" s="195"/>
    </row>
    <row r="41" spans="2:11" ht="15" customHeight="1">
      <c r="B41" s="198"/>
      <c r="C41" s="199"/>
      <c r="D41" s="197"/>
      <c r="E41" s="200" t="s">
        <v>108</v>
      </c>
      <c r="F41" s="197"/>
      <c r="G41" s="315" t="s">
        <v>422</v>
      </c>
      <c r="H41" s="315"/>
      <c r="I41" s="315"/>
      <c r="J41" s="315"/>
      <c r="K41" s="195"/>
    </row>
    <row r="42" spans="2:11" ht="15" customHeight="1">
      <c r="B42" s="198"/>
      <c r="C42" s="199"/>
      <c r="D42" s="197"/>
      <c r="E42" s="200" t="s">
        <v>423</v>
      </c>
      <c r="F42" s="197"/>
      <c r="G42" s="315" t="s">
        <v>424</v>
      </c>
      <c r="H42" s="315"/>
      <c r="I42" s="315"/>
      <c r="J42" s="315"/>
      <c r="K42" s="195"/>
    </row>
    <row r="43" spans="2:11" ht="15" customHeight="1">
      <c r="B43" s="198"/>
      <c r="C43" s="199"/>
      <c r="D43" s="197"/>
      <c r="E43" s="200"/>
      <c r="F43" s="197"/>
      <c r="G43" s="315" t="s">
        <v>425</v>
      </c>
      <c r="H43" s="315"/>
      <c r="I43" s="315"/>
      <c r="J43" s="315"/>
      <c r="K43" s="195"/>
    </row>
    <row r="44" spans="2:11" ht="15" customHeight="1">
      <c r="B44" s="198"/>
      <c r="C44" s="199"/>
      <c r="D44" s="197"/>
      <c r="E44" s="200" t="s">
        <v>426</v>
      </c>
      <c r="F44" s="197"/>
      <c r="G44" s="315" t="s">
        <v>427</v>
      </c>
      <c r="H44" s="315"/>
      <c r="I44" s="315"/>
      <c r="J44" s="315"/>
      <c r="K44" s="195"/>
    </row>
    <row r="45" spans="2:11" ht="15" customHeight="1">
      <c r="B45" s="198"/>
      <c r="C45" s="199"/>
      <c r="D45" s="197"/>
      <c r="E45" s="200" t="s">
        <v>110</v>
      </c>
      <c r="F45" s="197"/>
      <c r="G45" s="315" t="s">
        <v>428</v>
      </c>
      <c r="H45" s="315"/>
      <c r="I45" s="315"/>
      <c r="J45" s="315"/>
      <c r="K45" s="195"/>
    </row>
    <row r="46" spans="2:11" ht="12.75" customHeight="1">
      <c r="B46" s="198"/>
      <c r="C46" s="199"/>
      <c r="D46" s="197"/>
      <c r="E46" s="197"/>
      <c r="F46" s="197"/>
      <c r="G46" s="197"/>
      <c r="H46" s="197"/>
      <c r="I46" s="197"/>
      <c r="J46" s="197"/>
      <c r="K46" s="195"/>
    </row>
    <row r="47" spans="2:11" ht="15" customHeight="1">
      <c r="B47" s="198"/>
      <c r="C47" s="199"/>
      <c r="D47" s="315" t="s">
        <v>429</v>
      </c>
      <c r="E47" s="315"/>
      <c r="F47" s="315"/>
      <c r="G47" s="315"/>
      <c r="H47" s="315"/>
      <c r="I47" s="315"/>
      <c r="J47" s="315"/>
      <c r="K47" s="195"/>
    </row>
    <row r="48" spans="2:11" ht="15" customHeight="1">
      <c r="B48" s="198"/>
      <c r="C48" s="199"/>
      <c r="D48" s="199"/>
      <c r="E48" s="315" t="s">
        <v>430</v>
      </c>
      <c r="F48" s="315"/>
      <c r="G48" s="315"/>
      <c r="H48" s="315"/>
      <c r="I48" s="315"/>
      <c r="J48" s="315"/>
      <c r="K48" s="195"/>
    </row>
    <row r="49" spans="2:11" ht="15" customHeight="1">
      <c r="B49" s="198"/>
      <c r="C49" s="199"/>
      <c r="D49" s="199"/>
      <c r="E49" s="315" t="s">
        <v>431</v>
      </c>
      <c r="F49" s="315"/>
      <c r="G49" s="315"/>
      <c r="H49" s="315"/>
      <c r="I49" s="315"/>
      <c r="J49" s="315"/>
      <c r="K49" s="195"/>
    </row>
    <row r="50" spans="2:11" ht="15" customHeight="1">
      <c r="B50" s="198"/>
      <c r="C50" s="199"/>
      <c r="D50" s="199"/>
      <c r="E50" s="315" t="s">
        <v>432</v>
      </c>
      <c r="F50" s="315"/>
      <c r="G50" s="315"/>
      <c r="H50" s="315"/>
      <c r="I50" s="315"/>
      <c r="J50" s="315"/>
      <c r="K50" s="195"/>
    </row>
    <row r="51" spans="2:11" ht="15" customHeight="1">
      <c r="B51" s="198"/>
      <c r="C51" s="199"/>
      <c r="D51" s="315" t="s">
        <v>433</v>
      </c>
      <c r="E51" s="315"/>
      <c r="F51" s="315"/>
      <c r="G51" s="315"/>
      <c r="H51" s="315"/>
      <c r="I51" s="315"/>
      <c r="J51" s="315"/>
      <c r="K51" s="195"/>
    </row>
    <row r="52" spans="2:11" ht="25.5" customHeight="1">
      <c r="B52" s="194"/>
      <c r="C52" s="316" t="s">
        <v>434</v>
      </c>
      <c r="D52" s="316"/>
      <c r="E52" s="316"/>
      <c r="F52" s="316"/>
      <c r="G52" s="316"/>
      <c r="H52" s="316"/>
      <c r="I52" s="316"/>
      <c r="J52" s="316"/>
      <c r="K52" s="195"/>
    </row>
    <row r="53" spans="2:11" ht="5.25" customHeight="1">
      <c r="B53" s="194"/>
      <c r="C53" s="196"/>
      <c r="D53" s="196"/>
      <c r="E53" s="196"/>
      <c r="F53" s="196"/>
      <c r="G53" s="196"/>
      <c r="H53" s="196"/>
      <c r="I53" s="196"/>
      <c r="J53" s="196"/>
      <c r="K53" s="195"/>
    </row>
    <row r="54" spans="2:11" ht="15" customHeight="1">
      <c r="B54" s="194"/>
      <c r="C54" s="315" t="s">
        <v>435</v>
      </c>
      <c r="D54" s="315"/>
      <c r="E54" s="315"/>
      <c r="F54" s="315"/>
      <c r="G54" s="315"/>
      <c r="H54" s="315"/>
      <c r="I54" s="315"/>
      <c r="J54" s="315"/>
      <c r="K54" s="195"/>
    </row>
    <row r="55" spans="2:11" ht="15" customHeight="1">
      <c r="B55" s="194"/>
      <c r="C55" s="315" t="s">
        <v>436</v>
      </c>
      <c r="D55" s="315"/>
      <c r="E55" s="315"/>
      <c r="F55" s="315"/>
      <c r="G55" s="315"/>
      <c r="H55" s="315"/>
      <c r="I55" s="315"/>
      <c r="J55" s="315"/>
      <c r="K55" s="195"/>
    </row>
    <row r="56" spans="2:11" ht="12.75" customHeight="1">
      <c r="B56" s="194"/>
      <c r="C56" s="197"/>
      <c r="D56" s="197"/>
      <c r="E56" s="197"/>
      <c r="F56" s="197"/>
      <c r="G56" s="197"/>
      <c r="H56" s="197"/>
      <c r="I56" s="197"/>
      <c r="J56" s="197"/>
      <c r="K56" s="195"/>
    </row>
    <row r="57" spans="2:11" ht="15" customHeight="1">
      <c r="B57" s="194"/>
      <c r="C57" s="315" t="s">
        <v>437</v>
      </c>
      <c r="D57" s="315"/>
      <c r="E57" s="315"/>
      <c r="F57" s="315"/>
      <c r="G57" s="315"/>
      <c r="H57" s="315"/>
      <c r="I57" s="315"/>
      <c r="J57" s="315"/>
      <c r="K57" s="195"/>
    </row>
    <row r="58" spans="2:11" ht="15" customHeight="1">
      <c r="B58" s="194"/>
      <c r="C58" s="199"/>
      <c r="D58" s="315" t="s">
        <v>438</v>
      </c>
      <c r="E58" s="315"/>
      <c r="F58" s="315"/>
      <c r="G58" s="315"/>
      <c r="H58" s="315"/>
      <c r="I58" s="315"/>
      <c r="J58" s="315"/>
      <c r="K58" s="195"/>
    </row>
    <row r="59" spans="2:11" ht="15" customHeight="1">
      <c r="B59" s="194"/>
      <c r="C59" s="199"/>
      <c r="D59" s="315" t="s">
        <v>439</v>
      </c>
      <c r="E59" s="315"/>
      <c r="F59" s="315"/>
      <c r="G59" s="315"/>
      <c r="H59" s="315"/>
      <c r="I59" s="315"/>
      <c r="J59" s="315"/>
      <c r="K59" s="195"/>
    </row>
    <row r="60" spans="2:11" ht="15" customHeight="1">
      <c r="B60" s="194"/>
      <c r="C60" s="199"/>
      <c r="D60" s="315" t="s">
        <v>440</v>
      </c>
      <c r="E60" s="315"/>
      <c r="F60" s="315"/>
      <c r="G60" s="315"/>
      <c r="H60" s="315"/>
      <c r="I60" s="315"/>
      <c r="J60" s="315"/>
      <c r="K60" s="195"/>
    </row>
    <row r="61" spans="2:11" ht="15" customHeight="1">
      <c r="B61" s="194"/>
      <c r="C61" s="199"/>
      <c r="D61" s="315" t="s">
        <v>441</v>
      </c>
      <c r="E61" s="315"/>
      <c r="F61" s="315"/>
      <c r="G61" s="315"/>
      <c r="H61" s="315"/>
      <c r="I61" s="315"/>
      <c r="J61" s="315"/>
      <c r="K61" s="195"/>
    </row>
    <row r="62" spans="2:11" ht="15" customHeight="1">
      <c r="B62" s="194"/>
      <c r="C62" s="199"/>
      <c r="D62" s="318" t="s">
        <v>442</v>
      </c>
      <c r="E62" s="318"/>
      <c r="F62" s="318"/>
      <c r="G62" s="318"/>
      <c r="H62" s="318"/>
      <c r="I62" s="318"/>
      <c r="J62" s="318"/>
      <c r="K62" s="195"/>
    </row>
    <row r="63" spans="2:11" ht="15" customHeight="1">
      <c r="B63" s="194"/>
      <c r="C63" s="199"/>
      <c r="D63" s="315" t="s">
        <v>443</v>
      </c>
      <c r="E63" s="315"/>
      <c r="F63" s="315"/>
      <c r="G63" s="315"/>
      <c r="H63" s="315"/>
      <c r="I63" s="315"/>
      <c r="J63" s="315"/>
      <c r="K63" s="195"/>
    </row>
    <row r="64" spans="2:11" ht="12.75" customHeight="1">
      <c r="B64" s="194"/>
      <c r="C64" s="199"/>
      <c r="D64" s="199"/>
      <c r="E64" s="202"/>
      <c r="F64" s="199"/>
      <c r="G64" s="199"/>
      <c r="H64" s="199"/>
      <c r="I64" s="199"/>
      <c r="J64" s="199"/>
      <c r="K64" s="195"/>
    </row>
    <row r="65" spans="2:11" ht="15" customHeight="1">
      <c r="B65" s="194"/>
      <c r="C65" s="199"/>
      <c r="D65" s="315" t="s">
        <v>444</v>
      </c>
      <c r="E65" s="315"/>
      <c r="F65" s="315"/>
      <c r="G65" s="315"/>
      <c r="H65" s="315"/>
      <c r="I65" s="315"/>
      <c r="J65" s="315"/>
      <c r="K65" s="195"/>
    </row>
    <row r="66" spans="2:11" ht="15" customHeight="1">
      <c r="B66" s="194"/>
      <c r="C66" s="199"/>
      <c r="D66" s="318" t="s">
        <v>445</v>
      </c>
      <c r="E66" s="318"/>
      <c r="F66" s="318"/>
      <c r="G66" s="318"/>
      <c r="H66" s="318"/>
      <c r="I66" s="318"/>
      <c r="J66" s="318"/>
      <c r="K66" s="195"/>
    </row>
    <row r="67" spans="2:11" ht="15" customHeight="1">
      <c r="B67" s="194"/>
      <c r="C67" s="199"/>
      <c r="D67" s="315" t="s">
        <v>446</v>
      </c>
      <c r="E67" s="315"/>
      <c r="F67" s="315"/>
      <c r="G67" s="315"/>
      <c r="H67" s="315"/>
      <c r="I67" s="315"/>
      <c r="J67" s="315"/>
      <c r="K67" s="195"/>
    </row>
    <row r="68" spans="2:11" ht="15" customHeight="1">
      <c r="B68" s="194"/>
      <c r="C68" s="199"/>
      <c r="D68" s="315" t="s">
        <v>447</v>
      </c>
      <c r="E68" s="315"/>
      <c r="F68" s="315"/>
      <c r="G68" s="315"/>
      <c r="H68" s="315"/>
      <c r="I68" s="315"/>
      <c r="J68" s="315"/>
      <c r="K68" s="195"/>
    </row>
    <row r="69" spans="2:11" ht="15" customHeight="1">
      <c r="B69" s="194"/>
      <c r="C69" s="199"/>
      <c r="D69" s="315" t="s">
        <v>448</v>
      </c>
      <c r="E69" s="315"/>
      <c r="F69" s="315"/>
      <c r="G69" s="315"/>
      <c r="H69" s="315"/>
      <c r="I69" s="315"/>
      <c r="J69" s="315"/>
      <c r="K69" s="195"/>
    </row>
    <row r="70" spans="2:11" ht="15" customHeight="1">
      <c r="B70" s="194"/>
      <c r="C70" s="199"/>
      <c r="D70" s="315" t="s">
        <v>449</v>
      </c>
      <c r="E70" s="315"/>
      <c r="F70" s="315"/>
      <c r="G70" s="315"/>
      <c r="H70" s="315"/>
      <c r="I70" s="315"/>
      <c r="J70" s="315"/>
      <c r="K70" s="195"/>
    </row>
    <row r="71" spans="2:11" ht="12.75" customHeight="1">
      <c r="B71" s="203"/>
      <c r="C71" s="204"/>
      <c r="D71" s="204"/>
      <c r="E71" s="204"/>
      <c r="F71" s="204"/>
      <c r="G71" s="204"/>
      <c r="H71" s="204"/>
      <c r="I71" s="204"/>
      <c r="J71" s="204"/>
      <c r="K71" s="205"/>
    </row>
    <row r="72" spans="2:11" ht="18.75" customHeight="1">
      <c r="B72" s="206"/>
      <c r="C72" s="206"/>
      <c r="D72" s="206"/>
      <c r="E72" s="206"/>
      <c r="F72" s="206"/>
      <c r="G72" s="206"/>
      <c r="H72" s="206"/>
      <c r="I72" s="206"/>
      <c r="J72" s="206"/>
      <c r="K72" s="207"/>
    </row>
    <row r="73" spans="2:11" ht="18.75" customHeight="1">
      <c r="B73" s="207"/>
      <c r="C73" s="207"/>
      <c r="D73" s="207"/>
      <c r="E73" s="207"/>
      <c r="F73" s="207"/>
      <c r="G73" s="207"/>
      <c r="H73" s="207"/>
      <c r="I73" s="207"/>
      <c r="J73" s="207"/>
      <c r="K73" s="207"/>
    </row>
    <row r="74" spans="2:11" ht="7.5" customHeight="1">
      <c r="B74" s="208"/>
      <c r="C74" s="209"/>
      <c r="D74" s="209"/>
      <c r="E74" s="209"/>
      <c r="F74" s="209"/>
      <c r="G74" s="209"/>
      <c r="H74" s="209"/>
      <c r="I74" s="209"/>
      <c r="J74" s="209"/>
      <c r="K74" s="210"/>
    </row>
    <row r="75" spans="2:11" ht="45" customHeight="1">
      <c r="B75" s="211"/>
      <c r="C75" s="319" t="s">
        <v>450</v>
      </c>
      <c r="D75" s="319"/>
      <c r="E75" s="319"/>
      <c r="F75" s="319"/>
      <c r="G75" s="319"/>
      <c r="H75" s="319"/>
      <c r="I75" s="319"/>
      <c r="J75" s="319"/>
      <c r="K75" s="212"/>
    </row>
    <row r="76" spans="2:11" ht="17.25" customHeight="1">
      <c r="B76" s="211"/>
      <c r="C76" s="213" t="s">
        <v>451</v>
      </c>
      <c r="D76" s="213"/>
      <c r="E76" s="213"/>
      <c r="F76" s="213" t="s">
        <v>452</v>
      </c>
      <c r="G76" s="214"/>
      <c r="H76" s="213" t="s">
        <v>56</v>
      </c>
      <c r="I76" s="213" t="s">
        <v>59</v>
      </c>
      <c r="J76" s="213" t="s">
        <v>453</v>
      </c>
      <c r="K76" s="212"/>
    </row>
    <row r="77" spans="2:11" ht="17.25" customHeight="1">
      <c r="B77" s="211"/>
      <c r="C77" s="215" t="s">
        <v>454</v>
      </c>
      <c r="D77" s="215"/>
      <c r="E77" s="215"/>
      <c r="F77" s="216" t="s">
        <v>455</v>
      </c>
      <c r="G77" s="217"/>
      <c r="H77" s="215"/>
      <c r="I77" s="215"/>
      <c r="J77" s="215" t="s">
        <v>456</v>
      </c>
      <c r="K77" s="212"/>
    </row>
    <row r="78" spans="2:11" ht="5.25" customHeight="1">
      <c r="B78" s="211"/>
      <c r="C78" s="218"/>
      <c r="D78" s="218"/>
      <c r="E78" s="218"/>
      <c r="F78" s="218"/>
      <c r="G78" s="219"/>
      <c r="H78" s="218"/>
      <c r="I78" s="218"/>
      <c r="J78" s="218"/>
      <c r="K78" s="212"/>
    </row>
    <row r="79" spans="2:11" ht="15" customHeight="1">
      <c r="B79" s="211"/>
      <c r="C79" s="200" t="s">
        <v>55</v>
      </c>
      <c r="D79" s="220"/>
      <c r="E79" s="220"/>
      <c r="F79" s="221" t="s">
        <v>457</v>
      </c>
      <c r="G79" s="222"/>
      <c r="H79" s="200" t="s">
        <v>458</v>
      </c>
      <c r="I79" s="200" t="s">
        <v>459</v>
      </c>
      <c r="J79" s="200">
        <v>20</v>
      </c>
      <c r="K79" s="212"/>
    </row>
    <row r="80" spans="2:11" ht="15" customHeight="1">
      <c r="B80" s="211"/>
      <c r="C80" s="200" t="s">
        <v>460</v>
      </c>
      <c r="D80" s="200"/>
      <c r="E80" s="200"/>
      <c r="F80" s="221" t="s">
        <v>457</v>
      </c>
      <c r="G80" s="222"/>
      <c r="H80" s="200" t="s">
        <v>461</v>
      </c>
      <c r="I80" s="200" t="s">
        <v>459</v>
      </c>
      <c r="J80" s="200">
        <v>120</v>
      </c>
      <c r="K80" s="212"/>
    </row>
    <row r="81" spans="2:11" ht="15" customHeight="1">
      <c r="B81" s="223"/>
      <c r="C81" s="200" t="s">
        <v>462</v>
      </c>
      <c r="D81" s="200"/>
      <c r="E81" s="200"/>
      <c r="F81" s="221" t="s">
        <v>463</v>
      </c>
      <c r="G81" s="222"/>
      <c r="H81" s="200" t="s">
        <v>464</v>
      </c>
      <c r="I81" s="200" t="s">
        <v>459</v>
      </c>
      <c r="J81" s="200">
        <v>50</v>
      </c>
      <c r="K81" s="212"/>
    </row>
    <row r="82" spans="2:11" ht="15" customHeight="1">
      <c r="B82" s="223"/>
      <c r="C82" s="200" t="s">
        <v>465</v>
      </c>
      <c r="D82" s="200"/>
      <c r="E82" s="200"/>
      <c r="F82" s="221" t="s">
        <v>457</v>
      </c>
      <c r="G82" s="222"/>
      <c r="H82" s="200" t="s">
        <v>466</v>
      </c>
      <c r="I82" s="200" t="s">
        <v>467</v>
      </c>
      <c r="J82" s="200"/>
      <c r="K82" s="212"/>
    </row>
    <row r="83" spans="2:11" ht="15" customHeight="1">
      <c r="B83" s="223"/>
      <c r="C83" s="200" t="s">
        <v>468</v>
      </c>
      <c r="D83" s="200"/>
      <c r="E83" s="200"/>
      <c r="F83" s="221" t="s">
        <v>463</v>
      </c>
      <c r="G83" s="200"/>
      <c r="H83" s="200" t="s">
        <v>469</v>
      </c>
      <c r="I83" s="200" t="s">
        <v>459</v>
      </c>
      <c r="J83" s="200">
        <v>15</v>
      </c>
      <c r="K83" s="212"/>
    </row>
    <row r="84" spans="2:11" ht="15" customHeight="1">
      <c r="B84" s="223"/>
      <c r="C84" s="200" t="s">
        <v>470</v>
      </c>
      <c r="D84" s="200"/>
      <c r="E84" s="200"/>
      <c r="F84" s="221" t="s">
        <v>463</v>
      </c>
      <c r="G84" s="200"/>
      <c r="H84" s="200" t="s">
        <v>471</v>
      </c>
      <c r="I84" s="200" t="s">
        <v>459</v>
      </c>
      <c r="J84" s="200">
        <v>15</v>
      </c>
      <c r="K84" s="212"/>
    </row>
    <row r="85" spans="2:11" ht="15" customHeight="1">
      <c r="B85" s="223"/>
      <c r="C85" s="200" t="s">
        <v>472</v>
      </c>
      <c r="D85" s="200"/>
      <c r="E85" s="200"/>
      <c r="F85" s="221" t="s">
        <v>463</v>
      </c>
      <c r="G85" s="200"/>
      <c r="H85" s="200" t="s">
        <v>473</v>
      </c>
      <c r="I85" s="200" t="s">
        <v>459</v>
      </c>
      <c r="J85" s="200">
        <v>20</v>
      </c>
      <c r="K85" s="212"/>
    </row>
    <row r="86" spans="2:11" ht="15" customHeight="1">
      <c r="B86" s="223"/>
      <c r="C86" s="200" t="s">
        <v>474</v>
      </c>
      <c r="D86" s="200"/>
      <c r="E86" s="200"/>
      <c r="F86" s="221" t="s">
        <v>463</v>
      </c>
      <c r="G86" s="200"/>
      <c r="H86" s="200" t="s">
        <v>475</v>
      </c>
      <c r="I86" s="200" t="s">
        <v>459</v>
      </c>
      <c r="J86" s="200">
        <v>20</v>
      </c>
      <c r="K86" s="212"/>
    </row>
    <row r="87" spans="2:11" ht="15" customHeight="1">
      <c r="B87" s="223"/>
      <c r="C87" s="200" t="s">
        <v>476</v>
      </c>
      <c r="D87" s="200"/>
      <c r="E87" s="200"/>
      <c r="F87" s="221" t="s">
        <v>463</v>
      </c>
      <c r="G87" s="222"/>
      <c r="H87" s="200" t="s">
        <v>477</v>
      </c>
      <c r="I87" s="200" t="s">
        <v>459</v>
      </c>
      <c r="J87" s="200">
        <v>50</v>
      </c>
      <c r="K87" s="212"/>
    </row>
    <row r="88" spans="2:11" ht="15" customHeight="1">
      <c r="B88" s="223"/>
      <c r="C88" s="200" t="s">
        <v>478</v>
      </c>
      <c r="D88" s="200"/>
      <c r="E88" s="200"/>
      <c r="F88" s="221" t="s">
        <v>463</v>
      </c>
      <c r="G88" s="222"/>
      <c r="H88" s="200" t="s">
        <v>479</v>
      </c>
      <c r="I88" s="200" t="s">
        <v>459</v>
      </c>
      <c r="J88" s="200">
        <v>20</v>
      </c>
      <c r="K88" s="212"/>
    </row>
    <row r="89" spans="2:11" ht="15" customHeight="1">
      <c r="B89" s="223"/>
      <c r="C89" s="200" t="s">
        <v>480</v>
      </c>
      <c r="D89" s="200"/>
      <c r="E89" s="200"/>
      <c r="F89" s="221" t="s">
        <v>463</v>
      </c>
      <c r="G89" s="222"/>
      <c r="H89" s="200" t="s">
        <v>481</v>
      </c>
      <c r="I89" s="200" t="s">
        <v>459</v>
      </c>
      <c r="J89" s="200">
        <v>20</v>
      </c>
      <c r="K89" s="212"/>
    </row>
    <row r="90" spans="2:11" ht="15" customHeight="1">
      <c r="B90" s="223"/>
      <c r="C90" s="200" t="s">
        <v>482</v>
      </c>
      <c r="D90" s="200"/>
      <c r="E90" s="200"/>
      <c r="F90" s="221" t="s">
        <v>463</v>
      </c>
      <c r="G90" s="222"/>
      <c r="H90" s="200" t="s">
        <v>483</v>
      </c>
      <c r="I90" s="200" t="s">
        <v>459</v>
      </c>
      <c r="J90" s="200">
        <v>50</v>
      </c>
      <c r="K90" s="212"/>
    </row>
    <row r="91" spans="2:11" ht="15" customHeight="1">
      <c r="B91" s="223"/>
      <c r="C91" s="200" t="s">
        <v>484</v>
      </c>
      <c r="D91" s="200"/>
      <c r="E91" s="200"/>
      <c r="F91" s="221" t="s">
        <v>463</v>
      </c>
      <c r="G91" s="222"/>
      <c r="H91" s="200" t="s">
        <v>484</v>
      </c>
      <c r="I91" s="200" t="s">
        <v>459</v>
      </c>
      <c r="J91" s="200">
        <v>50</v>
      </c>
      <c r="K91" s="212"/>
    </row>
    <row r="92" spans="2:11" ht="15" customHeight="1">
      <c r="B92" s="223"/>
      <c r="C92" s="200" t="s">
        <v>485</v>
      </c>
      <c r="D92" s="200"/>
      <c r="E92" s="200"/>
      <c r="F92" s="221" t="s">
        <v>463</v>
      </c>
      <c r="G92" s="222"/>
      <c r="H92" s="200" t="s">
        <v>486</v>
      </c>
      <c r="I92" s="200" t="s">
        <v>459</v>
      </c>
      <c r="J92" s="200">
        <v>255</v>
      </c>
      <c r="K92" s="212"/>
    </row>
    <row r="93" spans="2:11" ht="15" customHeight="1">
      <c r="B93" s="223"/>
      <c r="C93" s="200" t="s">
        <v>487</v>
      </c>
      <c r="D93" s="200"/>
      <c r="E93" s="200"/>
      <c r="F93" s="221" t="s">
        <v>457</v>
      </c>
      <c r="G93" s="222"/>
      <c r="H93" s="200" t="s">
        <v>488</v>
      </c>
      <c r="I93" s="200" t="s">
        <v>489</v>
      </c>
      <c r="J93" s="200"/>
      <c r="K93" s="212"/>
    </row>
    <row r="94" spans="2:11" ht="15" customHeight="1">
      <c r="B94" s="223"/>
      <c r="C94" s="200" t="s">
        <v>490</v>
      </c>
      <c r="D94" s="200"/>
      <c r="E94" s="200"/>
      <c r="F94" s="221" t="s">
        <v>457</v>
      </c>
      <c r="G94" s="222"/>
      <c r="H94" s="200" t="s">
        <v>491</v>
      </c>
      <c r="I94" s="200" t="s">
        <v>492</v>
      </c>
      <c r="J94" s="200"/>
      <c r="K94" s="212"/>
    </row>
    <row r="95" spans="2:11" ht="15" customHeight="1">
      <c r="B95" s="223"/>
      <c r="C95" s="200" t="s">
        <v>493</v>
      </c>
      <c r="D95" s="200"/>
      <c r="E95" s="200"/>
      <c r="F95" s="221" t="s">
        <v>457</v>
      </c>
      <c r="G95" s="222"/>
      <c r="H95" s="200" t="s">
        <v>493</v>
      </c>
      <c r="I95" s="200" t="s">
        <v>492</v>
      </c>
      <c r="J95" s="200"/>
      <c r="K95" s="212"/>
    </row>
    <row r="96" spans="2:11" ht="15" customHeight="1">
      <c r="B96" s="223"/>
      <c r="C96" s="200" t="s">
        <v>40</v>
      </c>
      <c r="D96" s="200"/>
      <c r="E96" s="200"/>
      <c r="F96" s="221" t="s">
        <v>457</v>
      </c>
      <c r="G96" s="222"/>
      <c r="H96" s="200" t="s">
        <v>494</v>
      </c>
      <c r="I96" s="200" t="s">
        <v>492</v>
      </c>
      <c r="J96" s="200"/>
      <c r="K96" s="212"/>
    </row>
    <row r="97" spans="2:11" ht="15" customHeight="1">
      <c r="B97" s="223"/>
      <c r="C97" s="200" t="s">
        <v>50</v>
      </c>
      <c r="D97" s="200"/>
      <c r="E97" s="200"/>
      <c r="F97" s="221" t="s">
        <v>457</v>
      </c>
      <c r="G97" s="222"/>
      <c r="H97" s="200" t="s">
        <v>495</v>
      </c>
      <c r="I97" s="200" t="s">
        <v>492</v>
      </c>
      <c r="J97" s="200"/>
      <c r="K97" s="212"/>
    </row>
    <row r="98" spans="2:11" ht="15" customHeight="1">
      <c r="B98" s="224"/>
      <c r="C98" s="225"/>
      <c r="D98" s="225"/>
      <c r="E98" s="225"/>
      <c r="F98" s="225"/>
      <c r="G98" s="225"/>
      <c r="H98" s="225"/>
      <c r="I98" s="225"/>
      <c r="J98" s="225"/>
      <c r="K98" s="226"/>
    </row>
    <row r="99" spans="2:11" ht="18.75" customHeight="1">
      <c r="B99" s="227"/>
      <c r="C99" s="228"/>
      <c r="D99" s="228"/>
      <c r="E99" s="228"/>
      <c r="F99" s="228"/>
      <c r="G99" s="228"/>
      <c r="H99" s="228"/>
      <c r="I99" s="228"/>
      <c r="J99" s="228"/>
      <c r="K99" s="227"/>
    </row>
    <row r="100" spans="2:11" ht="18.75" customHeight="1">
      <c r="B100" s="207"/>
      <c r="C100" s="207"/>
      <c r="D100" s="207"/>
      <c r="E100" s="207"/>
      <c r="F100" s="207"/>
      <c r="G100" s="207"/>
      <c r="H100" s="207"/>
      <c r="I100" s="207"/>
      <c r="J100" s="207"/>
      <c r="K100" s="207"/>
    </row>
    <row r="101" spans="2:11" ht="7.5" customHeight="1">
      <c r="B101" s="208"/>
      <c r="C101" s="209"/>
      <c r="D101" s="209"/>
      <c r="E101" s="209"/>
      <c r="F101" s="209"/>
      <c r="G101" s="209"/>
      <c r="H101" s="209"/>
      <c r="I101" s="209"/>
      <c r="J101" s="209"/>
      <c r="K101" s="210"/>
    </row>
    <row r="102" spans="2:11" ht="45" customHeight="1">
      <c r="B102" s="211"/>
      <c r="C102" s="319" t="s">
        <v>496</v>
      </c>
      <c r="D102" s="319"/>
      <c r="E102" s="319"/>
      <c r="F102" s="319"/>
      <c r="G102" s="319"/>
      <c r="H102" s="319"/>
      <c r="I102" s="319"/>
      <c r="J102" s="319"/>
      <c r="K102" s="212"/>
    </row>
    <row r="103" spans="2:11" ht="17.25" customHeight="1">
      <c r="B103" s="211"/>
      <c r="C103" s="213" t="s">
        <v>451</v>
      </c>
      <c r="D103" s="213"/>
      <c r="E103" s="213"/>
      <c r="F103" s="213" t="s">
        <v>452</v>
      </c>
      <c r="G103" s="214"/>
      <c r="H103" s="213" t="s">
        <v>56</v>
      </c>
      <c r="I103" s="213" t="s">
        <v>59</v>
      </c>
      <c r="J103" s="213" t="s">
        <v>453</v>
      </c>
      <c r="K103" s="212"/>
    </row>
    <row r="104" spans="2:11" ht="17.25" customHeight="1">
      <c r="B104" s="211"/>
      <c r="C104" s="215" t="s">
        <v>454</v>
      </c>
      <c r="D104" s="215"/>
      <c r="E104" s="215"/>
      <c r="F104" s="216" t="s">
        <v>455</v>
      </c>
      <c r="G104" s="217"/>
      <c r="H104" s="215"/>
      <c r="I104" s="215"/>
      <c r="J104" s="215" t="s">
        <v>456</v>
      </c>
      <c r="K104" s="212"/>
    </row>
    <row r="105" spans="2:11" ht="5.25" customHeight="1">
      <c r="B105" s="211"/>
      <c r="C105" s="213"/>
      <c r="D105" s="213"/>
      <c r="E105" s="213"/>
      <c r="F105" s="213"/>
      <c r="G105" s="229"/>
      <c r="H105" s="213"/>
      <c r="I105" s="213"/>
      <c r="J105" s="213"/>
      <c r="K105" s="212"/>
    </row>
    <row r="106" spans="2:11" ht="15" customHeight="1">
      <c r="B106" s="211"/>
      <c r="C106" s="200" t="s">
        <v>55</v>
      </c>
      <c r="D106" s="220"/>
      <c r="E106" s="220"/>
      <c r="F106" s="221" t="s">
        <v>457</v>
      </c>
      <c r="G106" s="200"/>
      <c r="H106" s="200" t="s">
        <v>497</v>
      </c>
      <c r="I106" s="200" t="s">
        <v>459</v>
      </c>
      <c r="J106" s="200">
        <v>20</v>
      </c>
      <c r="K106" s="212"/>
    </row>
    <row r="107" spans="2:11" ht="15" customHeight="1">
      <c r="B107" s="211"/>
      <c r="C107" s="200" t="s">
        <v>460</v>
      </c>
      <c r="D107" s="200"/>
      <c r="E107" s="200"/>
      <c r="F107" s="221" t="s">
        <v>457</v>
      </c>
      <c r="G107" s="200"/>
      <c r="H107" s="200" t="s">
        <v>497</v>
      </c>
      <c r="I107" s="200" t="s">
        <v>459</v>
      </c>
      <c r="J107" s="200">
        <v>120</v>
      </c>
      <c r="K107" s="212"/>
    </row>
    <row r="108" spans="2:11" ht="15" customHeight="1">
      <c r="B108" s="223"/>
      <c r="C108" s="200" t="s">
        <v>462</v>
      </c>
      <c r="D108" s="200"/>
      <c r="E108" s="200"/>
      <c r="F108" s="221" t="s">
        <v>463</v>
      </c>
      <c r="G108" s="200"/>
      <c r="H108" s="200" t="s">
        <v>497</v>
      </c>
      <c r="I108" s="200" t="s">
        <v>459</v>
      </c>
      <c r="J108" s="200">
        <v>50</v>
      </c>
      <c r="K108" s="212"/>
    </row>
    <row r="109" spans="2:11" ht="15" customHeight="1">
      <c r="B109" s="223"/>
      <c r="C109" s="200" t="s">
        <v>465</v>
      </c>
      <c r="D109" s="200"/>
      <c r="E109" s="200"/>
      <c r="F109" s="221" t="s">
        <v>457</v>
      </c>
      <c r="G109" s="200"/>
      <c r="H109" s="200" t="s">
        <v>497</v>
      </c>
      <c r="I109" s="200" t="s">
        <v>467</v>
      </c>
      <c r="J109" s="200"/>
      <c r="K109" s="212"/>
    </row>
    <row r="110" spans="2:11" ht="15" customHeight="1">
      <c r="B110" s="223"/>
      <c r="C110" s="200" t="s">
        <v>476</v>
      </c>
      <c r="D110" s="200"/>
      <c r="E110" s="200"/>
      <c r="F110" s="221" t="s">
        <v>463</v>
      </c>
      <c r="G110" s="200"/>
      <c r="H110" s="200" t="s">
        <v>497</v>
      </c>
      <c r="I110" s="200" t="s">
        <v>459</v>
      </c>
      <c r="J110" s="200">
        <v>50</v>
      </c>
      <c r="K110" s="212"/>
    </row>
    <row r="111" spans="2:11" ht="15" customHeight="1">
      <c r="B111" s="223"/>
      <c r="C111" s="200" t="s">
        <v>484</v>
      </c>
      <c r="D111" s="200"/>
      <c r="E111" s="200"/>
      <c r="F111" s="221" t="s">
        <v>463</v>
      </c>
      <c r="G111" s="200"/>
      <c r="H111" s="200" t="s">
        <v>497</v>
      </c>
      <c r="I111" s="200" t="s">
        <v>459</v>
      </c>
      <c r="J111" s="200">
        <v>50</v>
      </c>
      <c r="K111" s="212"/>
    </row>
    <row r="112" spans="2:11" ht="15" customHeight="1">
      <c r="B112" s="223"/>
      <c r="C112" s="200" t="s">
        <v>482</v>
      </c>
      <c r="D112" s="200"/>
      <c r="E112" s="200"/>
      <c r="F112" s="221" t="s">
        <v>463</v>
      </c>
      <c r="G112" s="200"/>
      <c r="H112" s="200" t="s">
        <v>497</v>
      </c>
      <c r="I112" s="200" t="s">
        <v>459</v>
      </c>
      <c r="J112" s="200">
        <v>50</v>
      </c>
      <c r="K112" s="212"/>
    </row>
    <row r="113" spans="2:11" ht="15" customHeight="1">
      <c r="B113" s="223"/>
      <c r="C113" s="200" t="s">
        <v>55</v>
      </c>
      <c r="D113" s="200"/>
      <c r="E113" s="200"/>
      <c r="F113" s="221" t="s">
        <v>457</v>
      </c>
      <c r="G113" s="200"/>
      <c r="H113" s="200" t="s">
        <v>498</v>
      </c>
      <c r="I113" s="200" t="s">
        <v>459</v>
      </c>
      <c r="J113" s="200">
        <v>20</v>
      </c>
      <c r="K113" s="212"/>
    </row>
    <row r="114" spans="2:11" ht="15" customHeight="1">
      <c r="B114" s="223"/>
      <c r="C114" s="200" t="s">
        <v>499</v>
      </c>
      <c r="D114" s="200"/>
      <c r="E114" s="200"/>
      <c r="F114" s="221" t="s">
        <v>457</v>
      </c>
      <c r="G114" s="200"/>
      <c r="H114" s="200" t="s">
        <v>500</v>
      </c>
      <c r="I114" s="200" t="s">
        <v>459</v>
      </c>
      <c r="J114" s="200">
        <v>120</v>
      </c>
      <c r="K114" s="212"/>
    </row>
    <row r="115" spans="2:11" ht="15" customHeight="1">
      <c r="B115" s="223"/>
      <c r="C115" s="200" t="s">
        <v>40</v>
      </c>
      <c r="D115" s="200"/>
      <c r="E115" s="200"/>
      <c r="F115" s="221" t="s">
        <v>457</v>
      </c>
      <c r="G115" s="200"/>
      <c r="H115" s="200" t="s">
        <v>501</v>
      </c>
      <c r="I115" s="200" t="s">
        <v>492</v>
      </c>
      <c r="J115" s="200"/>
      <c r="K115" s="212"/>
    </row>
    <row r="116" spans="2:11" ht="15" customHeight="1">
      <c r="B116" s="223"/>
      <c r="C116" s="200" t="s">
        <v>50</v>
      </c>
      <c r="D116" s="200"/>
      <c r="E116" s="200"/>
      <c r="F116" s="221" t="s">
        <v>457</v>
      </c>
      <c r="G116" s="200"/>
      <c r="H116" s="200" t="s">
        <v>502</v>
      </c>
      <c r="I116" s="200" t="s">
        <v>492</v>
      </c>
      <c r="J116" s="200"/>
      <c r="K116" s="212"/>
    </row>
    <row r="117" spans="2:11" ht="15" customHeight="1">
      <c r="B117" s="223"/>
      <c r="C117" s="200" t="s">
        <v>59</v>
      </c>
      <c r="D117" s="200"/>
      <c r="E117" s="200"/>
      <c r="F117" s="221" t="s">
        <v>457</v>
      </c>
      <c r="G117" s="200"/>
      <c r="H117" s="200" t="s">
        <v>503</v>
      </c>
      <c r="I117" s="200" t="s">
        <v>504</v>
      </c>
      <c r="J117" s="200"/>
      <c r="K117" s="212"/>
    </row>
    <row r="118" spans="2:11" ht="15" customHeight="1">
      <c r="B118" s="224"/>
      <c r="C118" s="230"/>
      <c r="D118" s="230"/>
      <c r="E118" s="230"/>
      <c r="F118" s="230"/>
      <c r="G118" s="230"/>
      <c r="H118" s="230"/>
      <c r="I118" s="230"/>
      <c r="J118" s="230"/>
      <c r="K118" s="226"/>
    </row>
    <row r="119" spans="2:11" ht="18.75" customHeight="1">
      <c r="B119" s="231"/>
      <c r="C119" s="232"/>
      <c r="D119" s="232"/>
      <c r="E119" s="232"/>
      <c r="F119" s="233"/>
      <c r="G119" s="232"/>
      <c r="H119" s="232"/>
      <c r="I119" s="232"/>
      <c r="J119" s="232"/>
      <c r="K119" s="231"/>
    </row>
    <row r="120" spans="2:11" ht="18.75" customHeight="1">
      <c r="B120" s="207"/>
      <c r="C120" s="207"/>
      <c r="D120" s="207"/>
      <c r="E120" s="207"/>
      <c r="F120" s="207"/>
      <c r="G120" s="207"/>
      <c r="H120" s="207"/>
      <c r="I120" s="207"/>
      <c r="J120" s="207"/>
      <c r="K120" s="207"/>
    </row>
    <row r="121" spans="2:11" ht="7.5" customHeight="1">
      <c r="B121" s="234"/>
      <c r="C121" s="235"/>
      <c r="D121" s="235"/>
      <c r="E121" s="235"/>
      <c r="F121" s="235"/>
      <c r="G121" s="235"/>
      <c r="H121" s="235"/>
      <c r="I121" s="235"/>
      <c r="J121" s="235"/>
      <c r="K121" s="236"/>
    </row>
    <row r="122" spans="2:11" ht="45" customHeight="1">
      <c r="B122" s="237"/>
      <c r="C122" s="317" t="s">
        <v>505</v>
      </c>
      <c r="D122" s="317"/>
      <c r="E122" s="317"/>
      <c r="F122" s="317"/>
      <c r="G122" s="317"/>
      <c r="H122" s="317"/>
      <c r="I122" s="317"/>
      <c r="J122" s="317"/>
      <c r="K122" s="238"/>
    </row>
    <row r="123" spans="2:11" ht="17.25" customHeight="1">
      <c r="B123" s="239"/>
      <c r="C123" s="213" t="s">
        <v>451</v>
      </c>
      <c r="D123" s="213"/>
      <c r="E123" s="213"/>
      <c r="F123" s="213" t="s">
        <v>452</v>
      </c>
      <c r="G123" s="214"/>
      <c r="H123" s="213" t="s">
        <v>56</v>
      </c>
      <c r="I123" s="213" t="s">
        <v>59</v>
      </c>
      <c r="J123" s="213" t="s">
        <v>453</v>
      </c>
      <c r="K123" s="240"/>
    </row>
    <row r="124" spans="2:11" ht="17.25" customHeight="1">
      <c r="B124" s="239"/>
      <c r="C124" s="215" t="s">
        <v>454</v>
      </c>
      <c r="D124" s="215"/>
      <c r="E124" s="215"/>
      <c r="F124" s="216" t="s">
        <v>455</v>
      </c>
      <c r="G124" s="217"/>
      <c r="H124" s="215"/>
      <c r="I124" s="215"/>
      <c r="J124" s="215" t="s">
        <v>456</v>
      </c>
      <c r="K124" s="240"/>
    </row>
    <row r="125" spans="2:11" ht="5.25" customHeight="1">
      <c r="B125" s="241"/>
      <c r="C125" s="218"/>
      <c r="D125" s="218"/>
      <c r="E125" s="218"/>
      <c r="F125" s="218"/>
      <c r="G125" s="242"/>
      <c r="H125" s="218"/>
      <c r="I125" s="218"/>
      <c r="J125" s="218"/>
      <c r="K125" s="243"/>
    </row>
    <row r="126" spans="2:11" ht="15" customHeight="1">
      <c r="B126" s="241"/>
      <c r="C126" s="200" t="s">
        <v>460</v>
      </c>
      <c r="D126" s="220"/>
      <c r="E126" s="220"/>
      <c r="F126" s="221" t="s">
        <v>457</v>
      </c>
      <c r="G126" s="200"/>
      <c r="H126" s="200" t="s">
        <v>497</v>
      </c>
      <c r="I126" s="200" t="s">
        <v>459</v>
      </c>
      <c r="J126" s="200">
        <v>120</v>
      </c>
      <c r="K126" s="244"/>
    </row>
    <row r="127" spans="2:11" ht="15" customHeight="1">
      <c r="B127" s="241"/>
      <c r="C127" s="200" t="s">
        <v>506</v>
      </c>
      <c r="D127" s="200"/>
      <c r="E127" s="200"/>
      <c r="F127" s="221" t="s">
        <v>457</v>
      </c>
      <c r="G127" s="200"/>
      <c r="H127" s="200" t="s">
        <v>507</v>
      </c>
      <c r="I127" s="200" t="s">
        <v>459</v>
      </c>
      <c r="J127" s="200" t="s">
        <v>508</v>
      </c>
      <c r="K127" s="244"/>
    </row>
    <row r="128" spans="2:11" ht="15" customHeight="1">
      <c r="B128" s="241"/>
      <c r="C128" s="200" t="s">
        <v>405</v>
      </c>
      <c r="D128" s="200"/>
      <c r="E128" s="200"/>
      <c r="F128" s="221" t="s">
        <v>457</v>
      </c>
      <c r="G128" s="200"/>
      <c r="H128" s="200" t="s">
        <v>509</v>
      </c>
      <c r="I128" s="200" t="s">
        <v>459</v>
      </c>
      <c r="J128" s="200" t="s">
        <v>508</v>
      </c>
      <c r="K128" s="244"/>
    </row>
    <row r="129" spans="2:11" ht="15" customHeight="1">
      <c r="B129" s="241"/>
      <c r="C129" s="200" t="s">
        <v>468</v>
      </c>
      <c r="D129" s="200"/>
      <c r="E129" s="200"/>
      <c r="F129" s="221" t="s">
        <v>463</v>
      </c>
      <c r="G129" s="200"/>
      <c r="H129" s="200" t="s">
        <v>469</v>
      </c>
      <c r="I129" s="200" t="s">
        <v>459</v>
      </c>
      <c r="J129" s="200">
        <v>15</v>
      </c>
      <c r="K129" s="244"/>
    </row>
    <row r="130" spans="2:11" ht="15" customHeight="1">
      <c r="B130" s="241"/>
      <c r="C130" s="200" t="s">
        <v>470</v>
      </c>
      <c r="D130" s="200"/>
      <c r="E130" s="200"/>
      <c r="F130" s="221" t="s">
        <v>463</v>
      </c>
      <c r="G130" s="200"/>
      <c r="H130" s="200" t="s">
        <v>471</v>
      </c>
      <c r="I130" s="200" t="s">
        <v>459</v>
      </c>
      <c r="J130" s="200">
        <v>15</v>
      </c>
      <c r="K130" s="244"/>
    </row>
    <row r="131" spans="2:11" ht="15" customHeight="1">
      <c r="B131" s="241"/>
      <c r="C131" s="200" t="s">
        <v>472</v>
      </c>
      <c r="D131" s="200"/>
      <c r="E131" s="200"/>
      <c r="F131" s="221" t="s">
        <v>463</v>
      </c>
      <c r="G131" s="200"/>
      <c r="H131" s="200" t="s">
        <v>473</v>
      </c>
      <c r="I131" s="200" t="s">
        <v>459</v>
      </c>
      <c r="J131" s="200">
        <v>20</v>
      </c>
      <c r="K131" s="244"/>
    </row>
    <row r="132" spans="2:11" ht="15" customHeight="1">
      <c r="B132" s="241"/>
      <c r="C132" s="200" t="s">
        <v>474</v>
      </c>
      <c r="D132" s="200"/>
      <c r="E132" s="200"/>
      <c r="F132" s="221" t="s">
        <v>463</v>
      </c>
      <c r="G132" s="200"/>
      <c r="H132" s="200" t="s">
        <v>475</v>
      </c>
      <c r="I132" s="200" t="s">
        <v>459</v>
      </c>
      <c r="J132" s="200">
        <v>20</v>
      </c>
      <c r="K132" s="244"/>
    </row>
    <row r="133" spans="2:11" ht="15" customHeight="1">
      <c r="B133" s="241"/>
      <c r="C133" s="200" t="s">
        <v>462</v>
      </c>
      <c r="D133" s="200"/>
      <c r="E133" s="200"/>
      <c r="F133" s="221" t="s">
        <v>463</v>
      </c>
      <c r="G133" s="200"/>
      <c r="H133" s="200" t="s">
        <v>497</v>
      </c>
      <c r="I133" s="200" t="s">
        <v>459</v>
      </c>
      <c r="J133" s="200">
        <v>50</v>
      </c>
      <c r="K133" s="244"/>
    </row>
    <row r="134" spans="2:11" ht="15" customHeight="1">
      <c r="B134" s="241"/>
      <c r="C134" s="200" t="s">
        <v>476</v>
      </c>
      <c r="D134" s="200"/>
      <c r="E134" s="200"/>
      <c r="F134" s="221" t="s">
        <v>463</v>
      </c>
      <c r="G134" s="200"/>
      <c r="H134" s="200" t="s">
        <v>497</v>
      </c>
      <c r="I134" s="200" t="s">
        <v>459</v>
      </c>
      <c r="J134" s="200">
        <v>50</v>
      </c>
      <c r="K134" s="244"/>
    </row>
    <row r="135" spans="2:11" ht="15" customHeight="1">
      <c r="B135" s="241"/>
      <c r="C135" s="200" t="s">
        <v>482</v>
      </c>
      <c r="D135" s="200"/>
      <c r="E135" s="200"/>
      <c r="F135" s="221" t="s">
        <v>463</v>
      </c>
      <c r="G135" s="200"/>
      <c r="H135" s="200" t="s">
        <v>497</v>
      </c>
      <c r="I135" s="200" t="s">
        <v>459</v>
      </c>
      <c r="J135" s="200">
        <v>50</v>
      </c>
      <c r="K135" s="244"/>
    </row>
    <row r="136" spans="2:11" ht="15" customHeight="1">
      <c r="B136" s="241"/>
      <c r="C136" s="200" t="s">
        <v>484</v>
      </c>
      <c r="D136" s="200"/>
      <c r="E136" s="200"/>
      <c r="F136" s="221" t="s">
        <v>463</v>
      </c>
      <c r="G136" s="200"/>
      <c r="H136" s="200" t="s">
        <v>497</v>
      </c>
      <c r="I136" s="200" t="s">
        <v>459</v>
      </c>
      <c r="J136" s="200">
        <v>50</v>
      </c>
      <c r="K136" s="244"/>
    </row>
    <row r="137" spans="2:11" ht="15" customHeight="1">
      <c r="B137" s="241"/>
      <c r="C137" s="200" t="s">
        <v>485</v>
      </c>
      <c r="D137" s="200"/>
      <c r="E137" s="200"/>
      <c r="F137" s="221" t="s">
        <v>463</v>
      </c>
      <c r="G137" s="200"/>
      <c r="H137" s="200" t="s">
        <v>510</v>
      </c>
      <c r="I137" s="200" t="s">
        <v>459</v>
      </c>
      <c r="J137" s="200">
        <v>255</v>
      </c>
      <c r="K137" s="244"/>
    </row>
    <row r="138" spans="2:11" ht="15" customHeight="1">
      <c r="B138" s="241"/>
      <c r="C138" s="200" t="s">
        <v>487</v>
      </c>
      <c r="D138" s="200"/>
      <c r="E138" s="200"/>
      <c r="F138" s="221" t="s">
        <v>457</v>
      </c>
      <c r="G138" s="200"/>
      <c r="H138" s="200" t="s">
        <v>511</v>
      </c>
      <c r="I138" s="200" t="s">
        <v>489</v>
      </c>
      <c r="J138" s="200"/>
      <c r="K138" s="244"/>
    </row>
    <row r="139" spans="2:11" ht="15" customHeight="1">
      <c r="B139" s="241"/>
      <c r="C139" s="200" t="s">
        <v>490</v>
      </c>
      <c r="D139" s="200"/>
      <c r="E139" s="200"/>
      <c r="F139" s="221" t="s">
        <v>457</v>
      </c>
      <c r="G139" s="200"/>
      <c r="H139" s="200" t="s">
        <v>512</v>
      </c>
      <c r="I139" s="200" t="s">
        <v>492</v>
      </c>
      <c r="J139" s="200"/>
      <c r="K139" s="244"/>
    </row>
    <row r="140" spans="2:11" ht="15" customHeight="1">
      <c r="B140" s="241"/>
      <c r="C140" s="200" t="s">
        <v>493</v>
      </c>
      <c r="D140" s="200"/>
      <c r="E140" s="200"/>
      <c r="F140" s="221" t="s">
        <v>457</v>
      </c>
      <c r="G140" s="200"/>
      <c r="H140" s="200" t="s">
        <v>493</v>
      </c>
      <c r="I140" s="200" t="s">
        <v>492</v>
      </c>
      <c r="J140" s="200"/>
      <c r="K140" s="244"/>
    </row>
    <row r="141" spans="2:11" ht="15" customHeight="1">
      <c r="B141" s="241"/>
      <c r="C141" s="200" t="s">
        <v>40</v>
      </c>
      <c r="D141" s="200"/>
      <c r="E141" s="200"/>
      <c r="F141" s="221" t="s">
        <v>457</v>
      </c>
      <c r="G141" s="200"/>
      <c r="H141" s="200" t="s">
        <v>513</v>
      </c>
      <c r="I141" s="200" t="s">
        <v>492</v>
      </c>
      <c r="J141" s="200"/>
      <c r="K141" s="244"/>
    </row>
    <row r="142" spans="2:11" ht="15" customHeight="1">
      <c r="B142" s="241"/>
      <c r="C142" s="200" t="s">
        <v>514</v>
      </c>
      <c r="D142" s="200"/>
      <c r="E142" s="200"/>
      <c r="F142" s="221" t="s">
        <v>457</v>
      </c>
      <c r="G142" s="200"/>
      <c r="H142" s="200" t="s">
        <v>515</v>
      </c>
      <c r="I142" s="200" t="s">
        <v>492</v>
      </c>
      <c r="J142" s="200"/>
      <c r="K142" s="244"/>
    </row>
    <row r="143" spans="2:11" ht="15" customHeight="1">
      <c r="B143" s="245"/>
      <c r="C143" s="246"/>
      <c r="D143" s="246"/>
      <c r="E143" s="246"/>
      <c r="F143" s="246"/>
      <c r="G143" s="246"/>
      <c r="H143" s="246"/>
      <c r="I143" s="246"/>
      <c r="J143" s="246"/>
      <c r="K143" s="247"/>
    </row>
    <row r="144" spans="2:11" ht="18.75" customHeight="1">
      <c r="B144" s="232"/>
      <c r="C144" s="232"/>
      <c r="D144" s="232"/>
      <c r="E144" s="232"/>
      <c r="F144" s="233"/>
      <c r="G144" s="232"/>
      <c r="H144" s="232"/>
      <c r="I144" s="232"/>
      <c r="J144" s="232"/>
      <c r="K144" s="232"/>
    </row>
    <row r="145" spans="2:11" ht="18.75" customHeight="1">
      <c r="B145" s="207"/>
      <c r="C145" s="207"/>
      <c r="D145" s="207"/>
      <c r="E145" s="207"/>
      <c r="F145" s="207"/>
      <c r="G145" s="207"/>
      <c r="H145" s="207"/>
      <c r="I145" s="207"/>
      <c r="J145" s="207"/>
      <c r="K145" s="207"/>
    </row>
    <row r="146" spans="2:11" ht="7.5" customHeight="1">
      <c r="B146" s="208"/>
      <c r="C146" s="209"/>
      <c r="D146" s="209"/>
      <c r="E146" s="209"/>
      <c r="F146" s="209"/>
      <c r="G146" s="209"/>
      <c r="H146" s="209"/>
      <c r="I146" s="209"/>
      <c r="J146" s="209"/>
      <c r="K146" s="210"/>
    </row>
    <row r="147" spans="2:11" ht="45" customHeight="1">
      <c r="B147" s="211"/>
      <c r="C147" s="319" t="s">
        <v>516</v>
      </c>
      <c r="D147" s="319"/>
      <c r="E147" s="319"/>
      <c r="F147" s="319"/>
      <c r="G147" s="319"/>
      <c r="H147" s="319"/>
      <c r="I147" s="319"/>
      <c r="J147" s="319"/>
      <c r="K147" s="212"/>
    </row>
    <row r="148" spans="2:11" ht="17.25" customHeight="1">
      <c r="B148" s="211"/>
      <c r="C148" s="213" t="s">
        <v>451</v>
      </c>
      <c r="D148" s="213"/>
      <c r="E148" s="213"/>
      <c r="F148" s="213" t="s">
        <v>452</v>
      </c>
      <c r="G148" s="214"/>
      <c r="H148" s="213" t="s">
        <v>56</v>
      </c>
      <c r="I148" s="213" t="s">
        <v>59</v>
      </c>
      <c r="J148" s="213" t="s">
        <v>453</v>
      </c>
      <c r="K148" s="212"/>
    </row>
    <row r="149" spans="2:11" ht="17.25" customHeight="1">
      <c r="B149" s="211"/>
      <c r="C149" s="215" t="s">
        <v>454</v>
      </c>
      <c r="D149" s="215"/>
      <c r="E149" s="215"/>
      <c r="F149" s="216" t="s">
        <v>455</v>
      </c>
      <c r="G149" s="217"/>
      <c r="H149" s="215"/>
      <c r="I149" s="215"/>
      <c r="J149" s="215" t="s">
        <v>456</v>
      </c>
      <c r="K149" s="212"/>
    </row>
    <row r="150" spans="2:11" ht="5.25" customHeight="1">
      <c r="B150" s="223"/>
      <c r="C150" s="218"/>
      <c r="D150" s="218"/>
      <c r="E150" s="218"/>
      <c r="F150" s="218"/>
      <c r="G150" s="219"/>
      <c r="H150" s="218"/>
      <c r="I150" s="218"/>
      <c r="J150" s="218"/>
      <c r="K150" s="244"/>
    </row>
    <row r="151" spans="2:11" ht="15" customHeight="1">
      <c r="B151" s="223"/>
      <c r="C151" s="248" t="s">
        <v>460</v>
      </c>
      <c r="D151" s="200"/>
      <c r="E151" s="200"/>
      <c r="F151" s="249" t="s">
        <v>457</v>
      </c>
      <c r="G151" s="200"/>
      <c r="H151" s="248" t="s">
        <v>497</v>
      </c>
      <c r="I151" s="248" t="s">
        <v>459</v>
      </c>
      <c r="J151" s="248">
        <v>120</v>
      </c>
      <c r="K151" s="244"/>
    </row>
    <row r="152" spans="2:11" ht="15" customHeight="1">
      <c r="B152" s="223"/>
      <c r="C152" s="248" t="s">
        <v>506</v>
      </c>
      <c r="D152" s="200"/>
      <c r="E152" s="200"/>
      <c r="F152" s="249" t="s">
        <v>457</v>
      </c>
      <c r="G152" s="200"/>
      <c r="H152" s="248" t="s">
        <v>517</v>
      </c>
      <c r="I152" s="248" t="s">
        <v>459</v>
      </c>
      <c r="J152" s="248" t="s">
        <v>508</v>
      </c>
      <c r="K152" s="244"/>
    </row>
    <row r="153" spans="2:11" ht="15" customHeight="1">
      <c r="B153" s="223"/>
      <c r="C153" s="248" t="s">
        <v>405</v>
      </c>
      <c r="D153" s="200"/>
      <c r="E153" s="200"/>
      <c r="F153" s="249" t="s">
        <v>457</v>
      </c>
      <c r="G153" s="200"/>
      <c r="H153" s="248" t="s">
        <v>518</v>
      </c>
      <c r="I153" s="248" t="s">
        <v>459</v>
      </c>
      <c r="J153" s="248" t="s">
        <v>508</v>
      </c>
      <c r="K153" s="244"/>
    </row>
    <row r="154" spans="2:11" ht="15" customHeight="1">
      <c r="B154" s="223"/>
      <c r="C154" s="248" t="s">
        <v>462</v>
      </c>
      <c r="D154" s="200"/>
      <c r="E154" s="200"/>
      <c r="F154" s="249" t="s">
        <v>463</v>
      </c>
      <c r="G154" s="200"/>
      <c r="H154" s="248" t="s">
        <v>497</v>
      </c>
      <c r="I154" s="248" t="s">
        <v>459</v>
      </c>
      <c r="J154" s="248">
        <v>50</v>
      </c>
      <c r="K154" s="244"/>
    </row>
    <row r="155" spans="2:11" ht="15" customHeight="1">
      <c r="B155" s="223"/>
      <c r="C155" s="248" t="s">
        <v>465</v>
      </c>
      <c r="D155" s="200"/>
      <c r="E155" s="200"/>
      <c r="F155" s="249" t="s">
        <v>457</v>
      </c>
      <c r="G155" s="200"/>
      <c r="H155" s="248" t="s">
        <v>497</v>
      </c>
      <c r="I155" s="248" t="s">
        <v>467</v>
      </c>
      <c r="J155" s="248"/>
      <c r="K155" s="244"/>
    </row>
    <row r="156" spans="2:11" ht="15" customHeight="1">
      <c r="B156" s="223"/>
      <c r="C156" s="248" t="s">
        <v>476</v>
      </c>
      <c r="D156" s="200"/>
      <c r="E156" s="200"/>
      <c r="F156" s="249" t="s">
        <v>463</v>
      </c>
      <c r="G156" s="200"/>
      <c r="H156" s="248" t="s">
        <v>497</v>
      </c>
      <c r="I156" s="248" t="s">
        <v>459</v>
      </c>
      <c r="J156" s="248">
        <v>50</v>
      </c>
      <c r="K156" s="244"/>
    </row>
    <row r="157" spans="2:11" ht="15" customHeight="1">
      <c r="B157" s="223"/>
      <c r="C157" s="248" t="s">
        <v>484</v>
      </c>
      <c r="D157" s="200"/>
      <c r="E157" s="200"/>
      <c r="F157" s="249" t="s">
        <v>463</v>
      </c>
      <c r="G157" s="200"/>
      <c r="H157" s="248" t="s">
        <v>497</v>
      </c>
      <c r="I157" s="248" t="s">
        <v>459</v>
      </c>
      <c r="J157" s="248">
        <v>50</v>
      </c>
      <c r="K157" s="244"/>
    </row>
    <row r="158" spans="2:11" ht="15" customHeight="1">
      <c r="B158" s="223"/>
      <c r="C158" s="248" t="s">
        <v>482</v>
      </c>
      <c r="D158" s="200"/>
      <c r="E158" s="200"/>
      <c r="F158" s="249" t="s">
        <v>463</v>
      </c>
      <c r="G158" s="200"/>
      <c r="H158" s="248" t="s">
        <v>497</v>
      </c>
      <c r="I158" s="248" t="s">
        <v>459</v>
      </c>
      <c r="J158" s="248">
        <v>50</v>
      </c>
      <c r="K158" s="244"/>
    </row>
    <row r="159" spans="2:11" ht="15" customHeight="1">
      <c r="B159" s="223"/>
      <c r="C159" s="248" t="s">
        <v>88</v>
      </c>
      <c r="D159" s="200"/>
      <c r="E159" s="200"/>
      <c r="F159" s="249" t="s">
        <v>457</v>
      </c>
      <c r="G159" s="200"/>
      <c r="H159" s="248" t="s">
        <v>519</v>
      </c>
      <c r="I159" s="248" t="s">
        <v>459</v>
      </c>
      <c r="J159" s="248" t="s">
        <v>520</v>
      </c>
      <c r="K159" s="244"/>
    </row>
    <row r="160" spans="2:11" ht="15" customHeight="1">
      <c r="B160" s="223"/>
      <c r="C160" s="248" t="s">
        <v>521</v>
      </c>
      <c r="D160" s="200"/>
      <c r="E160" s="200"/>
      <c r="F160" s="249" t="s">
        <v>457</v>
      </c>
      <c r="G160" s="200"/>
      <c r="H160" s="248" t="s">
        <v>522</v>
      </c>
      <c r="I160" s="248" t="s">
        <v>492</v>
      </c>
      <c r="J160" s="248"/>
      <c r="K160" s="244"/>
    </row>
    <row r="161" spans="2:11" ht="15" customHeight="1">
      <c r="B161" s="250"/>
      <c r="C161" s="230"/>
      <c r="D161" s="230"/>
      <c r="E161" s="230"/>
      <c r="F161" s="230"/>
      <c r="G161" s="230"/>
      <c r="H161" s="230"/>
      <c r="I161" s="230"/>
      <c r="J161" s="230"/>
      <c r="K161" s="251"/>
    </row>
    <row r="162" spans="2:11" ht="18.75" customHeight="1">
      <c r="B162" s="232"/>
      <c r="C162" s="242"/>
      <c r="D162" s="242"/>
      <c r="E162" s="242"/>
      <c r="F162" s="252"/>
      <c r="G162" s="242"/>
      <c r="H162" s="242"/>
      <c r="I162" s="242"/>
      <c r="J162" s="242"/>
      <c r="K162" s="232"/>
    </row>
    <row r="163" spans="2:11" ht="18.75" customHeight="1">
      <c r="B163" s="207"/>
      <c r="C163" s="207"/>
      <c r="D163" s="207"/>
      <c r="E163" s="207"/>
      <c r="F163" s="207"/>
      <c r="G163" s="207"/>
      <c r="H163" s="207"/>
      <c r="I163" s="207"/>
      <c r="J163" s="207"/>
      <c r="K163" s="207"/>
    </row>
    <row r="164" spans="2:11" ht="7.5" customHeight="1">
      <c r="B164" s="189"/>
      <c r="C164" s="190"/>
      <c r="D164" s="190"/>
      <c r="E164" s="190"/>
      <c r="F164" s="190"/>
      <c r="G164" s="190"/>
      <c r="H164" s="190"/>
      <c r="I164" s="190"/>
      <c r="J164" s="190"/>
      <c r="K164" s="191"/>
    </row>
    <row r="165" spans="2:11" ht="45" customHeight="1">
      <c r="B165" s="192"/>
      <c r="C165" s="317" t="s">
        <v>523</v>
      </c>
      <c r="D165" s="317"/>
      <c r="E165" s="317"/>
      <c r="F165" s="317"/>
      <c r="G165" s="317"/>
      <c r="H165" s="317"/>
      <c r="I165" s="317"/>
      <c r="J165" s="317"/>
      <c r="K165" s="193"/>
    </row>
    <row r="166" spans="2:11" ht="17.25" customHeight="1">
      <c r="B166" s="192"/>
      <c r="C166" s="213" t="s">
        <v>451</v>
      </c>
      <c r="D166" s="213"/>
      <c r="E166" s="213"/>
      <c r="F166" s="213" t="s">
        <v>452</v>
      </c>
      <c r="G166" s="253"/>
      <c r="H166" s="254" t="s">
        <v>56</v>
      </c>
      <c r="I166" s="254" t="s">
        <v>59</v>
      </c>
      <c r="J166" s="213" t="s">
        <v>453</v>
      </c>
      <c r="K166" s="193"/>
    </row>
    <row r="167" spans="2:11" ht="17.25" customHeight="1">
      <c r="B167" s="194"/>
      <c r="C167" s="215" t="s">
        <v>454</v>
      </c>
      <c r="D167" s="215"/>
      <c r="E167" s="215"/>
      <c r="F167" s="216" t="s">
        <v>455</v>
      </c>
      <c r="G167" s="255"/>
      <c r="H167" s="256"/>
      <c r="I167" s="256"/>
      <c r="J167" s="215" t="s">
        <v>456</v>
      </c>
      <c r="K167" s="195"/>
    </row>
    <row r="168" spans="2:11" ht="5.25" customHeight="1">
      <c r="B168" s="223"/>
      <c r="C168" s="218"/>
      <c r="D168" s="218"/>
      <c r="E168" s="218"/>
      <c r="F168" s="218"/>
      <c r="G168" s="219"/>
      <c r="H168" s="218"/>
      <c r="I168" s="218"/>
      <c r="J168" s="218"/>
      <c r="K168" s="244"/>
    </row>
    <row r="169" spans="2:11" ht="15" customHeight="1">
      <c r="B169" s="223"/>
      <c r="C169" s="200" t="s">
        <v>460</v>
      </c>
      <c r="D169" s="200"/>
      <c r="E169" s="200"/>
      <c r="F169" s="221" t="s">
        <v>457</v>
      </c>
      <c r="G169" s="200"/>
      <c r="H169" s="200" t="s">
        <v>497</v>
      </c>
      <c r="I169" s="200" t="s">
        <v>459</v>
      </c>
      <c r="J169" s="200">
        <v>120</v>
      </c>
      <c r="K169" s="244"/>
    </row>
    <row r="170" spans="2:11" ht="15" customHeight="1">
      <c r="B170" s="223"/>
      <c r="C170" s="200" t="s">
        <v>506</v>
      </c>
      <c r="D170" s="200"/>
      <c r="E170" s="200"/>
      <c r="F170" s="221" t="s">
        <v>457</v>
      </c>
      <c r="G170" s="200"/>
      <c r="H170" s="200" t="s">
        <v>507</v>
      </c>
      <c r="I170" s="200" t="s">
        <v>459</v>
      </c>
      <c r="J170" s="200" t="s">
        <v>508</v>
      </c>
      <c r="K170" s="244"/>
    </row>
    <row r="171" spans="2:11" ht="15" customHeight="1">
      <c r="B171" s="223"/>
      <c r="C171" s="200" t="s">
        <v>405</v>
      </c>
      <c r="D171" s="200"/>
      <c r="E171" s="200"/>
      <c r="F171" s="221" t="s">
        <v>457</v>
      </c>
      <c r="G171" s="200"/>
      <c r="H171" s="200" t="s">
        <v>524</v>
      </c>
      <c r="I171" s="200" t="s">
        <v>459</v>
      </c>
      <c r="J171" s="200" t="s">
        <v>508</v>
      </c>
      <c r="K171" s="244"/>
    </row>
    <row r="172" spans="2:11" ht="15" customHeight="1">
      <c r="B172" s="223"/>
      <c r="C172" s="200" t="s">
        <v>462</v>
      </c>
      <c r="D172" s="200"/>
      <c r="E172" s="200"/>
      <c r="F172" s="221" t="s">
        <v>463</v>
      </c>
      <c r="G172" s="200"/>
      <c r="H172" s="200" t="s">
        <v>524</v>
      </c>
      <c r="I172" s="200" t="s">
        <v>459</v>
      </c>
      <c r="J172" s="200">
        <v>50</v>
      </c>
      <c r="K172" s="244"/>
    </row>
    <row r="173" spans="2:11" ht="15" customHeight="1">
      <c r="B173" s="223"/>
      <c r="C173" s="200" t="s">
        <v>465</v>
      </c>
      <c r="D173" s="200"/>
      <c r="E173" s="200"/>
      <c r="F173" s="221" t="s">
        <v>457</v>
      </c>
      <c r="G173" s="200"/>
      <c r="H173" s="200" t="s">
        <v>524</v>
      </c>
      <c r="I173" s="200" t="s">
        <v>467</v>
      </c>
      <c r="J173" s="200"/>
      <c r="K173" s="244"/>
    </row>
    <row r="174" spans="2:11" ht="15" customHeight="1">
      <c r="B174" s="223"/>
      <c r="C174" s="200" t="s">
        <v>476</v>
      </c>
      <c r="D174" s="200"/>
      <c r="E174" s="200"/>
      <c r="F174" s="221" t="s">
        <v>463</v>
      </c>
      <c r="G174" s="200"/>
      <c r="H174" s="200" t="s">
        <v>524</v>
      </c>
      <c r="I174" s="200" t="s">
        <v>459</v>
      </c>
      <c r="J174" s="200">
        <v>50</v>
      </c>
      <c r="K174" s="244"/>
    </row>
    <row r="175" spans="2:11" ht="15" customHeight="1">
      <c r="B175" s="223"/>
      <c r="C175" s="200" t="s">
        <v>484</v>
      </c>
      <c r="D175" s="200"/>
      <c r="E175" s="200"/>
      <c r="F175" s="221" t="s">
        <v>463</v>
      </c>
      <c r="G175" s="200"/>
      <c r="H175" s="200" t="s">
        <v>524</v>
      </c>
      <c r="I175" s="200" t="s">
        <v>459</v>
      </c>
      <c r="J175" s="200">
        <v>50</v>
      </c>
      <c r="K175" s="244"/>
    </row>
    <row r="176" spans="2:11" ht="15" customHeight="1">
      <c r="B176" s="223"/>
      <c r="C176" s="200" t="s">
        <v>482</v>
      </c>
      <c r="D176" s="200"/>
      <c r="E176" s="200"/>
      <c r="F176" s="221" t="s">
        <v>463</v>
      </c>
      <c r="G176" s="200"/>
      <c r="H176" s="200" t="s">
        <v>524</v>
      </c>
      <c r="I176" s="200" t="s">
        <v>459</v>
      </c>
      <c r="J176" s="200">
        <v>50</v>
      </c>
      <c r="K176" s="244"/>
    </row>
    <row r="177" spans="2:11" ht="15" customHeight="1">
      <c r="B177" s="223"/>
      <c r="C177" s="200" t="s">
        <v>106</v>
      </c>
      <c r="D177" s="200"/>
      <c r="E177" s="200"/>
      <c r="F177" s="221" t="s">
        <v>457</v>
      </c>
      <c r="G177" s="200"/>
      <c r="H177" s="200" t="s">
        <v>525</v>
      </c>
      <c r="I177" s="200" t="s">
        <v>526</v>
      </c>
      <c r="J177" s="200"/>
      <c r="K177" s="244"/>
    </row>
    <row r="178" spans="2:11" ht="15" customHeight="1">
      <c r="B178" s="223"/>
      <c r="C178" s="200" t="s">
        <v>59</v>
      </c>
      <c r="D178" s="200"/>
      <c r="E178" s="200"/>
      <c r="F178" s="221" t="s">
        <v>457</v>
      </c>
      <c r="G178" s="200"/>
      <c r="H178" s="200" t="s">
        <v>527</v>
      </c>
      <c r="I178" s="200" t="s">
        <v>528</v>
      </c>
      <c r="J178" s="200">
        <v>1</v>
      </c>
      <c r="K178" s="244"/>
    </row>
    <row r="179" spans="2:11" ht="15" customHeight="1">
      <c r="B179" s="223"/>
      <c r="C179" s="200" t="s">
        <v>55</v>
      </c>
      <c r="D179" s="200"/>
      <c r="E179" s="200"/>
      <c r="F179" s="221" t="s">
        <v>457</v>
      </c>
      <c r="G179" s="200"/>
      <c r="H179" s="200" t="s">
        <v>529</v>
      </c>
      <c r="I179" s="200" t="s">
        <v>459</v>
      </c>
      <c r="J179" s="200">
        <v>20</v>
      </c>
      <c r="K179" s="244"/>
    </row>
    <row r="180" spans="2:11" ht="15" customHeight="1">
      <c r="B180" s="223"/>
      <c r="C180" s="200" t="s">
        <v>56</v>
      </c>
      <c r="D180" s="200"/>
      <c r="E180" s="200"/>
      <c r="F180" s="221" t="s">
        <v>457</v>
      </c>
      <c r="G180" s="200"/>
      <c r="H180" s="200" t="s">
        <v>530</v>
      </c>
      <c r="I180" s="200" t="s">
        <v>459</v>
      </c>
      <c r="J180" s="200">
        <v>255</v>
      </c>
      <c r="K180" s="244"/>
    </row>
    <row r="181" spans="2:11" ht="15" customHeight="1">
      <c r="B181" s="223"/>
      <c r="C181" s="200" t="s">
        <v>107</v>
      </c>
      <c r="D181" s="200"/>
      <c r="E181" s="200"/>
      <c r="F181" s="221" t="s">
        <v>457</v>
      </c>
      <c r="G181" s="200"/>
      <c r="H181" s="200" t="s">
        <v>421</v>
      </c>
      <c r="I181" s="200" t="s">
        <v>459</v>
      </c>
      <c r="J181" s="200">
        <v>10</v>
      </c>
      <c r="K181" s="244"/>
    </row>
    <row r="182" spans="2:11" ht="15" customHeight="1">
      <c r="B182" s="223"/>
      <c r="C182" s="200" t="s">
        <v>108</v>
      </c>
      <c r="D182" s="200"/>
      <c r="E182" s="200"/>
      <c r="F182" s="221" t="s">
        <v>457</v>
      </c>
      <c r="G182" s="200"/>
      <c r="H182" s="200" t="s">
        <v>531</v>
      </c>
      <c r="I182" s="200" t="s">
        <v>492</v>
      </c>
      <c r="J182" s="200"/>
      <c r="K182" s="244"/>
    </row>
    <row r="183" spans="2:11" ht="15" customHeight="1">
      <c r="B183" s="223"/>
      <c r="C183" s="200" t="s">
        <v>532</v>
      </c>
      <c r="D183" s="200"/>
      <c r="E183" s="200"/>
      <c r="F183" s="221" t="s">
        <v>457</v>
      </c>
      <c r="G183" s="200"/>
      <c r="H183" s="200" t="s">
        <v>533</v>
      </c>
      <c r="I183" s="200" t="s">
        <v>492</v>
      </c>
      <c r="J183" s="200"/>
      <c r="K183" s="244"/>
    </row>
    <row r="184" spans="2:11" ht="15" customHeight="1">
      <c r="B184" s="223"/>
      <c r="C184" s="200" t="s">
        <v>521</v>
      </c>
      <c r="D184" s="200"/>
      <c r="E184" s="200"/>
      <c r="F184" s="221" t="s">
        <v>457</v>
      </c>
      <c r="G184" s="200"/>
      <c r="H184" s="200" t="s">
        <v>534</v>
      </c>
      <c r="I184" s="200" t="s">
        <v>492</v>
      </c>
      <c r="J184" s="200"/>
      <c r="K184" s="244"/>
    </row>
    <row r="185" spans="2:11" ht="15" customHeight="1">
      <c r="B185" s="223"/>
      <c r="C185" s="200" t="s">
        <v>110</v>
      </c>
      <c r="D185" s="200"/>
      <c r="E185" s="200"/>
      <c r="F185" s="221" t="s">
        <v>463</v>
      </c>
      <c r="G185" s="200"/>
      <c r="H185" s="200" t="s">
        <v>535</v>
      </c>
      <c r="I185" s="200" t="s">
        <v>459</v>
      </c>
      <c r="J185" s="200">
        <v>50</v>
      </c>
      <c r="K185" s="244"/>
    </row>
    <row r="186" spans="2:11" ht="15" customHeight="1">
      <c r="B186" s="223"/>
      <c r="C186" s="200" t="s">
        <v>536</v>
      </c>
      <c r="D186" s="200"/>
      <c r="E186" s="200"/>
      <c r="F186" s="221" t="s">
        <v>463</v>
      </c>
      <c r="G186" s="200"/>
      <c r="H186" s="200" t="s">
        <v>537</v>
      </c>
      <c r="I186" s="200" t="s">
        <v>538</v>
      </c>
      <c r="J186" s="200"/>
      <c r="K186" s="244"/>
    </row>
    <row r="187" spans="2:11" ht="15" customHeight="1">
      <c r="B187" s="223"/>
      <c r="C187" s="200" t="s">
        <v>539</v>
      </c>
      <c r="D187" s="200"/>
      <c r="E187" s="200"/>
      <c r="F187" s="221" t="s">
        <v>463</v>
      </c>
      <c r="G187" s="200"/>
      <c r="H187" s="200" t="s">
        <v>540</v>
      </c>
      <c r="I187" s="200" t="s">
        <v>538</v>
      </c>
      <c r="J187" s="200"/>
      <c r="K187" s="244"/>
    </row>
    <row r="188" spans="2:11" ht="15" customHeight="1">
      <c r="B188" s="223"/>
      <c r="C188" s="200" t="s">
        <v>541</v>
      </c>
      <c r="D188" s="200"/>
      <c r="E188" s="200"/>
      <c r="F188" s="221" t="s">
        <v>463</v>
      </c>
      <c r="G188" s="200"/>
      <c r="H188" s="200" t="s">
        <v>542</v>
      </c>
      <c r="I188" s="200" t="s">
        <v>538</v>
      </c>
      <c r="J188" s="200"/>
      <c r="K188" s="244"/>
    </row>
    <row r="189" spans="2:11" ht="15" customHeight="1">
      <c r="B189" s="223"/>
      <c r="C189" s="257" t="s">
        <v>543</v>
      </c>
      <c r="D189" s="200"/>
      <c r="E189" s="200"/>
      <c r="F189" s="221" t="s">
        <v>463</v>
      </c>
      <c r="G189" s="200"/>
      <c r="H189" s="200" t="s">
        <v>544</v>
      </c>
      <c r="I189" s="200" t="s">
        <v>545</v>
      </c>
      <c r="J189" s="258" t="s">
        <v>546</v>
      </c>
      <c r="K189" s="244"/>
    </row>
    <row r="190" spans="2:11" ht="15" customHeight="1">
      <c r="B190" s="259"/>
      <c r="C190" s="260" t="s">
        <v>547</v>
      </c>
      <c r="D190" s="261"/>
      <c r="E190" s="261"/>
      <c r="F190" s="262" t="s">
        <v>463</v>
      </c>
      <c r="G190" s="261"/>
      <c r="H190" s="261" t="s">
        <v>548</v>
      </c>
      <c r="I190" s="261" t="s">
        <v>545</v>
      </c>
      <c r="J190" s="263" t="s">
        <v>546</v>
      </c>
      <c r="K190" s="264"/>
    </row>
    <row r="191" spans="2:11" ht="15" customHeight="1">
      <c r="B191" s="223"/>
      <c r="C191" s="257" t="s">
        <v>44</v>
      </c>
      <c r="D191" s="200"/>
      <c r="E191" s="200"/>
      <c r="F191" s="221" t="s">
        <v>457</v>
      </c>
      <c r="G191" s="200"/>
      <c r="H191" s="197" t="s">
        <v>549</v>
      </c>
      <c r="I191" s="200" t="s">
        <v>550</v>
      </c>
      <c r="J191" s="200"/>
      <c r="K191" s="244"/>
    </row>
    <row r="192" spans="2:11" ht="15" customHeight="1">
      <c r="B192" s="223"/>
      <c r="C192" s="257" t="s">
        <v>551</v>
      </c>
      <c r="D192" s="200"/>
      <c r="E192" s="200"/>
      <c r="F192" s="221" t="s">
        <v>457</v>
      </c>
      <c r="G192" s="200"/>
      <c r="H192" s="200" t="s">
        <v>552</v>
      </c>
      <c r="I192" s="200" t="s">
        <v>492</v>
      </c>
      <c r="J192" s="200"/>
      <c r="K192" s="244"/>
    </row>
    <row r="193" spans="2:11" ht="15" customHeight="1">
      <c r="B193" s="223"/>
      <c r="C193" s="257" t="s">
        <v>553</v>
      </c>
      <c r="D193" s="200"/>
      <c r="E193" s="200"/>
      <c r="F193" s="221" t="s">
        <v>457</v>
      </c>
      <c r="G193" s="200"/>
      <c r="H193" s="200" t="s">
        <v>554</v>
      </c>
      <c r="I193" s="200" t="s">
        <v>492</v>
      </c>
      <c r="J193" s="200"/>
      <c r="K193" s="244"/>
    </row>
    <row r="194" spans="2:11" ht="15" customHeight="1">
      <c r="B194" s="223"/>
      <c r="C194" s="257" t="s">
        <v>555</v>
      </c>
      <c r="D194" s="200"/>
      <c r="E194" s="200"/>
      <c r="F194" s="221" t="s">
        <v>463</v>
      </c>
      <c r="G194" s="200"/>
      <c r="H194" s="200" t="s">
        <v>556</v>
      </c>
      <c r="I194" s="200" t="s">
        <v>492</v>
      </c>
      <c r="J194" s="200"/>
      <c r="K194" s="244"/>
    </row>
    <row r="195" spans="2:11" ht="15" customHeight="1">
      <c r="B195" s="250"/>
      <c r="C195" s="265"/>
      <c r="D195" s="230"/>
      <c r="E195" s="230"/>
      <c r="F195" s="230"/>
      <c r="G195" s="230"/>
      <c r="H195" s="230"/>
      <c r="I195" s="230"/>
      <c r="J195" s="230"/>
      <c r="K195" s="251"/>
    </row>
    <row r="196" spans="2:11" ht="18.75" customHeight="1">
      <c r="B196" s="232"/>
      <c r="C196" s="242"/>
      <c r="D196" s="242"/>
      <c r="E196" s="242"/>
      <c r="F196" s="252"/>
      <c r="G196" s="242"/>
      <c r="H196" s="242"/>
      <c r="I196" s="242"/>
      <c r="J196" s="242"/>
      <c r="K196" s="232"/>
    </row>
    <row r="197" spans="2:11" ht="18.75" customHeight="1">
      <c r="B197" s="232"/>
      <c r="C197" s="242"/>
      <c r="D197" s="242"/>
      <c r="E197" s="242"/>
      <c r="F197" s="252"/>
      <c r="G197" s="242"/>
      <c r="H197" s="242"/>
      <c r="I197" s="242"/>
      <c r="J197" s="242"/>
      <c r="K197" s="232"/>
    </row>
    <row r="198" spans="2:11" ht="18.75" customHeight="1">
      <c r="B198" s="207"/>
      <c r="C198" s="207"/>
      <c r="D198" s="207"/>
      <c r="E198" s="207"/>
      <c r="F198" s="207"/>
      <c r="G198" s="207"/>
      <c r="H198" s="207"/>
      <c r="I198" s="207"/>
      <c r="J198" s="207"/>
      <c r="K198" s="207"/>
    </row>
    <row r="199" spans="2:11" ht="13.5">
      <c r="B199" s="189"/>
      <c r="C199" s="190"/>
      <c r="D199" s="190"/>
      <c r="E199" s="190"/>
      <c r="F199" s="190"/>
      <c r="G199" s="190"/>
      <c r="H199" s="190"/>
      <c r="I199" s="190"/>
      <c r="J199" s="190"/>
      <c r="K199" s="191"/>
    </row>
    <row r="200" spans="2:11" ht="21">
      <c r="B200" s="192"/>
      <c r="C200" s="317" t="s">
        <v>557</v>
      </c>
      <c r="D200" s="317"/>
      <c r="E200" s="317"/>
      <c r="F200" s="317"/>
      <c r="G200" s="317"/>
      <c r="H200" s="317"/>
      <c r="I200" s="317"/>
      <c r="J200" s="317"/>
      <c r="K200" s="193"/>
    </row>
    <row r="201" spans="2:11" ht="25.5" customHeight="1">
      <c r="B201" s="192"/>
      <c r="C201" s="266" t="s">
        <v>558</v>
      </c>
      <c r="D201" s="266"/>
      <c r="E201" s="266"/>
      <c r="F201" s="266" t="s">
        <v>559</v>
      </c>
      <c r="G201" s="267"/>
      <c r="H201" s="320" t="s">
        <v>560</v>
      </c>
      <c r="I201" s="320"/>
      <c r="J201" s="320"/>
      <c r="K201" s="193"/>
    </row>
    <row r="202" spans="2:11" ht="5.25" customHeight="1">
      <c r="B202" s="223"/>
      <c r="C202" s="218"/>
      <c r="D202" s="218"/>
      <c r="E202" s="218"/>
      <c r="F202" s="218"/>
      <c r="G202" s="242"/>
      <c r="H202" s="218"/>
      <c r="I202" s="218"/>
      <c r="J202" s="218"/>
      <c r="K202" s="244"/>
    </row>
    <row r="203" spans="2:11" ht="15" customHeight="1">
      <c r="B203" s="223"/>
      <c r="C203" s="200" t="s">
        <v>550</v>
      </c>
      <c r="D203" s="200"/>
      <c r="E203" s="200"/>
      <c r="F203" s="221" t="s">
        <v>45</v>
      </c>
      <c r="G203" s="200"/>
      <c r="H203" s="321" t="s">
        <v>561</v>
      </c>
      <c r="I203" s="321"/>
      <c r="J203" s="321"/>
      <c r="K203" s="244"/>
    </row>
    <row r="204" spans="2:11" ht="15" customHeight="1">
      <c r="B204" s="223"/>
      <c r="C204" s="200"/>
      <c r="D204" s="200"/>
      <c r="E204" s="200"/>
      <c r="F204" s="221" t="s">
        <v>46</v>
      </c>
      <c r="G204" s="200"/>
      <c r="H204" s="321" t="s">
        <v>562</v>
      </c>
      <c r="I204" s="321"/>
      <c r="J204" s="321"/>
      <c r="K204" s="244"/>
    </row>
    <row r="205" spans="2:11" ht="15" customHeight="1">
      <c r="B205" s="223"/>
      <c r="C205" s="200"/>
      <c r="D205" s="200"/>
      <c r="E205" s="200"/>
      <c r="F205" s="221" t="s">
        <v>49</v>
      </c>
      <c r="G205" s="200"/>
      <c r="H205" s="321" t="s">
        <v>563</v>
      </c>
      <c r="I205" s="321"/>
      <c r="J205" s="321"/>
      <c r="K205" s="244"/>
    </row>
    <row r="206" spans="2:11" ht="15" customHeight="1">
      <c r="B206" s="223"/>
      <c r="C206" s="200"/>
      <c r="D206" s="200"/>
      <c r="E206" s="200"/>
      <c r="F206" s="221" t="s">
        <v>47</v>
      </c>
      <c r="G206" s="200"/>
      <c r="H206" s="321" t="s">
        <v>564</v>
      </c>
      <c r="I206" s="321"/>
      <c r="J206" s="321"/>
      <c r="K206" s="244"/>
    </row>
    <row r="207" spans="2:11" ht="15" customHeight="1">
      <c r="B207" s="223"/>
      <c r="C207" s="200"/>
      <c r="D207" s="200"/>
      <c r="E207" s="200"/>
      <c r="F207" s="221" t="s">
        <v>48</v>
      </c>
      <c r="G207" s="200"/>
      <c r="H207" s="321" t="s">
        <v>565</v>
      </c>
      <c r="I207" s="321"/>
      <c r="J207" s="321"/>
      <c r="K207" s="244"/>
    </row>
    <row r="208" spans="2:11" ht="15" customHeight="1">
      <c r="B208" s="223"/>
      <c r="C208" s="200"/>
      <c r="D208" s="200"/>
      <c r="E208" s="200"/>
      <c r="F208" s="221"/>
      <c r="G208" s="200"/>
      <c r="H208" s="200"/>
      <c r="I208" s="200"/>
      <c r="J208" s="200"/>
      <c r="K208" s="244"/>
    </row>
    <row r="209" spans="2:11" ht="15" customHeight="1">
      <c r="B209" s="223"/>
      <c r="C209" s="200" t="s">
        <v>504</v>
      </c>
      <c r="D209" s="200"/>
      <c r="E209" s="200"/>
      <c r="F209" s="221" t="s">
        <v>81</v>
      </c>
      <c r="G209" s="200"/>
      <c r="H209" s="321" t="s">
        <v>566</v>
      </c>
      <c r="I209" s="321"/>
      <c r="J209" s="321"/>
      <c r="K209" s="244"/>
    </row>
    <row r="210" spans="2:11" ht="15" customHeight="1">
      <c r="B210" s="223"/>
      <c r="C210" s="200"/>
      <c r="D210" s="200"/>
      <c r="E210" s="200"/>
      <c r="F210" s="221" t="s">
        <v>401</v>
      </c>
      <c r="G210" s="200"/>
      <c r="H210" s="321" t="s">
        <v>402</v>
      </c>
      <c r="I210" s="321"/>
      <c r="J210" s="321"/>
      <c r="K210" s="244"/>
    </row>
    <row r="211" spans="2:11" ht="15" customHeight="1">
      <c r="B211" s="223"/>
      <c r="C211" s="200"/>
      <c r="D211" s="200"/>
      <c r="E211" s="200"/>
      <c r="F211" s="221" t="s">
        <v>399</v>
      </c>
      <c r="G211" s="200"/>
      <c r="H211" s="321" t="s">
        <v>567</v>
      </c>
      <c r="I211" s="321"/>
      <c r="J211" s="321"/>
      <c r="K211" s="244"/>
    </row>
    <row r="212" spans="2:11" ht="15" customHeight="1">
      <c r="B212" s="268"/>
      <c r="C212" s="200"/>
      <c r="D212" s="200"/>
      <c r="E212" s="200"/>
      <c r="F212" s="221" t="s">
        <v>403</v>
      </c>
      <c r="G212" s="257"/>
      <c r="H212" s="322" t="s">
        <v>404</v>
      </c>
      <c r="I212" s="322"/>
      <c r="J212" s="322"/>
      <c r="K212" s="269"/>
    </row>
    <row r="213" spans="2:11" ht="15" customHeight="1">
      <c r="B213" s="268"/>
      <c r="C213" s="200"/>
      <c r="D213" s="200"/>
      <c r="E213" s="200"/>
      <c r="F213" s="221" t="s">
        <v>377</v>
      </c>
      <c r="G213" s="257"/>
      <c r="H213" s="322" t="s">
        <v>568</v>
      </c>
      <c r="I213" s="322"/>
      <c r="J213" s="322"/>
      <c r="K213" s="269"/>
    </row>
    <row r="214" spans="2:11" ht="15" customHeight="1">
      <c r="B214" s="268"/>
      <c r="C214" s="200"/>
      <c r="D214" s="200"/>
      <c r="E214" s="200"/>
      <c r="F214" s="221"/>
      <c r="G214" s="257"/>
      <c r="H214" s="248"/>
      <c r="I214" s="248"/>
      <c r="J214" s="248"/>
      <c r="K214" s="269"/>
    </row>
    <row r="215" spans="2:11" ht="15" customHeight="1">
      <c r="B215" s="268"/>
      <c r="C215" s="200" t="s">
        <v>528</v>
      </c>
      <c r="D215" s="200"/>
      <c r="E215" s="200"/>
      <c r="F215" s="221">
        <v>1</v>
      </c>
      <c r="G215" s="257"/>
      <c r="H215" s="322" t="s">
        <v>569</v>
      </c>
      <c r="I215" s="322"/>
      <c r="J215" s="322"/>
      <c r="K215" s="269"/>
    </row>
    <row r="216" spans="2:11" ht="15" customHeight="1">
      <c r="B216" s="268"/>
      <c r="C216" s="200"/>
      <c r="D216" s="200"/>
      <c r="E216" s="200"/>
      <c r="F216" s="221">
        <v>2</v>
      </c>
      <c r="G216" s="257"/>
      <c r="H216" s="322" t="s">
        <v>570</v>
      </c>
      <c r="I216" s="322"/>
      <c r="J216" s="322"/>
      <c r="K216" s="269"/>
    </row>
    <row r="217" spans="2:11" ht="15" customHeight="1">
      <c r="B217" s="268"/>
      <c r="C217" s="200"/>
      <c r="D217" s="200"/>
      <c r="E217" s="200"/>
      <c r="F217" s="221">
        <v>3</v>
      </c>
      <c r="G217" s="257"/>
      <c r="H217" s="322" t="s">
        <v>571</v>
      </c>
      <c r="I217" s="322"/>
      <c r="J217" s="322"/>
      <c r="K217" s="269"/>
    </row>
    <row r="218" spans="2:11" ht="15" customHeight="1">
      <c r="B218" s="268"/>
      <c r="C218" s="200"/>
      <c r="D218" s="200"/>
      <c r="E218" s="200"/>
      <c r="F218" s="221">
        <v>4</v>
      </c>
      <c r="G218" s="257"/>
      <c r="H218" s="322" t="s">
        <v>572</v>
      </c>
      <c r="I218" s="322"/>
      <c r="J218" s="322"/>
      <c r="K218" s="269"/>
    </row>
    <row r="219" spans="2:11" ht="12.75" customHeight="1">
      <c r="B219" s="270"/>
      <c r="C219" s="271"/>
      <c r="D219" s="271"/>
      <c r="E219" s="271"/>
      <c r="F219" s="271"/>
      <c r="G219" s="271"/>
      <c r="H219" s="271"/>
      <c r="I219" s="271"/>
      <c r="J219" s="271"/>
      <c r="K219" s="272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8:J218"/>
    <mergeCell ref="H216:J216"/>
    <mergeCell ref="H213:J213"/>
    <mergeCell ref="H212:J212"/>
    <mergeCell ref="H206:J206"/>
    <mergeCell ref="H207:J207"/>
    <mergeCell ref="H209:J209"/>
    <mergeCell ref="H211:J211"/>
    <mergeCell ref="H215:J215"/>
    <mergeCell ref="H210:J210"/>
    <mergeCell ref="C200:J200"/>
    <mergeCell ref="H201:J201"/>
    <mergeCell ref="H203:J203"/>
    <mergeCell ref="H204:J204"/>
    <mergeCell ref="H205:J205"/>
    <mergeCell ref="C75:J75"/>
    <mergeCell ref="C102:J102"/>
    <mergeCell ref="C122:J122"/>
    <mergeCell ref="C147:J147"/>
    <mergeCell ref="C165:J165"/>
    <mergeCell ref="D66:J66"/>
    <mergeCell ref="D67:J67"/>
    <mergeCell ref="D68:J68"/>
    <mergeCell ref="D69:J69"/>
    <mergeCell ref="D70:J70"/>
    <mergeCell ref="D60:J60"/>
    <mergeCell ref="D61:J61"/>
    <mergeCell ref="D62:J62"/>
    <mergeCell ref="D63:J63"/>
    <mergeCell ref="D65:J65"/>
    <mergeCell ref="C54:J54"/>
    <mergeCell ref="C55:J55"/>
    <mergeCell ref="C57:J57"/>
    <mergeCell ref="D58:J58"/>
    <mergeCell ref="D59:J59"/>
    <mergeCell ref="F23:J23"/>
    <mergeCell ref="C25:J25"/>
    <mergeCell ref="C26:J26"/>
    <mergeCell ref="D27:J27"/>
    <mergeCell ref="D28:J28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D47:J47"/>
    <mergeCell ref="E48:J48"/>
    <mergeCell ref="E49:J49"/>
    <mergeCell ref="E50:J50"/>
    <mergeCell ref="D51:J51"/>
    <mergeCell ref="G41:J41"/>
    <mergeCell ref="G42:J42"/>
    <mergeCell ref="G43:J43"/>
    <mergeCell ref="G44:J44"/>
    <mergeCell ref="G45:J45"/>
    <mergeCell ref="G36:J36"/>
    <mergeCell ref="G37:J37"/>
    <mergeCell ref="G38:J38"/>
    <mergeCell ref="G39:J39"/>
    <mergeCell ref="G40:J40"/>
    <mergeCell ref="D30:J30"/>
    <mergeCell ref="D31:J31"/>
    <mergeCell ref="D33:J33"/>
    <mergeCell ref="D34:J34"/>
    <mergeCell ref="D35:J35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Hrdlička</dc:creator>
  <cp:keywords/>
  <dc:description/>
  <cp:lastModifiedBy>Svoboda Jarmil</cp:lastModifiedBy>
  <dcterms:created xsi:type="dcterms:W3CDTF">2024-04-17T12:24:10Z</dcterms:created>
  <dcterms:modified xsi:type="dcterms:W3CDTF">2024-04-22T08:02:58Z</dcterms:modified>
  <cp:category/>
  <cp:version/>
  <cp:contentType/>
  <cp:contentStatus/>
</cp:coreProperties>
</file>