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0008" windowHeight="10008"/>
  </bookViews>
  <sheets>
    <sheet name="podminky" sheetId="4" r:id="rId1"/>
    <sheet name="100-15-03-02" sheetId="1" r:id="rId2"/>
    <sheet name="100-15-03-02-HSV" sheetId="2" r:id="rId3"/>
    <sheet name="100-15-03-02-PSV" sheetId="3" r:id="rId4"/>
  </sheets>
  <definedNames>
    <definedName name="_xlnm.Print_Titles" localSheetId="0">podminky!$1:$5</definedName>
    <definedName name="_xlnm.Print_Area" localSheetId="1">'100-15-03-02'!$A:$L</definedName>
    <definedName name="_xlnm.Print_Area" localSheetId="2">'100-15-03-02-HSV'!$A:$G</definedName>
    <definedName name="_xlnm.Print_Area" localSheetId="3">'100-15-03-02-PSV'!$A:$G</definedName>
    <definedName name="_xlnm.Print_Area" localSheetId="0">podminky!$A$1:$B$25</definedName>
    <definedName name="OLE_LINK1" localSheetId="0">podminky!#REF!</definedName>
  </definedNames>
  <calcPr calcId="145621"/>
</workbook>
</file>

<file path=xl/calcChain.xml><?xml version="1.0" encoding="utf-8"?>
<calcChain xmlns="http://schemas.openxmlformats.org/spreadsheetml/2006/main">
  <c r="N41" i="3" l="1"/>
  <c r="O41" i="3" s="1"/>
  <c r="O43" i="3" s="1"/>
  <c r="M41" i="3"/>
  <c r="M43" i="3" s="1"/>
  <c r="K41" i="3"/>
  <c r="K43" i="3" s="1"/>
  <c r="I41" i="3"/>
  <c r="I43" i="3" s="1"/>
  <c r="G41" i="3"/>
  <c r="G43" i="3" s="1"/>
  <c r="E51" i="3" s="1"/>
  <c r="N37" i="3"/>
  <c r="N35" i="3"/>
  <c r="O35" i="3" s="1"/>
  <c r="M35" i="3"/>
  <c r="K35" i="3"/>
  <c r="I35" i="3"/>
  <c r="G35" i="3"/>
  <c r="N33" i="3"/>
  <c r="O33" i="3" s="1"/>
  <c r="M33" i="3"/>
  <c r="K33" i="3"/>
  <c r="I33" i="3"/>
  <c r="G33" i="3"/>
  <c r="N31" i="3"/>
  <c r="O31" i="3" s="1"/>
  <c r="M31" i="3"/>
  <c r="K31" i="3"/>
  <c r="I31" i="3"/>
  <c r="G31" i="3"/>
  <c r="N27" i="3"/>
  <c r="N25" i="3"/>
  <c r="O25" i="3" s="1"/>
  <c r="M25" i="3"/>
  <c r="K25" i="3"/>
  <c r="I25" i="3"/>
  <c r="G25" i="3"/>
  <c r="R1" i="3" s="1"/>
  <c r="F12" i="1" s="1"/>
  <c r="N23" i="3"/>
  <c r="O23" i="3" s="1"/>
  <c r="M23" i="3"/>
  <c r="K23" i="3"/>
  <c r="I23" i="3"/>
  <c r="G23" i="3"/>
  <c r="N21" i="3"/>
  <c r="O21" i="3" s="1"/>
  <c r="M21" i="3"/>
  <c r="K21" i="3"/>
  <c r="I21" i="3"/>
  <c r="G21" i="3"/>
  <c r="N19" i="3"/>
  <c r="O19" i="3" s="1"/>
  <c r="M19" i="3"/>
  <c r="K19" i="3"/>
  <c r="I19" i="3"/>
  <c r="G19" i="3"/>
  <c r="N17" i="3"/>
  <c r="O17" i="3" s="1"/>
  <c r="M17" i="3"/>
  <c r="K17" i="3"/>
  <c r="I17" i="3"/>
  <c r="G17" i="3"/>
  <c r="N15" i="3"/>
  <c r="O15" i="3" s="1"/>
  <c r="M15" i="3"/>
  <c r="K15" i="3"/>
  <c r="I15" i="3"/>
  <c r="G15" i="3"/>
  <c r="N13" i="3"/>
  <c r="O13" i="3" s="1"/>
  <c r="M13" i="3"/>
  <c r="K13" i="3"/>
  <c r="I13" i="3"/>
  <c r="G13" i="3"/>
  <c r="N11" i="3"/>
  <c r="O11" i="3" s="1"/>
  <c r="M11" i="3"/>
  <c r="K11" i="3"/>
  <c r="I11" i="3"/>
  <c r="G11" i="3"/>
  <c r="Z1" i="3"/>
  <c r="Z3" i="3" s="1"/>
  <c r="Y1" i="3"/>
  <c r="Y3" i="3" s="1"/>
  <c r="X1" i="3"/>
  <c r="X3" i="3" s="1"/>
  <c r="U1" i="3"/>
  <c r="F15" i="1" s="1"/>
  <c r="T1" i="3"/>
  <c r="F14" i="1" s="1"/>
  <c r="S1" i="3"/>
  <c r="F13" i="1" s="1"/>
  <c r="N67" i="2"/>
  <c r="N63" i="2"/>
  <c r="N59" i="2"/>
  <c r="O59" i="2" s="1"/>
  <c r="M59" i="2"/>
  <c r="K59" i="2"/>
  <c r="I59" i="2"/>
  <c r="G59" i="2"/>
  <c r="N57" i="2"/>
  <c r="O57" i="2" s="1"/>
  <c r="M57" i="2"/>
  <c r="K57" i="2"/>
  <c r="I57" i="2"/>
  <c r="G57" i="2"/>
  <c r="N55" i="2"/>
  <c r="O55" i="2" s="1"/>
  <c r="M55" i="2"/>
  <c r="K55" i="2"/>
  <c r="I55" i="2"/>
  <c r="G55" i="2"/>
  <c r="N53" i="2"/>
  <c r="O53" i="2" s="1"/>
  <c r="M53" i="2"/>
  <c r="K53" i="2"/>
  <c r="I53" i="2"/>
  <c r="G53" i="2"/>
  <c r="N40" i="2"/>
  <c r="O40" i="2" s="1"/>
  <c r="M40" i="2"/>
  <c r="K40" i="2"/>
  <c r="I40" i="2"/>
  <c r="G40" i="2"/>
  <c r="N38" i="2"/>
  <c r="O38" i="2" s="1"/>
  <c r="M38" i="2"/>
  <c r="K38" i="2"/>
  <c r="I38" i="2"/>
  <c r="G38" i="2"/>
  <c r="N36" i="2"/>
  <c r="O36" i="2" s="1"/>
  <c r="M36" i="2"/>
  <c r="K36" i="2"/>
  <c r="I36" i="2"/>
  <c r="G36" i="2"/>
  <c r="N34" i="2"/>
  <c r="O34" i="2" s="1"/>
  <c r="M34" i="2"/>
  <c r="K34" i="2"/>
  <c r="I34" i="2"/>
  <c r="G34" i="2"/>
  <c r="N32" i="2"/>
  <c r="O32" i="2" s="1"/>
  <c r="M32" i="2"/>
  <c r="K32" i="2"/>
  <c r="I32" i="2"/>
  <c r="G32" i="2"/>
  <c r="N30" i="2"/>
  <c r="O30" i="2" s="1"/>
  <c r="M30" i="2"/>
  <c r="K30" i="2"/>
  <c r="K60" i="2" s="1"/>
  <c r="I30" i="2"/>
  <c r="G30" i="2"/>
  <c r="N25" i="2"/>
  <c r="O25" i="2" s="1"/>
  <c r="M25" i="2"/>
  <c r="K25" i="2"/>
  <c r="I25" i="2"/>
  <c r="G25" i="2"/>
  <c r="N23" i="2"/>
  <c r="O23" i="2" s="1"/>
  <c r="M23" i="2"/>
  <c r="K23" i="2"/>
  <c r="I23" i="2"/>
  <c r="G23" i="2"/>
  <c r="N21" i="2"/>
  <c r="O21" i="2" s="1"/>
  <c r="M21" i="2"/>
  <c r="K21" i="2"/>
  <c r="I21" i="2"/>
  <c r="G21" i="2"/>
  <c r="N19" i="2"/>
  <c r="O19" i="2" s="1"/>
  <c r="M19" i="2"/>
  <c r="K19" i="2"/>
  <c r="I19" i="2"/>
  <c r="G19" i="2"/>
  <c r="N17" i="2"/>
  <c r="O17" i="2" s="1"/>
  <c r="M17" i="2"/>
  <c r="K17" i="2"/>
  <c r="I17" i="2"/>
  <c r="G17" i="2"/>
  <c r="N15" i="2"/>
  <c r="O15" i="2" s="1"/>
  <c r="M15" i="2"/>
  <c r="K15" i="2"/>
  <c r="I15" i="2"/>
  <c r="G15" i="2"/>
  <c r="N13" i="2"/>
  <c r="O13" i="2" s="1"/>
  <c r="M13" i="2"/>
  <c r="K13" i="2"/>
  <c r="I13" i="2"/>
  <c r="G13" i="2"/>
  <c r="N11" i="2"/>
  <c r="O11" i="2" s="1"/>
  <c r="O27" i="2" s="1"/>
  <c r="M11" i="2"/>
  <c r="M27" i="2" s="1"/>
  <c r="K11" i="2"/>
  <c r="K27" i="2" s="1"/>
  <c r="I11" i="2"/>
  <c r="G11" i="2"/>
  <c r="Z2" i="2"/>
  <c r="X2" i="2"/>
  <c r="Z1" i="2"/>
  <c r="Y1" i="2"/>
  <c r="Y2" i="2" s="1"/>
  <c r="X1" i="2"/>
  <c r="U1" i="2"/>
  <c r="U2" i="2" s="1"/>
  <c r="T1" i="2"/>
  <c r="D14" i="1" s="1"/>
  <c r="S1" i="2"/>
  <c r="S2" i="2" s="1"/>
  <c r="R1" i="2"/>
  <c r="D12" i="1" s="1"/>
  <c r="I15" i="1"/>
  <c r="I14" i="1"/>
  <c r="I13" i="1"/>
  <c r="I12" i="1"/>
  <c r="I11" i="1"/>
  <c r="I16" i="1" s="1"/>
  <c r="K14" i="1" l="1"/>
  <c r="I27" i="2"/>
  <c r="I60" i="2"/>
  <c r="K12" i="1"/>
  <c r="M60" i="2"/>
  <c r="G27" i="2"/>
  <c r="E74" i="2" s="1"/>
  <c r="G60" i="2"/>
  <c r="E75" i="2" s="1"/>
  <c r="O60" i="2"/>
  <c r="R2" i="2"/>
  <c r="E67" i="2" s="1"/>
  <c r="T2" i="2"/>
  <c r="R3" i="3"/>
  <c r="T3" i="3"/>
  <c r="D13" i="1"/>
  <c r="K13" i="1" s="1"/>
  <c r="D15" i="1"/>
  <c r="K15" i="1" s="1"/>
  <c r="S3" i="3"/>
  <c r="E27" i="3" s="1"/>
  <c r="U3" i="3"/>
  <c r="E37" i="3" l="1"/>
  <c r="K37" i="3" s="1"/>
  <c r="K38" i="3" s="1"/>
  <c r="E63" i="2"/>
  <c r="K63" i="2" s="1"/>
  <c r="K64" i="2" s="1"/>
  <c r="K27" i="3"/>
  <c r="K28" i="3" s="1"/>
  <c r="G27" i="3"/>
  <c r="O27" i="3"/>
  <c r="O28" i="3" s="1"/>
  <c r="M27" i="3"/>
  <c r="M28" i="3" s="1"/>
  <c r="I27" i="3"/>
  <c r="I28" i="3" s="1"/>
  <c r="G37" i="3"/>
  <c r="G38" i="3" s="1"/>
  <c r="E50" i="3" s="1"/>
  <c r="O37" i="3"/>
  <c r="O38" i="3" s="1"/>
  <c r="M37" i="3"/>
  <c r="M38" i="3" s="1"/>
  <c r="G63" i="2"/>
  <c r="O63" i="2"/>
  <c r="O64" i="2" s="1"/>
  <c r="K67" i="2"/>
  <c r="K68" i="2" s="1"/>
  <c r="G67" i="2"/>
  <c r="G68" i="2" s="1"/>
  <c r="E77" i="2" s="1"/>
  <c r="O67" i="2"/>
  <c r="O68" i="2" s="1"/>
  <c r="M67" i="2"/>
  <c r="M68" i="2" s="1"/>
  <c r="I67" i="2"/>
  <c r="I68" i="2" s="1"/>
  <c r="M63" i="2" l="1"/>
  <c r="M64" i="2" s="1"/>
  <c r="I37" i="3"/>
  <c r="I38" i="3" s="1"/>
  <c r="I45" i="3" s="1"/>
  <c r="I63" i="2"/>
  <c r="I64" i="2" s="1"/>
  <c r="I70" i="2" s="1"/>
  <c r="O70" i="2"/>
  <c r="K70" i="2"/>
  <c r="O45" i="3"/>
  <c r="K45" i="3"/>
  <c r="G64" i="2"/>
  <c r="W1" i="2"/>
  <c r="W2" i="2" s="1"/>
  <c r="Q1" i="2"/>
  <c r="W1" i="3"/>
  <c r="W3" i="3" s="1"/>
  <c r="Q1" i="3"/>
  <c r="G28" i="3"/>
  <c r="M70" i="2"/>
  <c r="M45" i="3"/>
  <c r="F11" i="1" l="1"/>
  <c r="F16" i="1" s="1"/>
  <c r="Q3" i="3"/>
  <c r="Q2" i="2"/>
  <c r="D11" i="1"/>
  <c r="E76" i="2"/>
  <c r="E78" i="2" s="1"/>
  <c r="G70" i="2"/>
  <c r="G45" i="3"/>
  <c r="E49" i="3"/>
  <c r="E52" i="3" s="1"/>
  <c r="K11" i="1" l="1"/>
  <c r="K16" i="1" s="1"/>
  <c r="D16" i="1"/>
  <c r="K19" i="1" l="1"/>
  <c r="F23" i="1" s="1"/>
  <c r="K23" i="1" s="1"/>
  <c r="K24" i="1" s="1"/>
  <c r="K22" i="1" l="1"/>
</calcChain>
</file>

<file path=xl/sharedStrings.xml><?xml version="1.0" encoding="utf-8"?>
<sst xmlns="http://schemas.openxmlformats.org/spreadsheetml/2006/main" count="539" uniqueCount="259">
  <si>
    <t>ZAKÁZKA</t>
  </si>
  <si>
    <t>Označení</t>
  </si>
  <si>
    <t>100-15-03-02</t>
  </si>
  <si>
    <t>Popis</t>
  </si>
  <si>
    <t>ZŠ PS Mariánské lázně - Hamrníky - sanace vlhkosti konstukcí v 1. PP 2.  etapa</t>
  </si>
  <si>
    <t>STAVBA, OBJEKT</t>
  </si>
  <si>
    <t>Stavba</t>
  </si>
  <si>
    <t>Objekt</t>
  </si>
  <si>
    <t>základní objekt</t>
  </si>
  <si>
    <t>ZÁKLADNÍ ROZPOČTOVÉ NÁKLADY</t>
  </si>
  <si>
    <t>HSV</t>
  </si>
  <si>
    <t>PSV</t>
  </si>
  <si>
    <t>Montáže</t>
  </si>
  <si>
    <t>S</t>
  </si>
  <si>
    <t>stavební práce</t>
  </si>
  <si>
    <t>specifikace</t>
  </si>
  <si>
    <t>stroje</t>
  </si>
  <si>
    <t>HZS</t>
  </si>
  <si>
    <t>ostatní</t>
  </si>
  <si>
    <t>VEDLEJŠÍ ROZPOČTOVÉ NÁKLADY</t>
  </si>
  <si>
    <t>VRN</t>
  </si>
  <si>
    <t>CENA OBJEKTU</t>
  </si>
  <si>
    <t>cena bez DPH</t>
  </si>
  <si>
    <t>DPH</t>
  </si>
  <si>
    <t>ze základu</t>
  </si>
  <si>
    <t>POLOŽKOVÝ ROZPIS</t>
  </si>
  <si>
    <t>Rek. složek</t>
  </si>
  <si>
    <t>Rek. DPH</t>
  </si>
  <si>
    <t>zakázka</t>
  </si>
  <si>
    <t>100-15-03-02 (ZŠ PS Mariánské lázně - Hamrníky - sanace vlhkosti konstukcí v 1. PP 2.  etapa)</t>
  </si>
  <si>
    <t>stavba</t>
  </si>
  <si>
    <t>objekt</t>
  </si>
  <si>
    <t>typ činností</t>
  </si>
  <si>
    <t>pořadí</t>
  </si>
  <si>
    <t>číslo</t>
  </si>
  <si>
    <t>popis</t>
  </si>
  <si>
    <t>m.j.</t>
  </si>
  <si>
    <t>množství</t>
  </si>
  <si>
    <t>cena</t>
  </si>
  <si>
    <t>hmotnost</t>
  </si>
  <si>
    <t>suť</t>
  </si>
  <si>
    <t>cena hmot (dodávka)</t>
  </si>
  <si>
    <t>cena ostatních složek (montáž)</t>
  </si>
  <si>
    <t>pomocná definiční oblast pro výpočty</t>
  </si>
  <si>
    <t>jednotka</t>
  </si>
  <si>
    <t>celkem</t>
  </si>
  <si>
    <t>_stavebi_dil</t>
  </si>
  <si>
    <t>_stavebni_dil_sum</t>
  </si>
  <si>
    <t>_hpm</t>
  </si>
  <si>
    <t>_cenik</t>
  </si>
  <si>
    <t>_cenik_cast</t>
  </si>
  <si>
    <t>_typ_zaklad</t>
  </si>
  <si>
    <t>_typ_def</t>
  </si>
  <si>
    <t>_typ_def_hpm</t>
  </si>
  <si>
    <t>_typ_def_cenik</t>
  </si>
  <si>
    <t>_typ_def_cenik_cast</t>
  </si>
  <si>
    <t>_nasobek</t>
  </si>
  <si>
    <t>_dph</t>
  </si>
  <si>
    <t>_typ_slozky</t>
  </si>
  <si>
    <t>6 (Úpravy povrchů,osazování)</t>
  </si>
  <si>
    <t>612 47 6112_/00</t>
  </si>
  <si>
    <t>Postřik sanační na zdivo Thermopal SP</t>
  </si>
  <si>
    <t>m2</t>
  </si>
  <si>
    <t>díl 6</t>
  </si>
  <si>
    <t>H</t>
  </si>
  <si>
    <t>801-1</t>
  </si>
  <si>
    <t>801-1,A01</t>
  </si>
  <si>
    <t>sp</t>
  </si>
  <si>
    <t>187.70160</t>
  </si>
  <si>
    <t>612 47 6617_/00</t>
  </si>
  <si>
    <t>Sanační omítka štuková pro zdivo Thermopal SR24,FS33 tl.30 mm</t>
  </si>
  <si>
    <t>631 31 2611_/00</t>
  </si>
  <si>
    <t>Mazanina z betonu prostého dřevem hlazená C16/20(B20) tl. do 8cm</t>
  </si>
  <si>
    <t>m3</t>
  </si>
  <si>
    <t>133.51000*0,05</t>
  </si>
  <si>
    <t>631 31 3611_/00</t>
  </si>
  <si>
    <t>Mazanina z betonu prostého dřevem hlazená C16/20(B20) tl. do 12cm</t>
  </si>
  <si>
    <t>133.51000*0,1</t>
  </si>
  <si>
    <t>631 31 9173_/00</t>
  </si>
  <si>
    <t>Příplatek za srovnání povrchu před vložením výztuže mazaninou tl. do 12cm</t>
  </si>
  <si>
    <t>631 36 2021_/00</t>
  </si>
  <si>
    <t>Výztuž mazanin z betonů a lehkých betonů ze svařovaných sítí z drátů typu KARI</t>
  </si>
  <si>
    <t>t</t>
  </si>
  <si>
    <t>133.51000*0,00202</t>
  </si>
  <si>
    <t>631 57 1003_/00</t>
  </si>
  <si>
    <t>Násyp pod podlahy, mazaniny a dlažby, ze štěrkodrti 0-32mm zpevňujícího podklad</t>
  </si>
  <si>
    <t>632 90 1001</t>
  </si>
  <si>
    <t>Vyrovnání podkladu samonivelační stěrkou tl.5mm Shönox Uni Plan</t>
  </si>
  <si>
    <t>133.51000</t>
  </si>
  <si>
    <t>díl 6 (Úpravy povrchů,osazování)</t>
  </si>
  <si>
    <t>96 (Bourání a demontáž konstrukcí)</t>
  </si>
  <si>
    <t>962 03 1133_/00</t>
  </si>
  <si>
    <t>Bourání příček cihelných pálených malta MV/MVC tl. do 15cm</t>
  </si>
  <si>
    <t>díl 96</t>
  </si>
  <si>
    <t>801-3</t>
  </si>
  <si>
    <t>801-3,B01</t>
  </si>
  <si>
    <t>2,6*4,5</t>
  </si>
  <si>
    <t>965 04 2241_/00</t>
  </si>
  <si>
    <t>Bourání podkladů nebo dlažeb a mazanin betonových tl. nad 10cm plochy nad 4m2</t>
  </si>
  <si>
    <t>965 04 3341_/00</t>
  </si>
  <si>
    <t>Bourání podkladů nebo dlažeb a mazanin betonových s potěrem do tl. 10cm nad 4m2</t>
  </si>
  <si>
    <t>965 08 1213_/00</t>
  </si>
  <si>
    <t>Bourání podlah z dlaždic - keramických, xylolitových - tl.&lt;10mm, plocha&gt;1m2</t>
  </si>
  <si>
    <t>4,56+3,57</t>
  </si>
  <si>
    <t>965 08 2923_/00</t>
  </si>
  <si>
    <t>Odstranění násypu pod podlahami  do tl. 10cm nad 2m2</t>
  </si>
  <si>
    <t>978 01 3191_/00</t>
  </si>
  <si>
    <t>Otlučení omítky vnitřní u stěny na MV/MVC v rozsahu do 100%</t>
  </si>
  <si>
    <t>m.č. 0.01</t>
  </si>
  <si>
    <t>2,6*(3,8+3,848+0,6*4+4,6+5,048)-0,9*1,97*5</t>
  </si>
  <si>
    <t>m.č. 0.06</t>
  </si>
  <si>
    <t>2,6*(3,3+4,8)-0,9*1,97+0,35*1,97*2</t>
  </si>
  <si>
    <t>m.č. 0.08</t>
  </si>
  <si>
    <t>2,6*(4,5*2+5,1)-0,9*1,97</t>
  </si>
  <si>
    <t>m.č. 0.09</t>
  </si>
  <si>
    <t>2,6*(1,5+4,5)-0,9*1,97+0,45*1,97*2</t>
  </si>
  <si>
    <t>m.č. 0.10</t>
  </si>
  <si>
    <t>2,6*(4,9-1,13+6,75)-0,9*1,97*3+0,45*1,97*2+0,6*1,97*2)</t>
  </si>
  <si>
    <t>prostor 0.11</t>
  </si>
  <si>
    <t>1,35*(2,67+4,75+3,85+1,77)</t>
  </si>
  <si>
    <t>978 02 1191_/00</t>
  </si>
  <si>
    <t>Otlučení omítky cementové vnitřní u stěny v rozsahu do 100%</t>
  </si>
  <si>
    <t>30.43000</t>
  </si>
  <si>
    <t>978 02 3411_/00</t>
  </si>
  <si>
    <t>Vysekání a vyčištění spár zdiva cihelného mimo komínové</t>
  </si>
  <si>
    <t>157.27160+30,43000</t>
  </si>
  <si>
    <t>978 05 9531_/00</t>
  </si>
  <si>
    <t>Odsekání obkladů u stěn vnitřních z obkladaček plochy nad 2m2</t>
  </si>
  <si>
    <t>2,4*(3,35+2,5+2,5+2,5+1,3+1,35)-0,9*1,97*2+0,2*1,97*2*2</t>
  </si>
  <si>
    <t>979 09 8001</t>
  </si>
  <si>
    <t>Likvidace suti</t>
  </si>
  <si>
    <t>díl 96 (Bourání a demontáž konstrukcí)</t>
  </si>
  <si>
    <t>979 (Odvoz suti)</t>
  </si>
  <si>
    <t>979 08 1111_/00</t>
  </si>
  <si>
    <t>Odvoz suti na skládku do 1km</t>
  </si>
  <si>
    <t>díl 979</t>
  </si>
  <si>
    <t>hpm</t>
  </si>
  <si>
    <t>díl 979 (Odvoz suti)</t>
  </si>
  <si>
    <t>999 (Přesun hmot při opravách a údržbě)</t>
  </si>
  <si>
    <t>999 28 1111_/00</t>
  </si>
  <si>
    <t>Přesun hmot pro opravy a údržbu objektů do výšky 25m</t>
  </si>
  <si>
    <t>díl 999</t>
  </si>
  <si>
    <t>hmoty</t>
  </si>
  <si>
    <t>díl 999 (Přesun hmot při opravách a údržbě)</t>
  </si>
  <si>
    <t>rekapitulace</t>
  </si>
  <si>
    <t>6</t>
  </si>
  <si>
    <t>Úpravy povrchů,osazování</t>
  </si>
  <si>
    <t>96</t>
  </si>
  <si>
    <t>Bourání a demontáž konstrukcí</t>
  </si>
  <si>
    <t>979</t>
  </si>
  <si>
    <t>Odvoz suti</t>
  </si>
  <si>
    <t>999</t>
  </si>
  <si>
    <t>Přesun hmot při opravách a údržbě</t>
  </si>
  <si>
    <t>711 (Izolace proti vodě a vlhkosti)</t>
  </si>
  <si>
    <t>711 11 1001_/00</t>
  </si>
  <si>
    <t>Izolace proti zemní vlhkosti za studena vodorovná -nátěr penetrační</t>
  </si>
  <si>
    <t>díl 711</t>
  </si>
  <si>
    <t>P</t>
  </si>
  <si>
    <t>800-711</t>
  </si>
  <si>
    <t>800-711,A01</t>
  </si>
  <si>
    <t>23,2+4,7+3,6+4,56+3,58+17,13+16,76+22,94+7,15+31,64-0,7*2,5</t>
  </si>
  <si>
    <t>711 11 2001_/00</t>
  </si>
  <si>
    <t>Izolace proti zemní vlhkosti za studena svislá -nátěr penetrační</t>
  </si>
  <si>
    <t>0,25*(4,6+3,8+1,2*2+3,1+1,2+3,8+3,5*2+1,35*2+1,3*2+2,5*2+3,9+0,6*2+1,125*2+0,6*3+0,6+3,9+4,65+0,3*2+5,048+3,848+4,6+0,6*4+4,8*2+2,9*2+0,452*2+0,6*2+4,6*2+6,75*2+0,45*2+6,75*2+4,9*2-2,5+0,45*2)</t>
  </si>
  <si>
    <t>711 14 1559_/00</t>
  </si>
  <si>
    <t>Izolace proti zemní vlhkosti přitavená vodorovná -pásy NAIP</t>
  </si>
  <si>
    <t>711 14 2559_/00</t>
  </si>
  <si>
    <t>Izolace proti zemní vlhkosti přitavená svislá -pásy NAIP</t>
  </si>
  <si>
    <t>33.45000</t>
  </si>
  <si>
    <t>711 19 9112_/00</t>
  </si>
  <si>
    <t>Izolace proti vlhkosti -vrty do zdiva, plošná  tlaková injektáž roztokem Aquafin F</t>
  </si>
  <si>
    <t>800-711,A02</t>
  </si>
  <si>
    <t>1,35*(2,67+3,85+1,77+4,75)</t>
  </si>
  <si>
    <t>711 19 9113_/00</t>
  </si>
  <si>
    <t>Izolace proti vlhkosti -vrty do zdiva,  infuzní clona roztokem Aquafin F</t>
  </si>
  <si>
    <t>0,6*(3,8+2,5+5,048+0,6+5,352+10,4+2,67+4,75+1,77)+0,75*3,85+0,45*(3,4+1,1+3,7+6,75)+0,3*(1,3+0,6+1,35)</t>
  </si>
  <si>
    <t>111 63 0001</t>
  </si>
  <si>
    <t>Asfaltový lak penetrační ALP-Penetral</t>
  </si>
  <si>
    <t>kg</t>
  </si>
  <si>
    <t>spec</t>
  </si>
  <si>
    <t>(133.51000+33.45000)*0,3</t>
  </si>
  <si>
    <t>628 56 0001</t>
  </si>
  <si>
    <t>Pás asfaltovaný modifikovaný RADONELAST SBS</t>
  </si>
  <si>
    <t>133.51000*1,15+33.45000*1,2</t>
  </si>
  <si>
    <t>998 71 1101_/00</t>
  </si>
  <si>
    <t>Přesun hmot izolací proti vodě objektu výšky do 6m</t>
  </si>
  <si>
    <t>cenik</t>
  </si>
  <si>
    <t>díl 711 (Izolace proti vodě a vlhkosti)</t>
  </si>
  <si>
    <t>713 (Izolace tepelné)</t>
  </si>
  <si>
    <t>713 12 1111_/00</t>
  </si>
  <si>
    <t>Montáž izolace tepelné u konstrukcí podlah na sucho jednovrstvá</t>
  </si>
  <si>
    <t>díl 713</t>
  </si>
  <si>
    <t>800-713</t>
  </si>
  <si>
    <t>800-713,A01</t>
  </si>
  <si>
    <t>713 99 1001</t>
  </si>
  <si>
    <t>Separační folie folie Pe -0,1 mm</t>
  </si>
  <si>
    <t>283 75 9001</t>
  </si>
  <si>
    <t>Deska EPS 100 S Stabil polyst. tl. 50 mm</t>
  </si>
  <si>
    <t>133.51000*1,02</t>
  </si>
  <si>
    <t>998 71 3101_/00</t>
  </si>
  <si>
    <t>Přesun hmot izolace tepelné/protipožární objektů výšky do 6m</t>
  </si>
  <si>
    <t>díl 713 (Izolace tepelné)</t>
  </si>
  <si>
    <t>784 (Malby)</t>
  </si>
  <si>
    <t>784 45 3761_/00</t>
  </si>
  <si>
    <t>Malba na sanační omítky paropropustná např. SYLITOL BIO</t>
  </si>
  <si>
    <t>díl 784</t>
  </si>
  <si>
    <t>800-784</t>
  </si>
  <si>
    <t>800-784,A01</t>
  </si>
  <si>
    <t>díl 784 (Malby)</t>
  </si>
  <si>
    <t>711</t>
  </si>
  <si>
    <t>Izolace proti vodě a vlhkosti</t>
  </si>
  <si>
    <t>713</t>
  </si>
  <si>
    <t>Izolace tepelné</t>
  </si>
  <si>
    <t>784</t>
  </si>
  <si>
    <t>Malby</t>
  </si>
  <si>
    <t/>
  </si>
  <si>
    <t>MARIÁNSKÉ LÁZNĚ - HAMRNÍKY - ZÁKLADNÍ ŠKOLA SPECIÁLNÍ A PRAKTICKÁ</t>
  </si>
  <si>
    <t>SANACE VLHKOSTI 1.PP</t>
  </si>
  <si>
    <t>Propočet</t>
  </si>
  <si>
    <t>Všeobecné podmínky k ceně díla</t>
  </si>
  <si>
    <t>1</t>
  </si>
  <si>
    <t>Nabídková cena obsahuje veškeré práce a dodávky, které jsou zřejmé z prohlídky stavby</t>
  </si>
  <si>
    <t>2</t>
  </si>
  <si>
    <t>Pro stanovení ceny je nutné prostudovat veškeré dostupné podklady a zejméne vlastní staveniště.</t>
  </si>
  <si>
    <t>3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</si>
  <si>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</si>
  <si>
    <t>4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</si>
  <si>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podkladů. </t>
  </si>
  <si>
    <t>5</t>
  </si>
  <si>
    <t>Jsou-li ve výkazu výměr uvedeny odkazy na obchodní firmy, názvy nebo specifická označení výrobků apod., jsou takové odkazy pouze informativní a zadavatel umožňuje použít i jiných, kvalitativně a technicky stejných řešení.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</si>
  <si>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</si>
  <si>
    <t>7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</si>
  <si>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</si>
  <si>
    <t>8</t>
  </si>
  <si>
    <t>Do cen budou započítány všechny nezbytné režijní náklady stavby, náklady na průběžný úklid stavby a okolí a náklady na závěrečný úklid stavby a okolí.</t>
  </si>
  <si>
    <t>9</t>
  </si>
  <si>
    <t>V ceně budou zahrnuty náklady na střežení staveniště po celou dobu výstavby včetně nákladů pojištění rizik při realizaci stavby.</t>
  </si>
  <si>
    <t>10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</si>
  <si>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</si>
  <si>
    <t>11</t>
  </si>
  <si>
    <t>Cena díla obsahuje náklady na napojení a rozvodů staveništních médií a ceny médií spotřebovaných při provádění díla.</t>
  </si>
  <si>
    <t>12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</si>
  <si>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</si>
  <si>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13</t>
  </si>
  <si>
    <t>Dodatečné požadavky zejména na prodloužení lhůt, úpravu kvality prací, zvýšení ceny z titulu nedokonalého zhodnocení situace, či nedostatečných informací, nebudou akceptovány.</t>
  </si>
  <si>
    <t>14</t>
  </si>
  <si>
    <t>Veškeré případné vícenáklady, které vyplynou v průběhu stavby a pokud nebudou vyvolány dodatečnými požadavky objednatele jsou součástí celkové nabídkové ceny a nebudou zvlášť hrazeny.</t>
  </si>
  <si>
    <t>15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</si>
  <si>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</si>
  <si>
    <t>16</t>
  </si>
  <si>
    <t>Výroba konstrukcí, stavebních prvků, nebo příprava stavebních hmot a směsí ve vlastní výrobně zhotovitele mimo staveniště nezakládá nárok na  zvýšení jednotkové ceny.</t>
  </si>
  <si>
    <t>17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</si>
  <si>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</si>
  <si>
    <t>18</t>
  </si>
  <si>
    <t>V průběhu provádění prací budou respektovány všechny příslušné platné předpisy a požadavky BOZP. Náklady vyplývající z jejich dodržení jsou součástí jednotkové ceny a nebudou zvlášť hrazeny.</t>
  </si>
  <si>
    <t>19</t>
  </si>
  <si>
    <t>Cena nebude v průběhu stavby zvyšována z titulu inflace nebo kurzovních rozdílů.</t>
  </si>
  <si>
    <t>20</t>
  </si>
  <si>
    <t>Pevná nabídková cena musí zahrnovat veškeré náklady spojené s úplným dokončením díla. DPH bude uvedena zvlášť.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</si>
</sst>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00"/>
    <numFmt numFmtId="165" formatCode="0.00000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Symbol"/>
      <family val="1"/>
      <charset val="2"/>
    </font>
    <font>
      <i/>
      <sz val="10"/>
      <name val="Arial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charset val="238"/>
    </font>
    <font>
      <b/>
      <sz val="12"/>
      <color indexed="25"/>
      <name val="Arial"/>
      <family val="2"/>
    </font>
    <font>
      <sz val="10"/>
      <name val="Arial CE"/>
    </font>
    <font>
      <b/>
      <sz val="12"/>
      <color indexed="17"/>
      <name val="Arial"/>
      <family val="2"/>
      <charset val="238"/>
    </font>
    <font>
      <sz val="9"/>
      <color indexed="53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MS Sans Serif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9" fillId="0" borderId="0"/>
    <xf numFmtId="0" fontId="32" fillId="0" borderId="0"/>
    <xf numFmtId="0" fontId="29" fillId="0" borderId="0"/>
    <xf numFmtId="0" fontId="42" fillId="0" borderId="0"/>
    <xf numFmtId="0" fontId="43" fillId="0" borderId="0"/>
    <xf numFmtId="9" fontId="32" fillId="0" borderId="0" applyFont="0" applyFill="0" applyBorder="0" applyAlignment="0" applyProtection="0"/>
    <xf numFmtId="0" fontId="27" fillId="0" borderId="0"/>
  </cellStyleXfs>
  <cellXfs count="87">
    <xf numFmtId="0" fontId="0" fillId="0" borderId="0" xfId="0">
      <alignment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Fill="1" applyAlignment="1">
      <alignment vertical="top" wrapText="1"/>
    </xf>
    <xf numFmtId="164" fontId="23" fillId="0" borderId="0" xfId="0" applyNumberFormat="1" applyFont="1" applyFill="1" applyAlignment="1">
      <alignment vertical="top"/>
    </xf>
    <xf numFmtId="165" fontId="0" fillId="0" borderId="0" xfId="0" applyNumberFormat="1" applyFill="1" applyAlignment="1">
      <alignment vertical="top"/>
    </xf>
    <xf numFmtId="49" fontId="22" fillId="0" borderId="0" xfId="0" applyNumberFormat="1" applyFont="1" applyFill="1" applyAlignment="1">
      <alignment vertical="top" wrapText="1"/>
    </xf>
    <xf numFmtId="164" fontId="0" fillId="0" borderId="0" xfId="0" applyNumberFormat="1" applyFill="1" applyAlignment="1">
      <alignment vertical="top"/>
    </xf>
    <xf numFmtId="0" fontId="0" fillId="0" borderId="0" xfId="0" applyFill="1">
      <alignment vertical="top"/>
    </xf>
    <xf numFmtId="0" fontId="20" fillId="0" borderId="11" xfId="0" applyFont="1" applyFill="1" applyBorder="1">
      <alignment vertical="top"/>
    </xf>
    <xf numFmtId="0" fontId="20" fillId="0" borderId="0" xfId="0" applyFont="1" applyFill="1">
      <alignment vertical="top"/>
    </xf>
    <xf numFmtId="9" fontId="0" fillId="0" borderId="0" xfId="0" applyNumberFormat="1" applyFill="1">
      <alignment vertical="top"/>
    </xf>
    <xf numFmtId="49" fontId="26" fillId="0" borderId="0" xfId="0" applyNumberFormat="1" applyFont="1" applyFill="1">
      <alignment vertical="top"/>
    </xf>
    <xf numFmtId="165" fontId="26" fillId="0" borderId="0" xfId="0" applyNumberFormat="1" applyFont="1" applyFill="1" applyAlignment="1">
      <alignment vertical="top"/>
    </xf>
    <xf numFmtId="0" fontId="24" fillId="0" borderId="17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4" fontId="23" fillId="0" borderId="0" xfId="0" applyNumberFormat="1" applyFont="1" applyFill="1">
      <alignment vertical="top"/>
    </xf>
    <xf numFmtId="44" fontId="0" fillId="0" borderId="0" xfId="0" applyNumberFormat="1" applyFill="1">
      <alignment vertical="top"/>
    </xf>
    <xf numFmtId="0" fontId="26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horizontal="right" vertical="center"/>
    </xf>
    <xf numFmtId="44" fontId="2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19" fillId="0" borderId="18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vertical="center"/>
    </xf>
    <xf numFmtId="44" fontId="23" fillId="0" borderId="18" xfId="0" applyNumberFormat="1" applyFont="1" applyFill="1" applyBorder="1" applyAlignment="1">
      <alignment vertical="center"/>
    </xf>
    <xf numFmtId="165" fontId="0" fillId="0" borderId="18" xfId="0" applyNumberFormat="1" applyFill="1" applyBorder="1" applyAlignment="1">
      <alignment vertical="center"/>
    </xf>
    <xf numFmtId="44" fontId="0" fillId="0" borderId="18" xfId="0" applyNumberFormat="1" applyFill="1" applyBorder="1" applyAlignment="1">
      <alignment vertical="center"/>
    </xf>
    <xf numFmtId="44" fontId="0" fillId="0" borderId="13" xfId="0" applyNumberFormat="1" applyFill="1" applyBorder="1">
      <alignment vertical="top"/>
    </xf>
    <xf numFmtId="0" fontId="20" fillId="0" borderId="0" xfId="0" applyFont="1" applyFill="1" applyBorder="1">
      <alignment vertical="top"/>
    </xf>
    <xf numFmtId="0" fontId="20" fillId="0" borderId="11" xfId="0" applyFont="1" applyFill="1" applyBorder="1">
      <alignment vertical="top"/>
    </xf>
    <xf numFmtId="44" fontId="0" fillId="0" borderId="12" xfId="0" applyNumberFormat="1" applyFill="1" applyBorder="1">
      <alignment vertical="top"/>
    </xf>
    <xf numFmtId="0" fontId="21" fillId="0" borderId="13" xfId="0" applyFont="1" applyFill="1" applyBorder="1">
      <alignment vertical="top"/>
    </xf>
    <xf numFmtId="0" fontId="21" fillId="0" borderId="16" xfId="0" applyFont="1" applyFill="1" applyBorder="1">
      <alignment vertical="top"/>
    </xf>
    <xf numFmtId="44" fontId="23" fillId="0" borderId="13" xfId="0" applyNumberFormat="1" applyFont="1" applyFill="1" applyBorder="1">
      <alignment vertical="top"/>
    </xf>
    <xf numFmtId="0" fontId="18" fillId="0" borderId="10" xfId="0" applyFont="1" applyFill="1" applyBorder="1" applyAlignment="1">
      <alignment horizontal="left" vertical="center"/>
    </xf>
    <xf numFmtId="44" fontId="23" fillId="0" borderId="12" xfId="0" applyNumberFormat="1" applyFont="1" applyFill="1" applyBorder="1">
      <alignment vertical="top"/>
    </xf>
    <xf numFmtId="0" fontId="20" fillId="0" borderId="10" xfId="0" applyFont="1" applyFill="1" applyBorder="1">
      <alignment vertical="top"/>
    </xf>
    <xf numFmtId="0" fontId="20" fillId="0" borderId="15" xfId="0" applyFont="1" applyFill="1" applyBorder="1">
      <alignment vertical="top"/>
    </xf>
    <xf numFmtId="44" fontId="23" fillId="0" borderId="10" xfId="0" applyNumberFormat="1" applyFont="1" applyFill="1" applyBorder="1">
      <alignment vertical="top"/>
    </xf>
    <xf numFmtId="44" fontId="23" fillId="0" borderId="15" xfId="0" applyNumberFormat="1" applyFont="1" applyFill="1" applyBorder="1">
      <alignment vertical="top"/>
    </xf>
    <xf numFmtId="0" fontId="21" fillId="0" borderId="0" xfId="0" applyFont="1" applyFill="1" applyBorder="1">
      <alignment vertical="top"/>
    </xf>
    <xf numFmtId="0" fontId="21" fillId="0" borderId="11" xfId="0" applyFont="1" applyFill="1" applyBorder="1">
      <alignment vertical="top"/>
    </xf>
    <xf numFmtId="44" fontId="23" fillId="0" borderId="0" xfId="0" applyNumberFormat="1" applyFont="1" applyFill="1" applyBorder="1">
      <alignment vertical="top"/>
    </xf>
    <xf numFmtId="44" fontId="23" fillId="0" borderId="11" xfId="0" applyNumberFormat="1" applyFont="1" applyFill="1" applyBorder="1">
      <alignment vertical="top"/>
    </xf>
    <xf numFmtId="44" fontId="23" fillId="0" borderId="14" xfId="0" applyNumberFormat="1" applyFont="1" applyFill="1" applyBorder="1">
      <alignment vertical="top"/>
    </xf>
    <xf numFmtId="44" fontId="23" fillId="0" borderId="0" xfId="0" applyNumberFormat="1" applyFont="1" applyFill="1">
      <alignment vertical="top"/>
    </xf>
    <xf numFmtId="0" fontId="20" fillId="0" borderId="10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3" fillId="0" borderId="12" xfId="0" applyFont="1" applyFill="1" applyBorder="1">
      <alignment vertical="top"/>
    </xf>
    <xf numFmtId="0" fontId="23" fillId="0" borderId="13" xfId="0" applyFont="1" applyFill="1" applyBorder="1">
      <alignment vertical="top"/>
    </xf>
    <xf numFmtId="0" fontId="23" fillId="0" borderId="14" xfId="0" applyFont="1" applyFill="1" applyBorder="1">
      <alignment vertical="top"/>
    </xf>
    <xf numFmtId="0" fontId="23" fillId="0" borderId="0" xfId="0" applyFont="1" applyFill="1">
      <alignment vertical="top"/>
    </xf>
    <xf numFmtId="0" fontId="18" fillId="0" borderId="17" xfId="0" applyFont="1" applyFill="1" applyBorder="1" applyAlignment="1">
      <alignment horizontal="left" vertical="center"/>
    </xf>
    <xf numFmtId="49" fontId="23" fillId="0" borderId="18" xfId="0" applyNumberFormat="1" applyFont="1" applyFill="1" applyBorder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0" fontId="24" fillId="0" borderId="0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49" fontId="28" fillId="0" borderId="12" xfId="42" applyNumberFormat="1" applyFont="1" applyBorder="1" applyAlignment="1" applyProtection="1">
      <alignment vertical="center" wrapText="1"/>
      <protection locked="0"/>
    </xf>
    <xf numFmtId="49" fontId="30" fillId="0" borderId="16" xfId="43" applyNumberFormat="1" applyFont="1" applyBorder="1" applyAlignment="1" applyProtection="1">
      <alignment vertical="center" wrapText="1"/>
      <protection locked="0"/>
    </xf>
    <xf numFmtId="49" fontId="31" fillId="0" borderId="0" xfId="42" applyNumberFormat="1" applyFont="1" applyAlignment="1" applyProtection="1">
      <alignment vertical="center" wrapText="1"/>
      <protection locked="0"/>
    </xf>
    <xf numFmtId="49" fontId="22" fillId="0" borderId="0" xfId="42" applyNumberFormat="1" applyAlignment="1" applyProtection="1">
      <alignment vertical="center" wrapText="1"/>
      <protection locked="0"/>
    </xf>
    <xf numFmtId="49" fontId="32" fillId="0" borderId="0" xfId="44" applyNumberFormat="1" applyFont="1" applyAlignment="1" applyProtection="1">
      <alignment vertical="center" wrapText="1"/>
      <protection locked="0"/>
    </xf>
    <xf numFmtId="49" fontId="28" fillId="0" borderId="19" xfId="42" applyNumberFormat="1" applyFont="1" applyBorder="1" applyAlignment="1" applyProtection="1">
      <alignment vertical="center" wrapText="1"/>
      <protection locked="0"/>
    </xf>
    <xf numFmtId="49" fontId="30" fillId="0" borderId="15" xfId="43" applyNumberFormat="1" applyFont="1" applyBorder="1" applyAlignment="1" applyProtection="1">
      <alignment vertical="center" wrapText="1"/>
      <protection locked="0"/>
    </xf>
    <xf numFmtId="49" fontId="28" fillId="0" borderId="20" xfId="42" applyNumberFormat="1" applyFont="1" applyBorder="1" applyAlignment="1" applyProtection="1">
      <alignment vertical="center" wrapText="1"/>
      <protection locked="0"/>
    </xf>
    <xf numFmtId="49" fontId="30" fillId="0" borderId="21" xfId="43" applyNumberFormat="1" applyFont="1" applyBorder="1" applyAlignment="1" applyProtection="1">
      <alignment vertical="center" wrapText="1"/>
      <protection locked="0"/>
    </xf>
    <xf numFmtId="49" fontId="33" fillId="0" borderId="20" xfId="42" applyNumberFormat="1" applyFont="1" applyFill="1" applyBorder="1" applyAlignment="1" applyProtection="1">
      <alignment vertical="center" wrapText="1"/>
      <protection locked="0"/>
    </xf>
    <xf numFmtId="49" fontId="34" fillId="0" borderId="21" xfId="42" applyNumberFormat="1" applyFont="1" applyFill="1" applyBorder="1" applyAlignment="1" applyProtection="1">
      <alignment vertical="center" wrapText="1"/>
      <protection locked="0"/>
    </xf>
    <xf numFmtId="49" fontId="35" fillId="0" borderId="0" xfId="45" applyNumberFormat="1" applyFont="1" applyFill="1" applyBorder="1" applyAlignment="1" applyProtection="1">
      <alignment vertical="center" wrapText="1"/>
      <protection locked="0"/>
    </xf>
    <xf numFmtId="49" fontId="36" fillId="0" borderId="0" xfId="45" applyNumberFormat="1" applyFont="1" applyFill="1" applyBorder="1" applyAlignment="1" applyProtection="1">
      <alignment vertical="center" wrapText="1"/>
      <protection locked="0"/>
    </xf>
    <xf numFmtId="49" fontId="37" fillId="0" borderId="0" xfId="42" applyNumberFormat="1" applyFont="1" applyFill="1" applyBorder="1" applyAlignment="1" applyProtection="1">
      <alignment vertical="center" wrapText="1"/>
      <protection locked="0"/>
    </xf>
    <xf numFmtId="49" fontId="38" fillId="0" borderId="22" xfId="42" applyNumberFormat="1" applyFont="1" applyBorder="1" applyAlignment="1" applyProtection="1">
      <alignment vertical="center" wrapText="1"/>
      <protection locked="0"/>
    </xf>
    <xf numFmtId="49" fontId="22" fillId="0" borderId="22" xfId="42" applyNumberFormat="1" applyBorder="1" applyAlignment="1" applyProtection="1">
      <alignment vertical="center" wrapText="1"/>
      <protection locked="0"/>
    </xf>
    <xf numFmtId="49" fontId="37" fillId="0" borderId="0" xfId="42" applyNumberFormat="1" applyFont="1" applyBorder="1" applyAlignment="1" applyProtection="1">
      <alignment vertical="center" wrapText="1"/>
      <protection locked="0"/>
    </xf>
    <xf numFmtId="49" fontId="32" fillId="0" borderId="0" xfId="44" applyNumberFormat="1" applyFill="1" applyAlignment="1" applyProtection="1">
      <alignment vertical="center" wrapText="1"/>
      <protection locked="0"/>
    </xf>
    <xf numFmtId="49" fontId="39" fillId="0" borderId="22" xfId="42" applyNumberFormat="1" applyFont="1" applyBorder="1" applyAlignment="1" applyProtection="1">
      <alignment vertical="center" wrapText="1"/>
      <protection locked="0"/>
    </xf>
    <xf numFmtId="49" fontId="29" fillId="0" borderId="0" xfId="43" applyNumberFormat="1" applyAlignment="1" applyProtection="1">
      <alignment vertical="center" wrapText="1"/>
      <protection locked="0"/>
    </xf>
    <xf numFmtId="49" fontId="32" fillId="0" borderId="0" xfId="44" applyNumberFormat="1" applyAlignment="1" applyProtection="1">
      <alignment vertical="center" wrapText="1"/>
      <protection locked="0"/>
    </xf>
    <xf numFmtId="49" fontId="40" fillId="0" borderId="0" xfId="44" applyNumberFormat="1" applyFont="1" applyAlignment="1" applyProtection="1">
      <alignment vertical="center" wrapText="1"/>
      <protection locked="0"/>
    </xf>
    <xf numFmtId="49" fontId="41" fillId="0" borderId="0" xfId="44" applyNumberFormat="1" applyFont="1" applyAlignment="1" applyProtection="1">
      <alignment vertical="center" wrapText="1"/>
      <protection locked="0"/>
    </xf>
    <xf numFmtId="49" fontId="40" fillId="0" borderId="0" xfId="44" applyNumberFormat="1" applyFont="1" applyAlignment="1">
      <alignment horizontal="center"/>
    </xf>
    <xf numFmtId="49" fontId="40" fillId="0" borderId="0" xfId="44" applyNumberFormat="1" applyFont="1"/>
    <xf numFmtId="0" fontId="32" fillId="0" borderId="0" xfId="44" applyFill="1" applyAlignment="1">
      <alignment horizontal="center"/>
    </xf>
    <xf numFmtId="0" fontId="32" fillId="0" borderId="0" xfId="44"/>
  </cellXfs>
  <cellStyles count="50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1" xfId="46"/>
    <cellStyle name="Normal_Sheet1" xfId="47"/>
    <cellStyle name="Normální" xfId="0" builtinId="0" customBuiltin="1"/>
    <cellStyle name="Normální 2" xfId="43"/>
    <cellStyle name="Normální 3" xfId="44"/>
    <cellStyle name="normální_estimatif tdr - FRANCO-TCHEQUE-indice2_rv" xfId="45"/>
    <cellStyle name="normální_River Diamond_CELKOVÁ REKAPITULACE" xfId="42"/>
    <cellStyle name="Poznámka" xfId="15" builtinId="10" customBuiltin="1"/>
    <cellStyle name="Procenta 2" xfId="48"/>
    <cellStyle name="Propojená buňka" xfId="12" builtinId="24" customBuiltin="1"/>
    <cellStyle name="Správně" xfId="6" builtinId="26" customBuiltin="1"/>
    <cellStyle name="Styl 1" xfId="49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showWhiteSpace="0" zoomScaleNormal="100" zoomScaleSheetLayoutView="100" zoomScalePageLayoutView="80" workbookViewId="0">
      <selection activeCell="A25" sqref="A25"/>
    </sheetView>
  </sheetViews>
  <sheetFormatPr defaultRowHeight="13.2" x14ac:dyDescent="0.25"/>
  <cols>
    <col min="1" max="1" width="8.5546875" style="83" customWidth="1"/>
    <col min="2" max="2" width="95.6640625" style="84" customWidth="1"/>
    <col min="3" max="3" width="9.33203125" style="85" bestFit="1" customWidth="1"/>
    <col min="4" max="4" width="10" style="86" bestFit="1" customWidth="1"/>
    <col min="5" max="5" width="9.33203125" style="86" bestFit="1" customWidth="1"/>
    <col min="6" max="6" width="11.5546875" style="86" bestFit="1" customWidth="1"/>
    <col min="7" max="256" width="8.88671875" style="86"/>
    <col min="257" max="257" width="8.5546875" style="86" customWidth="1"/>
    <col min="258" max="258" width="95.6640625" style="86" customWidth="1"/>
    <col min="259" max="259" width="9.33203125" style="86" bestFit="1" customWidth="1"/>
    <col min="260" max="260" width="10" style="86" bestFit="1" customWidth="1"/>
    <col min="261" max="261" width="9.33203125" style="86" bestFit="1" customWidth="1"/>
    <col min="262" max="262" width="11.5546875" style="86" bestFit="1" customWidth="1"/>
    <col min="263" max="512" width="8.88671875" style="86"/>
    <col min="513" max="513" width="8.5546875" style="86" customWidth="1"/>
    <col min="514" max="514" width="95.6640625" style="86" customWidth="1"/>
    <col min="515" max="515" width="9.33203125" style="86" bestFit="1" customWidth="1"/>
    <col min="516" max="516" width="10" style="86" bestFit="1" customWidth="1"/>
    <col min="517" max="517" width="9.33203125" style="86" bestFit="1" customWidth="1"/>
    <col min="518" max="518" width="11.5546875" style="86" bestFit="1" customWidth="1"/>
    <col min="519" max="768" width="8.88671875" style="86"/>
    <col min="769" max="769" width="8.5546875" style="86" customWidth="1"/>
    <col min="770" max="770" width="95.6640625" style="86" customWidth="1"/>
    <col min="771" max="771" width="9.33203125" style="86" bestFit="1" customWidth="1"/>
    <col min="772" max="772" width="10" style="86" bestFit="1" customWidth="1"/>
    <col min="773" max="773" width="9.33203125" style="86" bestFit="1" customWidth="1"/>
    <col min="774" max="774" width="11.5546875" style="86" bestFit="1" customWidth="1"/>
    <col min="775" max="1024" width="8.88671875" style="86"/>
    <col min="1025" max="1025" width="8.5546875" style="86" customWidth="1"/>
    <col min="1026" max="1026" width="95.6640625" style="86" customWidth="1"/>
    <col min="1027" max="1027" width="9.33203125" style="86" bestFit="1" customWidth="1"/>
    <col min="1028" max="1028" width="10" style="86" bestFit="1" customWidth="1"/>
    <col min="1029" max="1029" width="9.33203125" style="86" bestFit="1" customWidth="1"/>
    <col min="1030" max="1030" width="11.5546875" style="86" bestFit="1" customWidth="1"/>
    <col min="1031" max="1280" width="8.88671875" style="86"/>
    <col min="1281" max="1281" width="8.5546875" style="86" customWidth="1"/>
    <col min="1282" max="1282" width="95.6640625" style="86" customWidth="1"/>
    <col min="1283" max="1283" width="9.33203125" style="86" bestFit="1" customWidth="1"/>
    <col min="1284" max="1284" width="10" style="86" bestFit="1" customWidth="1"/>
    <col min="1285" max="1285" width="9.33203125" style="86" bestFit="1" customWidth="1"/>
    <col min="1286" max="1286" width="11.5546875" style="86" bestFit="1" customWidth="1"/>
    <col min="1287" max="1536" width="8.88671875" style="86"/>
    <col min="1537" max="1537" width="8.5546875" style="86" customWidth="1"/>
    <col min="1538" max="1538" width="95.6640625" style="86" customWidth="1"/>
    <col min="1539" max="1539" width="9.33203125" style="86" bestFit="1" customWidth="1"/>
    <col min="1540" max="1540" width="10" style="86" bestFit="1" customWidth="1"/>
    <col min="1541" max="1541" width="9.33203125" style="86" bestFit="1" customWidth="1"/>
    <col min="1542" max="1542" width="11.5546875" style="86" bestFit="1" customWidth="1"/>
    <col min="1543" max="1792" width="8.88671875" style="86"/>
    <col min="1793" max="1793" width="8.5546875" style="86" customWidth="1"/>
    <col min="1794" max="1794" width="95.6640625" style="86" customWidth="1"/>
    <col min="1795" max="1795" width="9.33203125" style="86" bestFit="1" customWidth="1"/>
    <col min="1796" max="1796" width="10" style="86" bestFit="1" customWidth="1"/>
    <col min="1797" max="1797" width="9.33203125" style="86" bestFit="1" customWidth="1"/>
    <col min="1798" max="1798" width="11.5546875" style="86" bestFit="1" customWidth="1"/>
    <col min="1799" max="2048" width="8.88671875" style="86"/>
    <col min="2049" max="2049" width="8.5546875" style="86" customWidth="1"/>
    <col min="2050" max="2050" width="95.6640625" style="86" customWidth="1"/>
    <col min="2051" max="2051" width="9.33203125" style="86" bestFit="1" customWidth="1"/>
    <col min="2052" max="2052" width="10" style="86" bestFit="1" customWidth="1"/>
    <col min="2053" max="2053" width="9.33203125" style="86" bestFit="1" customWidth="1"/>
    <col min="2054" max="2054" width="11.5546875" style="86" bestFit="1" customWidth="1"/>
    <col min="2055" max="2304" width="8.88671875" style="86"/>
    <col min="2305" max="2305" width="8.5546875" style="86" customWidth="1"/>
    <col min="2306" max="2306" width="95.6640625" style="86" customWidth="1"/>
    <col min="2307" max="2307" width="9.33203125" style="86" bestFit="1" customWidth="1"/>
    <col min="2308" max="2308" width="10" style="86" bestFit="1" customWidth="1"/>
    <col min="2309" max="2309" width="9.33203125" style="86" bestFit="1" customWidth="1"/>
    <col min="2310" max="2310" width="11.5546875" style="86" bestFit="1" customWidth="1"/>
    <col min="2311" max="2560" width="8.88671875" style="86"/>
    <col min="2561" max="2561" width="8.5546875" style="86" customWidth="1"/>
    <col min="2562" max="2562" width="95.6640625" style="86" customWidth="1"/>
    <col min="2563" max="2563" width="9.33203125" style="86" bestFit="1" customWidth="1"/>
    <col min="2564" max="2564" width="10" style="86" bestFit="1" customWidth="1"/>
    <col min="2565" max="2565" width="9.33203125" style="86" bestFit="1" customWidth="1"/>
    <col min="2566" max="2566" width="11.5546875" style="86" bestFit="1" customWidth="1"/>
    <col min="2567" max="2816" width="8.88671875" style="86"/>
    <col min="2817" max="2817" width="8.5546875" style="86" customWidth="1"/>
    <col min="2818" max="2818" width="95.6640625" style="86" customWidth="1"/>
    <col min="2819" max="2819" width="9.33203125" style="86" bestFit="1" customWidth="1"/>
    <col min="2820" max="2820" width="10" style="86" bestFit="1" customWidth="1"/>
    <col min="2821" max="2821" width="9.33203125" style="86" bestFit="1" customWidth="1"/>
    <col min="2822" max="2822" width="11.5546875" style="86" bestFit="1" customWidth="1"/>
    <col min="2823" max="3072" width="8.88671875" style="86"/>
    <col min="3073" max="3073" width="8.5546875" style="86" customWidth="1"/>
    <col min="3074" max="3074" width="95.6640625" style="86" customWidth="1"/>
    <col min="3075" max="3075" width="9.33203125" style="86" bestFit="1" customWidth="1"/>
    <col min="3076" max="3076" width="10" style="86" bestFit="1" customWidth="1"/>
    <col min="3077" max="3077" width="9.33203125" style="86" bestFit="1" customWidth="1"/>
    <col min="3078" max="3078" width="11.5546875" style="86" bestFit="1" customWidth="1"/>
    <col min="3079" max="3328" width="8.88671875" style="86"/>
    <col min="3329" max="3329" width="8.5546875" style="86" customWidth="1"/>
    <col min="3330" max="3330" width="95.6640625" style="86" customWidth="1"/>
    <col min="3331" max="3331" width="9.33203125" style="86" bestFit="1" customWidth="1"/>
    <col min="3332" max="3332" width="10" style="86" bestFit="1" customWidth="1"/>
    <col min="3333" max="3333" width="9.33203125" style="86" bestFit="1" customWidth="1"/>
    <col min="3334" max="3334" width="11.5546875" style="86" bestFit="1" customWidth="1"/>
    <col min="3335" max="3584" width="8.88671875" style="86"/>
    <col min="3585" max="3585" width="8.5546875" style="86" customWidth="1"/>
    <col min="3586" max="3586" width="95.6640625" style="86" customWidth="1"/>
    <col min="3587" max="3587" width="9.33203125" style="86" bestFit="1" customWidth="1"/>
    <col min="3588" max="3588" width="10" style="86" bestFit="1" customWidth="1"/>
    <col min="3589" max="3589" width="9.33203125" style="86" bestFit="1" customWidth="1"/>
    <col min="3590" max="3590" width="11.5546875" style="86" bestFit="1" customWidth="1"/>
    <col min="3591" max="3840" width="8.88671875" style="86"/>
    <col min="3841" max="3841" width="8.5546875" style="86" customWidth="1"/>
    <col min="3842" max="3842" width="95.6640625" style="86" customWidth="1"/>
    <col min="3843" max="3843" width="9.33203125" style="86" bestFit="1" customWidth="1"/>
    <col min="3844" max="3844" width="10" style="86" bestFit="1" customWidth="1"/>
    <col min="3845" max="3845" width="9.33203125" style="86" bestFit="1" customWidth="1"/>
    <col min="3846" max="3846" width="11.5546875" style="86" bestFit="1" customWidth="1"/>
    <col min="3847" max="4096" width="8.88671875" style="86"/>
    <col min="4097" max="4097" width="8.5546875" style="86" customWidth="1"/>
    <col min="4098" max="4098" width="95.6640625" style="86" customWidth="1"/>
    <col min="4099" max="4099" width="9.33203125" style="86" bestFit="1" customWidth="1"/>
    <col min="4100" max="4100" width="10" style="86" bestFit="1" customWidth="1"/>
    <col min="4101" max="4101" width="9.33203125" style="86" bestFit="1" customWidth="1"/>
    <col min="4102" max="4102" width="11.5546875" style="86" bestFit="1" customWidth="1"/>
    <col min="4103" max="4352" width="8.88671875" style="86"/>
    <col min="4353" max="4353" width="8.5546875" style="86" customWidth="1"/>
    <col min="4354" max="4354" width="95.6640625" style="86" customWidth="1"/>
    <col min="4355" max="4355" width="9.33203125" style="86" bestFit="1" customWidth="1"/>
    <col min="4356" max="4356" width="10" style="86" bestFit="1" customWidth="1"/>
    <col min="4357" max="4357" width="9.33203125" style="86" bestFit="1" customWidth="1"/>
    <col min="4358" max="4358" width="11.5546875" style="86" bestFit="1" customWidth="1"/>
    <col min="4359" max="4608" width="8.88671875" style="86"/>
    <col min="4609" max="4609" width="8.5546875" style="86" customWidth="1"/>
    <col min="4610" max="4610" width="95.6640625" style="86" customWidth="1"/>
    <col min="4611" max="4611" width="9.33203125" style="86" bestFit="1" customWidth="1"/>
    <col min="4612" max="4612" width="10" style="86" bestFit="1" customWidth="1"/>
    <col min="4613" max="4613" width="9.33203125" style="86" bestFit="1" customWidth="1"/>
    <col min="4614" max="4614" width="11.5546875" style="86" bestFit="1" customWidth="1"/>
    <col min="4615" max="4864" width="8.88671875" style="86"/>
    <col min="4865" max="4865" width="8.5546875" style="86" customWidth="1"/>
    <col min="4866" max="4866" width="95.6640625" style="86" customWidth="1"/>
    <col min="4867" max="4867" width="9.33203125" style="86" bestFit="1" customWidth="1"/>
    <col min="4868" max="4868" width="10" style="86" bestFit="1" customWidth="1"/>
    <col min="4869" max="4869" width="9.33203125" style="86" bestFit="1" customWidth="1"/>
    <col min="4870" max="4870" width="11.5546875" style="86" bestFit="1" customWidth="1"/>
    <col min="4871" max="5120" width="8.88671875" style="86"/>
    <col min="5121" max="5121" width="8.5546875" style="86" customWidth="1"/>
    <col min="5122" max="5122" width="95.6640625" style="86" customWidth="1"/>
    <col min="5123" max="5123" width="9.33203125" style="86" bestFit="1" customWidth="1"/>
    <col min="5124" max="5124" width="10" style="86" bestFit="1" customWidth="1"/>
    <col min="5125" max="5125" width="9.33203125" style="86" bestFit="1" customWidth="1"/>
    <col min="5126" max="5126" width="11.5546875" style="86" bestFit="1" customWidth="1"/>
    <col min="5127" max="5376" width="8.88671875" style="86"/>
    <col min="5377" max="5377" width="8.5546875" style="86" customWidth="1"/>
    <col min="5378" max="5378" width="95.6640625" style="86" customWidth="1"/>
    <col min="5379" max="5379" width="9.33203125" style="86" bestFit="1" customWidth="1"/>
    <col min="5380" max="5380" width="10" style="86" bestFit="1" customWidth="1"/>
    <col min="5381" max="5381" width="9.33203125" style="86" bestFit="1" customWidth="1"/>
    <col min="5382" max="5382" width="11.5546875" style="86" bestFit="1" customWidth="1"/>
    <col min="5383" max="5632" width="8.88671875" style="86"/>
    <col min="5633" max="5633" width="8.5546875" style="86" customWidth="1"/>
    <col min="5634" max="5634" width="95.6640625" style="86" customWidth="1"/>
    <col min="5635" max="5635" width="9.33203125" style="86" bestFit="1" customWidth="1"/>
    <col min="5636" max="5636" width="10" style="86" bestFit="1" customWidth="1"/>
    <col min="5637" max="5637" width="9.33203125" style="86" bestFit="1" customWidth="1"/>
    <col min="5638" max="5638" width="11.5546875" style="86" bestFit="1" customWidth="1"/>
    <col min="5639" max="5888" width="8.88671875" style="86"/>
    <col min="5889" max="5889" width="8.5546875" style="86" customWidth="1"/>
    <col min="5890" max="5890" width="95.6640625" style="86" customWidth="1"/>
    <col min="5891" max="5891" width="9.33203125" style="86" bestFit="1" customWidth="1"/>
    <col min="5892" max="5892" width="10" style="86" bestFit="1" customWidth="1"/>
    <col min="5893" max="5893" width="9.33203125" style="86" bestFit="1" customWidth="1"/>
    <col min="5894" max="5894" width="11.5546875" style="86" bestFit="1" customWidth="1"/>
    <col min="5895" max="6144" width="8.88671875" style="86"/>
    <col min="6145" max="6145" width="8.5546875" style="86" customWidth="1"/>
    <col min="6146" max="6146" width="95.6640625" style="86" customWidth="1"/>
    <col min="6147" max="6147" width="9.33203125" style="86" bestFit="1" customWidth="1"/>
    <col min="6148" max="6148" width="10" style="86" bestFit="1" customWidth="1"/>
    <col min="6149" max="6149" width="9.33203125" style="86" bestFit="1" customWidth="1"/>
    <col min="6150" max="6150" width="11.5546875" style="86" bestFit="1" customWidth="1"/>
    <col min="6151" max="6400" width="8.88671875" style="86"/>
    <col min="6401" max="6401" width="8.5546875" style="86" customWidth="1"/>
    <col min="6402" max="6402" width="95.6640625" style="86" customWidth="1"/>
    <col min="6403" max="6403" width="9.33203125" style="86" bestFit="1" customWidth="1"/>
    <col min="6404" max="6404" width="10" style="86" bestFit="1" customWidth="1"/>
    <col min="6405" max="6405" width="9.33203125" style="86" bestFit="1" customWidth="1"/>
    <col min="6406" max="6406" width="11.5546875" style="86" bestFit="1" customWidth="1"/>
    <col min="6407" max="6656" width="8.88671875" style="86"/>
    <col min="6657" max="6657" width="8.5546875" style="86" customWidth="1"/>
    <col min="6658" max="6658" width="95.6640625" style="86" customWidth="1"/>
    <col min="6659" max="6659" width="9.33203125" style="86" bestFit="1" customWidth="1"/>
    <col min="6660" max="6660" width="10" style="86" bestFit="1" customWidth="1"/>
    <col min="6661" max="6661" width="9.33203125" style="86" bestFit="1" customWidth="1"/>
    <col min="6662" max="6662" width="11.5546875" style="86" bestFit="1" customWidth="1"/>
    <col min="6663" max="6912" width="8.88671875" style="86"/>
    <col min="6913" max="6913" width="8.5546875" style="86" customWidth="1"/>
    <col min="6914" max="6914" width="95.6640625" style="86" customWidth="1"/>
    <col min="6915" max="6915" width="9.33203125" style="86" bestFit="1" customWidth="1"/>
    <col min="6916" max="6916" width="10" style="86" bestFit="1" customWidth="1"/>
    <col min="6917" max="6917" width="9.33203125" style="86" bestFit="1" customWidth="1"/>
    <col min="6918" max="6918" width="11.5546875" style="86" bestFit="1" customWidth="1"/>
    <col min="6919" max="7168" width="8.88671875" style="86"/>
    <col min="7169" max="7169" width="8.5546875" style="86" customWidth="1"/>
    <col min="7170" max="7170" width="95.6640625" style="86" customWidth="1"/>
    <col min="7171" max="7171" width="9.33203125" style="86" bestFit="1" customWidth="1"/>
    <col min="7172" max="7172" width="10" style="86" bestFit="1" customWidth="1"/>
    <col min="7173" max="7173" width="9.33203125" style="86" bestFit="1" customWidth="1"/>
    <col min="7174" max="7174" width="11.5546875" style="86" bestFit="1" customWidth="1"/>
    <col min="7175" max="7424" width="8.88671875" style="86"/>
    <col min="7425" max="7425" width="8.5546875" style="86" customWidth="1"/>
    <col min="7426" max="7426" width="95.6640625" style="86" customWidth="1"/>
    <col min="7427" max="7427" width="9.33203125" style="86" bestFit="1" customWidth="1"/>
    <col min="7428" max="7428" width="10" style="86" bestFit="1" customWidth="1"/>
    <col min="7429" max="7429" width="9.33203125" style="86" bestFit="1" customWidth="1"/>
    <col min="7430" max="7430" width="11.5546875" style="86" bestFit="1" customWidth="1"/>
    <col min="7431" max="7680" width="8.88671875" style="86"/>
    <col min="7681" max="7681" width="8.5546875" style="86" customWidth="1"/>
    <col min="7682" max="7682" width="95.6640625" style="86" customWidth="1"/>
    <col min="7683" max="7683" width="9.33203125" style="86" bestFit="1" customWidth="1"/>
    <col min="7684" max="7684" width="10" style="86" bestFit="1" customWidth="1"/>
    <col min="7685" max="7685" width="9.33203125" style="86" bestFit="1" customWidth="1"/>
    <col min="7686" max="7686" width="11.5546875" style="86" bestFit="1" customWidth="1"/>
    <col min="7687" max="7936" width="8.88671875" style="86"/>
    <col min="7937" max="7937" width="8.5546875" style="86" customWidth="1"/>
    <col min="7938" max="7938" width="95.6640625" style="86" customWidth="1"/>
    <col min="7939" max="7939" width="9.33203125" style="86" bestFit="1" customWidth="1"/>
    <col min="7940" max="7940" width="10" style="86" bestFit="1" customWidth="1"/>
    <col min="7941" max="7941" width="9.33203125" style="86" bestFit="1" customWidth="1"/>
    <col min="7942" max="7942" width="11.5546875" style="86" bestFit="1" customWidth="1"/>
    <col min="7943" max="8192" width="8.88671875" style="86"/>
    <col min="8193" max="8193" width="8.5546875" style="86" customWidth="1"/>
    <col min="8194" max="8194" width="95.6640625" style="86" customWidth="1"/>
    <col min="8195" max="8195" width="9.33203125" style="86" bestFit="1" customWidth="1"/>
    <col min="8196" max="8196" width="10" style="86" bestFit="1" customWidth="1"/>
    <col min="8197" max="8197" width="9.33203125" style="86" bestFit="1" customWidth="1"/>
    <col min="8198" max="8198" width="11.5546875" style="86" bestFit="1" customWidth="1"/>
    <col min="8199" max="8448" width="8.88671875" style="86"/>
    <col min="8449" max="8449" width="8.5546875" style="86" customWidth="1"/>
    <col min="8450" max="8450" width="95.6640625" style="86" customWidth="1"/>
    <col min="8451" max="8451" width="9.33203125" style="86" bestFit="1" customWidth="1"/>
    <col min="8452" max="8452" width="10" style="86" bestFit="1" customWidth="1"/>
    <col min="8453" max="8453" width="9.33203125" style="86" bestFit="1" customWidth="1"/>
    <col min="8454" max="8454" width="11.5546875" style="86" bestFit="1" customWidth="1"/>
    <col min="8455" max="8704" width="8.88671875" style="86"/>
    <col min="8705" max="8705" width="8.5546875" style="86" customWidth="1"/>
    <col min="8706" max="8706" width="95.6640625" style="86" customWidth="1"/>
    <col min="8707" max="8707" width="9.33203125" style="86" bestFit="1" customWidth="1"/>
    <col min="8708" max="8708" width="10" style="86" bestFit="1" customWidth="1"/>
    <col min="8709" max="8709" width="9.33203125" style="86" bestFit="1" customWidth="1"/>
    <col min="8710" max="8710" width="11.5546875" style="86" bestFit="1" customWidth="1"/>
    <col min="8711" max="8960" width="8.88671875" style="86"/>
    <col min="8961" max="8961" width="8.5546875" style="86" customWidth="1"/>
    <col min="8962" max="8962" width="95.6640625" style="86" customWidth="1"/>
    <col min="8963" max="8963" width="9.33203125" style="86" bestFit="1" customWidth="1"/>
    <col min="8964" max="8964" width="10" style="86" bestFit="1" customWidth="1"/>
    <col min="8965" max="8965" width="9.33203125" style="86" bestFit="1" customWidth="1"/>
    <col min="8966" max="8966" width="11.5546875" style="86" bestFit="1" customWidth="1"/>
    <col min="8967" max="9216" width="8.88671875" style="86"/>
    <col min="9217" max="9217" width="8.5546875" style="86" customWidth="1"/>
    <col min="9218" max="9218" width="95.6640625" style="86" customWidth="1"/>
    <col min="9219" max="9219" width="9.33203125" style="86" bestFit="1" customWidth="1"/>
    <col min="9220" max="9220" width="10" style="86" bestFit="1" customWidth="1"/>
    <col min="9221" max="9221" width="9.33203125" style="86" bestFit="1" customWidth="1"/>
    <col min="9222" max="9222" width="11.5546875" style="86" bestFit="1" customWidth="1"/>
    <col min="9223" max="9472" width="8.88671875" style="86"/>
    <col min="9473" max="9473" width="8.5546875" style="86" customWidth="1"/>
    <col min="9474" max="9474" width="95.6640625" style="86" customWidth="1"/>
    <col min="9475" max="9475" width="9.33203125" style="86" bestFit="1" customWidth="1"/>
    <col min="9476" max="9476" width="10" style="86" bestFit="1" customWidth="1"/>
    <col min="9477" max="9477" width="9.33203125" style="86" bestFit="1" customWidth="1"/>
    <col min="9478" max="9478" width="11.5546875" style="86" bestFit="1" customWidth="1"/>
    <col min="9479" max="9728" width="8.88671875" style="86"/>
    <col min="9729" max="9729" width="8.5546875" style="86" customWidth="1"/>
    <col min="9730" max="9730" width="95.6640625" style="86" customWidth="1"/>
    <col min="9731" max="9731" width="9.33203125" style="86" bestFit="1" customWidth="1"/>
    <col min="9732" max="9732" width="10" style="86" bestFit="1" customWidth="1"/>
    <col min="9733" max="9733" width="9.33203125" style="86" bestFit="1" customWidth="1"/>
    <col min="9734" max="9734" width="11.5546875" style="86" bestFit="1" customWidth="1"/>
    <col min="9735" max="9984" width="8.88671875" style="86"/>
    <col min="9985" max="9985" width="8.5546875" style="86" customWidth="1"/>
    <col min="9986" max="9986" width="95.6640625" style="86" customWidth="1"/>
    <col min="9987" max="9987" width="9.33203125" style="86" bestFit="1" customWidth="1"/>
    <col min="9988" max="9988" width="10" style="86" bestFit="1" customWidth="1"/>
    <col min="9989" max="9989" width="9.33203125" style="86" bestFit="1" customWidth="1"/>
    <col min="9990" max="9990" width="11.5546875" style="86" bestFit="1" customWidth="1"/>
    <col min="9991" max="10240" width="8.88671875" style="86"/>
    <col min="10241" max="10241" width="8.5546875" style="86" customWidth="1"/>
    <col min="10242" max="10242" width="95.6640625" style="86" customWidth="1"/>
    <col min="10243" max="10243" width="9.33203125" style="86" bestFit="1" customWidth="1"/>
    <col min="10244" max="10244" width="10" style="86" bestFit="1" customWidth="1"/>
    <col min="10245" max="10245" width="9.33203125" style="86" bestFit="1" customWidth="1"/>
    <col min="10246" max="10246" width="11.5546875" style="86" bestFit="1" customWidth="1"/>
    <col min="10247" max="10496" width="8.88671875" style="86"/>
    <col min="10497" max="10497" width="8.5546875" style="86" customWidth="1"/>
    <col min="10498" max="10498" width="95.6640625" style="86" customWidth="1"/>
    <col min="10499" max="10499" width="9.33203125" style="86" bestFit="1" customWidth="1"/>
    <col min="10500" max="10500" width="10" style="86" bestFit="1" customWidth="1"/>
    <col min="10501" max="10501" width="9.33203125" style="86" bestFit="1" customWidth="1"/>
    <col min="10502" max="10502" width="11.5546875" style="86" bestFit="1" customWidth="1"/>
    <col min="10503" max="10752" width="8.88671875" style="86"/>
    <col min="10753" max="10753" width="8.5546875" style="86" customWidth="1"/>
    <col min="10754" max="10754" width="95.6640625" style="86" customWidth="1"/>
    <col min="10755" max="10755" width="9.33203125" style="86" bestFit="1" customWidth="1"/>
    <col min="10756" max="10756" width="10" style="86" bestFit="1" customWidth="1"/>
    <col min="10757" max="10757" width="9.33203125" style="86" bestFit="1" customWidth="1"/>
    <col min="10758" max="10758" width="11.5546875" style="86" bestFit="1" customWidth="1"/>
    <col min="10759" max="11008" width="8.88671875" style="86"/>
    <col min="11009" max="11009" width="8.5546875" style="86" customWidth="1"/>
    <col min="11010" max="11010" width="95.6640625" style="86" customWidth="1"/>
    <col min="11011" max="11011" width="9.33203125" style="86" bestFit="1" customWidth="1"/>
    <col min="11012" max="11012" width="10" style="86" bestFit="1" customWidth="1"/>
    <col min="11013" max="11013" width="9.33203125" style="86" bestFit="1" customWidth="1"/>
    <col min="11014" max="11014" width="11.5546875" style="86" bestFit="1" customWidth="1"/>
    <col min="11015" max="11264" width="8.88671875" style="86"/>
    <col min="11265" max="11265" width="8.5546875" style="86" customWidth="1"/>
    <col min="11266" max="11266" width="95.6640625" style="86" customWidth="1"/>
    <col min="11267" max="11267" width="9.33203125" style="86" bestFit="1" customWidth="1"/>
    <col min="11268" max="11268" width="10" style="86" bestFit="1" customWidth="1"/>
    <col min="11269" max="11269" width="9.33203125" style="86" bestFit="1" customWidth="1"/>
    <col min="11270" max="11270" width="11.5546875" style="86" bestFit="1" customWidth="1"/>
    <col min="11271" max="11520" width="8.88671875" style="86"/>
    <col min="11521" max="11521" width="8.5546875" style="86" customWidth="1"/>
    <col min="11522" max="11522" width="95.6640625" style="86" customWidth="1"/>
    <col min="11523" max="11523" width="9.33203125" style="86" bestFit="1" customWidth="1"/>
    <col min="11524" max="11524" width="10" style="86" bestFit="1" customWidth="1"/>
    <col min="11525" max="11525" width="9.33203125" style="86" bestFit="1" customWidth="1"/>
    <col min="11526" max="11526" width="11.5546875" style="86" bestFit="1" customWidth="1"/>
    <col min="11527" max="11776" width="8.88671875" style="86"/>
    <col min="11777" max="11777" width="8.5546875" style="86" customWidth="1"/>
    <col min="11778" max="11778" width="95.6640625" style="86" customWidth="1"/>
    <col min="11779" max="11779" width="9.33203125" style="86" bestFit="1" customWidth="1"/>
    <col min="11780" max="11780" width="10" style="86" bestFit="1" customWidth="1"/>
    <col min="11781" max="11781" width="9.33203125" style="86" bestFit="1" customWidth="1"/>
    <col min="11782" max="11782" width="11.5546875" style="86" bestFit="1" customWidth="1"/>
    <col min="11783" max="12032" width="8.88671875" style="86"/>
    <col min="12033" max="12033" width="8.5546875" style="86" customWidth="1"/>
    <col min="12034" max="12034" width="95.6640625" style="86" customWidth="1"/>
    <col min="12035" max="12035" width="9.33203125" style="86" bestFit="1" customWidth="1"/>
    <col min="12036" max="12036" width="10" style="86" bestFit="1" customWidth="1"/>
    <col min="12037" max="12037" width="9.33203125" style="86" bestFit="1" customWidth="1"/>
    <col min="12038" max="12038" width="11.5546875" style="86" bestFit="1" customWidth="1"/>
    <col min="12039" max="12288" width="8.88671875" style="86"/>
    <col min="12289" max="12289" width="8.5546875" style="86" customWidth="1"/>
    <col min="12290" max="12290" width="95.6640625" style="86" customWidth="1"/>
    <col min="12291" max="12291" width="9.33203125" style="86" bestFit="1" customWidth="1"/>
    <col min="12292" max="12292" width="10" style="86" bestFit="1" customWidth="1"/>
    <col min="12293" max="12293" width="9.33203125" style="86" bestFit="1" customWidth="1"/>
    <col min="12294" max="12294" width="11.5546875" style="86" bestFit="1" customWidth="1"/>
    <col min="12295" max="12544" width="8.88671875" style="86"/>
    <col min="12545" max="12545" width="8.5546875" style="86" customWidth="1"/>
    <col min="12546" max="12546" width="95.6640625" style="86" customWidth="1"/>
    <col min="12547" max="12547" width="9.33203125" style="86" bestFit="1" customWidth="1"/>
    <col min="12548" max="12548" width="10" style="86" bestFit="1" customWidth="1"/>
    <col min="12549" max="12549" width="9.33203125" style="86" bestFit="1" customWidth="1"/>
    <col min="12550" max="12550" width="11.5546875" style="86" bestFit="1" customWidth="1"/>
    <col min="12551" max="12800" width="8.88671875" style="86"/>
    <col min="12801" max="12801" width="8.5546875" style="86" customWidth="1"/>
    <col min="12802" max="12802" width="95.6640625" style="86" customWidth="1"/>
    <col min="12803" max="12803" width="9.33203125" style="86" bestFit="1" customWidth="1"/>
    <col min="12804" max="12804" width="10" style="86" bestFit="1" customWidth="1"/>
    <col min="12805" max="12805" width="9.33203125" style="86" bestFit="1" customWidth="1"/>
    <col min="12806" max="12806" width="11.5546875" style="86" bestFit="1" customWidth="1"/>
    <col min="12807" max="13056" width="8.88671875" style="86"/>
    <col min="13057" max="13057" width="8.5546875" style="86" customWidth="1"/>
    <col min="13058" max="13058" width="95.6640625" style="86" customWidth="1"/>
    <col min="13059" max="13059" width="9.33203125" style="86" bestFit="1" customWidth="1"/>
    <col min="13060" max="13060" width="10" style="86" bestFit="1" customWidth="1"/>
    <col min="13061" max="13061" width="9.33203125" style="86" bestFit="1" customWidth="1"/>
    <col min="13062" max="13062" width="11.5546875" style="86" bestFit="1" customWidth="1"/>
    <col min="13063" max="13312" width="8.88671875" style="86"/>
    <col min="13313" max="13313" width="8.5546875" style="86" customWidth="1"/>
    <col min="13314" max="13314" width="95.6640625" style="86" customWidth="1"/>
    <col min="13315" max="13315" width="9.33203125" style="86" bestFit="1" customWidth="1"/>
    <col min="13316" max="13316" width="10" style="86" bestFit="1" customWidth="1"/>
    <col min="13317" max="13317" width="9.33203125" style="86" bestFit="1" customWidth="1"/>
    <col min="13318" max="13318" width="11.5546875" style="86" bestFit="1" customWidth="1"/>
    <col min="13319" max="13568" width="8.88671875" style="86"/>
    <col min="13569" max="13569" width="8.5546875" style="86" customWidth="1"/>
    <col min="13570" max="13570" width="95.6640625" style="86" customWidth="1"/>
    <col min="13571" max="13571" width="9.33203125" style="86" bestFit="1" customWidth="1"/>
    <col min="13572" max="13572" width="10" style="86" bestFit="1" customWidth="1"/>
    <col min="13573" max="13573" width="9.33203125" style="86" bestFit="1" customWidth="1"/>
    <col min="13574" max="13574" width="11.5546875" style="86" bestFit="1" customWidth="1"/>
    <col min="13575" max="13824" width="8.88671875" style="86"/>
    <col min="13825" max="13825" width="8.5546875" style="86" customWidth="1"/>
    <col min="13826" max="13826" width="95.6640625" style="86" customWidth="1"/>
    <col min="13827" max="13827" width="9.33203125" style="86" bestFit="1" customWidth="1"/>
    <col min="13828" max="13828" width="10" style="86" bestFit="1" customWidth="1"/>
    <col min="13829" max="13829" width="9.33203125" style="86" bestFit="1" customWidth="1"/>
    <col min="13830" max="13830" width="11.5546875" style="86" bestFit="1" customWidth="1"/>
    <col min="13831" max="14080" width="8.88671875" style="86"/>
    <col min="14081" max="14081" width="8.5546875" style="86" customWidth="1"/>
    <col min="14082" max="14082" width="95.6640625" style="86" customWidth="1"/>
    <col min="14083" max="14083" width="9.33203125" style="86" bestFit="1" customWidth="1"/>
    <col min="14084" max="14084" width="10" style="86" bestFit="1" customWidth="1"/>
    <col min="14085" max="14085" width="9.33203125" style="86" bestFit="1" customWidth="1"/>
    <col min="14086" max="14086" width="11.5546875" style="86" bestFit="1" customWidth="1"/>
    <col min="14087" max="14336" width="8.88671875" style="86"/>
    <col min="14337" max="14337" width="8.5546875" style="86" customWidth="1"/>
    <col min="14338" max="14338" width="95.6640625" style="86" customWidth="1"/>
    <col min="14339" max="14339" width="9.33203125" style="86" bestFit="1" customWidth="1"/>
    <col min="14340" max="14340" width="10" style="86" bestFit="1" customWidth="1"/>
    <col min="14341" max="14341" width="9.33203125" style="86" bestFit="1" customWidth="1"/>
    <col min="14342" max="14342" width="11.5546875" style="86" bestFit="1" customWidth="1"/>
    <col min="14343" max="14592" width="8.88671875" style="86"/>
    <col min="14593" max="14593" width="8.5546875" style="86" customWidth="1"/>
    <col min="14594" max="14594" width="95.6640625" style="86" customWidth="1"/>
    <col min="14595" max="14595" width="9.33203125" style="86" bestFit="1" customWidth="1"/>
    <col min="14596" max="14596" width="10" style="86" bestFit="1" customWidth="1"/>
    <col min="14597" max="14597" width="9.33203125" style="86" bestFit="1" customWidth="1"/>
    <col min="14598" max="14598" width="11.5546875" style="86" bestFit="1" customWidth="1"/>
    <col min="14599" max="14848" width="8.88671875" style="86"/>
    <col min="14849" max="14849" width="8.5546875" style="86" customWidth="1"/>
    <col min="14850" max="14850" width="95.6640625" style="86" customWidth="1"/>
    <col min="14851" max="14851" width="9.33203125" style="86" bestFit="1" customWidth="1"/>
    <col min="14852" max="14852" width="10" style="86" bestFit="1" customWidth="1"/>
    <col min="14853" max="14853" width="9.33203125" style="86" bestFit="1" customWidth="1"/>
    <col min="14854" max="14854" width="11.5546875" style="86" bestFit="1" customWidth="1"/>
    <col min="14855" max="15104" width="8.88671875" style="86"/>
    <col min="15105" max="15105" width="8.5546875" style="86" customWidth="1"/>
    <col min="15106" max="15106" width="95.6640625" style="86" customWidth="1"/>
    <col min="15107" max="15107" width="9.33203125" style="86" bestFit="1" customWidth="1"/>
    <col min="15108" max="15108" width="10" style="86" bestFit="1" customWidth="1"/>
    <col min="15109" max="15109" width="9.33203125" style="86" bestFit="1" customWidth="1"/>
    <col min="15110" max="15110" width="11.5546875" style="86" bestFit="1" customWidth="1"/>
    <col min="15111" max="15360" width="8.88671875" style="86"/>
    <col min="15361" max="15361" width="8.5546875" style="86" customWidth="1"/>
    <col min="15362" max="15362" width="95.6640625" style="86" customWidth="1"/>
    <col min="15363" max="15363" width="9.33203125" style="86" bestFit="1" customWidth="1"/>
    <col min="15364" max="15364" width="10" style="86" bestFit="1" customWidth="1"/>
    <col min="15365" max="15365" width="9.33203125" style="86" bestFit="1" customWidth="1"/>
    <col min="15366" max="15366" width="11.5546875" style="86" bestFit="1" customWidth="1"/>
    <col min="15367" max="15616" width="8.88671875" style="86"/>
    <col min="15617" max="15617" width="8.5546875" style="86" customWidth="1"/>
    <col min="15618" max="15618" width="95.6640625" style="86" customWidth="1"/>
    <col min="15619" max="15619" width="9.33203125" style="86" bestFit="1" customWidth="1"/>
    <col min="15620" max="15620" width="10" style="86" bestFit="1" customWidth="1"/>
    <col min="15621" max="15621" width="9.33203125" style="86" bestFit="1" customWidth="1"/>
    <col min="15622" max="15622" width="11.5546875" style="86" bestFit="1" customWidth="1"/>
    <col min="15623" max="15872" width="8.88671875" style="86"/>
    <col min="15873" max="15873" width="8.5546875" style="86" customWidth="1"/>
    <col min="15874" max="15874" width="95.6640625" style="86" customWidth="1"/>
    <col min="15875" max="15875" width="9.33203125" style="86" bestFit="1" customWidth="1"/>
    <col min="15876" max="15876" width="10" style="86" bestFit="1" customWidth="1"/>
    <col min="15877" max="15877" width="9.33203125" style="86" bestFit="1" customWidth="1"/>
    <col min="15878" max="15878" width="11.5546875" style="86" bestFit="1" customWidth="1"/>
    <col min="15879" max="16128" width="8.88671875" style="86"/>
    <col min="16129" max="16129" width="8.5546875" style="86" customWidth="1"/>
    <col min="16130" max="16130" width="95.6640625" style="86" customWidth="1"/>
    <col min="16131" max="16131" width="9.33203125" style="86" bestFit="1" customWidth="1"/>
    <col min="16132" max="16132" width="10" style="86" bestFit="1" customWidth="1"/>
    <col min="16133" max="16133" width="9.33203125" style="86" bestFit="1" customWidth="1"/>
    <col min="16134" max="16134" width="11.5546875" style="86" bestFit="1" customWidth="1"/>
    <col min="16135" max="16384" width="8.88671875" style="86"/>
  </cols>
  <sheetData>
    <row r="1" spans="1:20" s="64" customFormat="1" ht="30" customHeight="1" x14ac:dyDescent="0.25">
      <c r="A1" s="60" t="s">
        <v>215</v>
      </c>
      <c r="B1" s="61" t="s">
        <v>216</v>
      </c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s="64" customFormat="1" ht="30" customHeight="1" x14ac:dyDescent="0.25">
      <c r="A2" s="65"/>
      <c r="B2" s="66" t="s">
        <v>217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s="64" customFormat="1" ht="30" customHeight="1" x14ac:dyDescent="0.25">
      <c r="A3" s="67" t="s">
        <v>215</v>
      </c>
      <c r="B3" s="68" t="s">
        <v>218</v>
      </c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64" customFormat="1" ht="15.6" x14ac:dyDescent="0.25">
      <c r="A4" s="69"/>
      <c r="B4" s="70" t="s">
        <v>219</v>
      </c>
      <c r="C4" s="71"/>
      <c r="D4" s="71"/>
      <c r="E4" s="72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s="64" customFormat="1" x14ac:dyDescent="0.25">
      <c r="A5" s="74"/>
      <c r="B5" s="75"/>
      <c r="C5" s="73"/>
      <c r="D5" s="73"/>
      <c r="E5" s="73"/>
      <c r="F5" s="73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s="77" customFormat="1" x14ac:dyDescent="0.25">
      <c r="A6" s="74" t="s">
        <v>220</v>
      </c>
      <c r="B6" s="74" t="s">
        <v>221</v>
      </c>
      <c r="C6" s="73"/>
      <c r="D6" s="73"/>
      <c r="E6" s="73"/>
      <c r="F6" s="73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s="80" customFormat="1" x14ac:dyDescent="0.25">
      <c r="A7" s="74" t="s">
        <v>222</v>
      </c>
      <c r="B7" s="78" t="s">
        <v>223</v>
      </c>
      <c r="C7" s="73"/>
      <c r="D7" s="73"/>
      <c r="E7" s="73"/>
      <c r="F7" s="73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0" s="80" customFormat="1" ht="45.6" x14ac:dyDescent="0.25">
      <c r="A8" s="74" t="s">
        <v>224</v>
      </c>
      <c r="B8" s="78" t="s">
        <v>225</v>
      </c>
      <c r="C8" s="73"/>
      <c r="D8" s="73"/>
      <c r="E8" s="73"/>
      <c r="F8" s="73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spans="1:20" s="77" customFormat="1" ht="22.8" x14ac:dyDescent="0.25">
      <c r="A9" s="74" t="s">
        <v>226</v>
      </c>
      <c r="B9" s="74" t="s">
        <v>227</v>
      </c>
      <c r="C9" s="73"/>
      <c r="D9" s="73"/>
      <c r="E9" s="73"/>
      <c r="F9" s="73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0" s="77" customFormat="1" ht="22.8" x14ac:dyDescent="0.25">
      <c r="A10" s="74" t="s">
        <v>228</v>
      </c>
      <c r="B10" s="74" t="s">
        <v>229</v>
      </c>
      <c r="C10" s="73"/>
      <c r="D10" s="73"/>
      <c r="E10" s="73"/>
      <c r="F10" s="73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s="77" customFormat="1" ht="57" x14ac:dyDescent="0.25">
      <c r="A11" s="74" t="s">
        <v>145</v>
      </c>
      <c r="B11" s="74" t="s">
        <v>230</v>
      </c>
      <c r="C11" s="73"/>
      <c r="D11" s="73"/>
      <c r="E11" s="73"/>
      <c r="F11" s="73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1:20" s="77" customFormat="1" ht="34.200000000000003" x14ac:dyDescent="0.25">
      <c r="A12" s="74" t="s">
        <v>231</v>
      </c>
      <c r="B12" s="74" t="s">
        <v>232</v>
      </c>
      <c r="C12" s="73"/>
      <c r="D12" s="73"/>
      <c r="E12" s="73"/>
      <c r="F12" s="73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spans="1:20" s="80" customFormat="1" ht="22.8" x14ac:dyDescent="0.25">
      <c r="A13" s="74" t="s">
        <v>233</v>
      </c>
      <c r="B13" s="74" t="s">
        <v>234</v>
      </c>
      <c r="C13" s="73"/>
      <c r="D13" s="73"/>
      <c r="E13" s="73"/>
      <c r="F13" s="73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s="77" customFormat="1" ht="24" customHeight="1" x14ac:dyDescent="0.25">
      <c r="A14" s="74" t="s">
        <v>235</v>
      </c>
      <c r="B14" s="74" t="s">
        <v>236</v>
      </c>
      <c r="C14" s="73"/>
      <c r="D14" s="73"/>
      <c r="E14" s="73"/>
      <c r="F14" s="73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s="77" customFormat="1" ht="22.8" x14ac:dyDescent="0.25">
      <c r="A15" s="74" t="s">
        <v>237</v>
      </c>
      <c r="B15" s="78" t="s">
        <v>238</v>
      </c>
      <c r="C15" s="73"/>
      <c r="D15" s="73"/>
      <c r="E15" s="73"/>
      <c r="F15" s="73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</row>
    <row r="16" spans="1:20" s="77" customFormat="1" x14ac:dyDescent="0.25">
      <c r="A16" s="74" t="s">
        <v>239</v>
      </c>
      <c r="B16" s="74" t="s">
        <v>240</v>
      </c>
      <c r="C16" s="73"/>
      <c r="D16" s="73"/>
      <c r="E16" s="73"/>
      <c r="F16" s="73"/>
    </row>
    <row r="17" spans="1:6" s="77" customFormat="1" ht="22.8" x14ac:dyDescent="0.25">
      <c r="A17" s="74" t="s">
        <v>241</v>
      </c>
      <c r="B17" s="74" t="s">
        <v>242</v>
      </c>
      <c r="C17" s="73"/>
      <c r="D17" s="73"/>
      <c r="E17" s="73"/>
      <c r="F17" s="73"/>
    </row>
    <row r="18" spans="1:6" s="77" customFormat="1" ht="22.8" x14ac:dyDescent="0.25">
      <c r="A18" s="74" t="s">
        <v>243</v>
      </c>
      <c r="B18" s="74" t="s">
        <v>244</v>
      </c>
      <c r="C18" s="73"/>
      <c r="D18" s="73"/>
      <c r="E18" s="73"/>
      <c r="F18" s="73"/>
    </row>
    <row r="19" spans="1:6" s="77" customFormat="1" ht="22.8" x14ac:dyDescent="0.25">
      <c r="A19" s="74" t="s">
        <v>245</v>
      </c>
      <c r="B19" s="74" t="s">
        <v>246</v>
      </c>
      <c r="C19" s="73"/>
      <c r="D19" s="73"/>
      <c r="E19" s="73"/>
      <c r="F19" s="73"/>
    </row>
    <row r="20" spans="1:6" s="80" customFormat="1" ht="34.200000000000003" x14ac:dyDescent="0.25">
      <c r="A20" s="74" t="s">
        <v>247</v>
      </c>
      <c r="B20" s="74" t="s">
        <v>248</v>
      </c>
      <c r="C20" s="73"/>
      <c r="D20" s="73"/>
      <c r="E20" s="73"/>
      <c r="F20" s="73"/>
    </row>
    <row r="21" spans="1:6" s="80" customFormat="1" ht="22.8" x14ac:dyDescent="0.25">
      <c r="A21" s="74" t="s">
        <v>249</v>
      </c>
      <c r="B21" s="74" t="s">
        <v>250</v>
      </c>
      <c r="C21" s="73"/>
      <c r="D21" s="73"/>
      <c r="E21" s="73"/>
      <c r="F21" s="73"/>
    </row>
    <row r="22" spans="1:6" s="80" customFormat="1" ht="48" customHeight="1" x14ac:dyDescent="0.25">
      <c r="A22" s="74" t="s">
        <v>251</v>
      </c>
      <c r="B22" s="74" t="s">
        <v>252</v>
      </c>
      <c r="C22" s="73"/>
      <c r="D22" s="73"/>
      <c r="E22" s="73"/>
      <c r="F22" s="73"/>
    </row>
    <row r="23" spans="1:6" s="80" customFormat="1" ht="22.8" x14ac:dyDescent="0.25">
      <c r="A23" s="74" t="s">
        <v>253</v>
      </c>
      <c r="B23" s="74" t="s">
        <v>254</v>
      </c>
      <c r="C23" s="73"/>
      <c r="D23" s="73"/>
      <c r="E23" s="73"/>
      <c r="F23" s="73"/>
    </row>
    <row r="24" spans="1:6" s="80" customFormat="1" x14ac:dyDescent="0.25">
      <c r="A24" s="74" t="s">
        <v>255</v>
      </c>
      <c r="B24" s="74" t="s">
        <v>256</v>
      </c>
      <c r="C24" s="73"/>
      <c r="D24" s="73"/>
      <c r="E24" s="73"/>
      <c r="F24" s="73"/>
    </row>
    <row r="25" spans="1:6" s="80" customFormat="1" x14ac:dyDescent="0.25">
      <c r="A25" s="74" t="s">
        <v>257</v>
      </c>
      <c r="B25" s="74" t="s">
        <v>258</v>
      </c>
      <c r="C25" s="73"/>
      <c r="D25" s="73"/>
      <c r="E25" s="73"/>
      <c r="F25" s="73"/>
    </row>
    <row r="26" spans="1:6" s="80" customFormat="1" x14ac:dyDescent="0.25">
      <c r="A26" s="81"/>
      <c r="B26" s="81"/>
      <c r="C26" s="77"/>
      <c r="D26" s="82"/>
    </row>
  </sheetData>
  <printOptions horizontalCentered="1" verticalCentered="1"/>
  <pageMargins left="0.78740157480314965" right="0.43307086614173229" top="0.55118110236220474" bottom="0.59055118110236227" header="0.39370078740157483" footer="0.31496062992125984"/>
  <pageSetup paperSize="9" scale="91" orientation="portrait" r:id="rId1"/>
  <headerFooter alignWithMargins="0">
    <oddFooter>&amp;L&amp;F  &amp;C&amp;P  / 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selection activeCell="B19" sqref="B19:J19"/>
    </sheetView>
  </sheetViews>
  <sheetFormatPr defaultColWidth="9.109375" defaultRowHeight="13.2" x14ac:dyDescent="0.25"/>
  <cols>
    <col min="1" max="1" width="5.33203125" style="7" customWidth="1"/>
    <col min="2" max="5" width="10.6640625" style="7" customWidth="1"/>
    <col min="6" max="7" width="5.33203125" style="7" customWidth="1"/>
    <col min="8" max="11" width="10.6640625" style="7" customWidth="1"/>
    <col min="12" max="16384" width="9.109375" style="7"/>
  </cols>
  <sheetData>
    <row r="1" spans="1:12" ht="18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2.75" customHeight="1" x14ac:dyDescent="0.25">
      <c r="B2" s="8" t="s">
        <v>1</v>
      </c>
      <c r="C2" s="50" t="s">
        <v>2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2.75" customHeight="1" x14ac:dyDescent="0.25">
      <c r="B3" s="8" t="s">
        <v>3</v>
      </c>
      <c r="C3" s="52" t="s">
        <v>4</v>
      </c>
      <c r="D3" s="53"/>
      <c r="E3" s="53"/>
      <c r="F3" s="53"/>
      <c r="G3" s="53"/>
      <c r="H3" s="53"/>
      <c r="I3" s="53"/>
      <c r="J3" s="53"/>
      <c r="K3" s="53"/>
      <c r="L3" s="53"/>
    </row>
    <row r="5" spans="1:12" ht="18.75" customHeight="1" x14ac:dyDescent="0.25">
      <c r="A5" s="35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2.75" customHeight="1" x14ac:dyDescent="0.25">
      <c r="B6" s="8" t="s">
        <v>6</v>
      </c>
      <c r="C6" s="50" t="s">
        <v>4</v>
      </c>
      <c r="D6" s="51"/>
      <c r="E6" s="51"/>
      <c r="F6" s="51"/>
      <c r="G6" s="51"/>
      <c r="H6" s="51"/>
      <c r="I6" s="51"/>
      <c r="J6" s="51"/>
      <c r="K6" s="51"/>
      <c r="L6" s="51"/>
    </row>
    <row r="7" spans="1:12" ht="12.75" customHeight="1" x14ac:dyDescent="0.25">
      <c r="B7" s="8" t="s">
        <v>7</v>
      </c>
      <c r="C7" s="52" t="s">
        <v>8</v>
      </c>
      <c r="D7" s="53"/>
      <c r="E7" s="53"/>
      <c r="F7" s="53"/>
      <c r="G7" s="53"/>
      <c r="H7" s="53"/>
      <c r="I7" s="53"/>
      <c r="J7" s="53"/>
      <c r="K7" s="53"/>
      <c r="L7" s="53"/>
    </row>
    <row r="9" spans="1:12" ht="18.75" customHeight="1" x14ac:dyDescent="0.25">
      <c r="A9" s="35" t="s">
        <v>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2.75" customHeight="1" x14ac:dyDescent="0.25">
      <c r="B10" s="37"/>
      <c r="C10" s="38"/>
      <c r="D10" s="47" t="s">
        <v>10</v>
      </c>
      <c r="E10" s="48"/>
      <c r="F10" s="47" t="s">
        <v>11</v>
      </c>
      <c r="G10" s="47"/>
      <c r="H10" s="48"/>
      <c r="I10" s="47" t="s">
        <v>12</v>
      </c>
      <c r="J10" s="48"/>
      <c r="K10" s="49" t="s">
        <v>13</v>
      </c>
      <c r="L10" s="49"/>
    </row>
    <row r="11" spans="1:12" ht="12.75" customHeight="1" x14ac:dyDescent="0.25">
      <c r="B11" s="29" t="s">
        <v>14</v>
      </c>
      <c r="C11" s="30"/>
      <c r="D11" s="43">
        <f>'100-15-03-02-HSV'!$Q$1</f>
        <v>0</v>
      </c>
      <c r="E11" s="44"/>
      <c r="F11" s="43">
        <f>'100-15-03-02-PSV'!$Q$1</f>
        <v>0</v>
      </c>
      <c r="G11" s="43"/>
      <c r="H11" s="44"/>
      <c r="I11" s="43">
        <f>0</f>
        <v>0</v>
      </c>
      <c r="J11" s="44"/>
      <c r="K11" s="36">
        <f>SUM(D11:J11)</f>
        <v>0</v>
      </c>
      <c r="L11" s="34"/>
    </row>
    <row r="12" spans="1:12" ht="12.75" customHeight="1" x14ac:dyDescent="0.25">
      <c r="B12" s="30" t="s">
        <v>15</v>
      </c>
      <c r="C12" s="30"/>
      <c r="D12" s="43">
        <f>'100-15-03-02-HSV'!$R$1</f>
        <v>0</v>
      </c>
      <c r="E12" s="44"/>
      <c r="F12" s="43">
        <f>'100-15-03-02-PSV'!$R$1</f>
        <v>0</v>
      </c>
      <c r="G12" s="43"/>
      <c r="H12" s="44"/>
      <c r="I12" s="43">
        <f>0</f>
        <v>0</v>
      </c>
      <c r="J12" s="44"/>
      <c r="K12" s="45">
        <f>SUM(D12:J12)</f>
        <v>0</v>
      </c>
      <c r="L12" s="46"/>
    </row>
    <row r="13" spans="1:12" ht="12.75" customHeight="1" x14ac:dyDescent="0.25">
      <c r="B13" s="30" t="s">
        <v>16</v>
      </c>
      <c r="C13" s="30"/>
      <c r="D13" s="43">
        <f>'100-15-03-02-HSV'!$S$1</f>
        <v>0</v>
      </c>
      <c r="E13" s="44"/>
      <c r="F13" s="43">
        <f>'100-15-03-02-PSV'!$S$1</f>
        <v>0</v>
      </c>
      <c r="G13" s="43"/>
      <c r="H13" s="44"/>
      <c r="I13" s="43">
        <f>0</f>
        <v>0</v>
      </c>
      <c r="J13" s="44"/>
      <c r="K13" s="45">
        <f>SUM(D13:J13)</f>
        <v>0</v>
      </c>
      <c r="L13" s="46"/>
    </row>
    <row r="14" spans="1:12" ht="12.75" customHeight="1" x14ac:dyDescent="0.25">
      <c r="B14" s="30" t="s">
        <v>17</v>
      </c>
      <c r="C14" s="30"/>
      <c r="D14" s="43">
        <f>'100-15-03-02-HSV'!$T$1</f>
        <v>0</v>
      </c>
      <c r="E14" s="44"/>
      <c r="F14" s="43">
        <f>'100-15-03-02-PSV'!$T$1</f>
        <v>0</v>
      </c>
      <c r="G14" s="43"/>
      <c r="H14" s="44"/>
      <c r="I14" s="43">
        <f>0</f>
        <v>0</v>
      </c>
      <c r="J14" s="44"/>
      <c r="K14" s="45">
        <f>SUM(D14:J14)</f>
        <v>0</v>
      </c>
      <c r="L14" s="46"/>
    </row>
    <row r="15" spans="1:12" ht="12.75" customHeight="1" x14ac:dyDescent="0.25">
      <c r="B15" s="37" t="s">
        <v>18</v>
      </c>
      <c r="C15" s="38"/>
      <c r="D15" s="39">
        <f>'100-15-03-02-HSV'!$U$1</f>
        <v>0</v>
      </c>
      <c r="E15" s="40"/>
      <c r="F15" s="39">
        <f>'100-15-03-02-PSV'!$U$1</f>
        <v>0</v>
      </c>
      <c r="G15" s="39"/>
      <c r="H15" s="40"/>
      <c r="I15" s="39">
        <f>0</f>
        <v>0</v>
      </c>
      <c r="J15" s="40"/>
      <c r="K15" s="39">
        <f>SUM(D15:J15)</f>
        <v>0</v>
      </c>
      <c r="L15" s="39"/>
    </row>
    <row r="16" spans="1:12" ht="12.75" customHeight="1" x14ac:dyDescent="0.25">
      <c r="B16" s="41" t="s">
        <v>13</v>
      </c>
      <c r="C16" s="42"/>
      <c r="D16" s="43">
        <f>SUM(D11:E15)</f>
        <v>0</v>
      </c>
      <c r="E16" s="44"/>
      <c r="F16" s="43">
        <f>SUM(F11:H15)</f>
        <v>0</v>
      </c>
      <c r="G16" s="43"/>
      <c r="H16" s="44"/>
      <c r="I16" s="43">
        <f>SUM(I11:J15)</f>
        <v>0</v>
      </c>
      <c r="J16" s="44"/>
      <c r="K16" s="36">
        <f>SUM(K11:L15)</f>
        <v>0</v>
      </c>
      <c r="L16" s="34"/>
    </row>
    <row r="18" spans="1:12" ht="18.75" customHeight="1" x14ac:dyDescent="0.25">
      <c r="A18" s="35" t="s">
        <v>19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12.75" customHeight="1" x14ac:dyDescent="0.25">
      <c r="B19" s="29" t="s">
        <v>20</v>
      </c>
      <c r="C19" s="29"/>
      <c r="D19" s="29"/>
      <c r="E19" s="29"/>
      <c r="F19" s="29"/>
      <c r="G19" s="29"/>
      <c r="H19" s="29"/>
      <c r="I19" s="29"/>
      <c r="J19" s="30"/>
      <c r="K19" s="36">
        <f>($K$16)*3/100+0</f>
        <v>0</v>
      </c>
      <c r="L19" s="34"/>
    </row>
    <row r="21" spans="1:12" ht="18.75" customHeight="1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ht="12.75" customHeight="1" x14ac:dyDescent="0.25">
      <c r="B22" s="37" t="s">
        <v>22</v>
      </c>
      <c r="C22" s="37"/>
      <c r="D22" s="37"/>
      <c r="E22" s="37"/>
      <c r="F22" s="37"/>
      <c r="G22" s="37"/>
      <c r="H22" s="37"/>
      <c r="I22" s="37"/>
      <c r="J22" s="38"/>
      <c r="K22" s="39">
        <f>$K$16+$K$19</f>
        <v>0</v>
      </c>
      <c r="L22" s="39"/>
    </row>
    <row r="23" spans="1:12" ht="12.75" customHeight="1" x14ac:dyDescent="0.25">
      <c r="C23" s="9" t="s">
        <v>23</v>
      </c>
      <c r="D23" s="10">
        <v>0.21</v>
      </c>
      <c r="E23" s="9" t="s">
        <v>24</v>
      </c>
      <c r="F23" s="28">
        <f>$K$19+'100-15-03-02-HSV'!$W$1+'100-15-03-02-PSV'!$W$1</f>
        <v>0</v>
      </c>
      <c r="G23" s="28"/>
      <c r="H23" s="28"/>
      <c r="I23" s="29"/>
      <c r="J23" s="30"/>
      <c r="K23" s="31">
        <f>F23*D23</f>
        <v>0</v>
      </c>
      <c r="L23" s="28"/>
    </row>
    <row r="24" spans="1:12" ht="12.75" customHeight="1" x14ac:dyDescent="0.25">
      <c r="B24" s="32" t="s">
        <v>13</v>
      </c>
      <c r="C24" s="32"/>
      <c r="D24" s="32"/>
      <c r="E24" s="32"/>
      <c r="F24" s="32"/>
      <c r="G24" s="32"/>
      <c r="H24" s="32"/>
      <c r="I24" s="32"/>
      <c r="J24" s="33"/>
      <c r="K24" s="34">
        <f>SUM($K$23:$K$23)+$K$16+$K$19</f>
        <v>0</v>
      </c>
      <c r="L24" s="34"/>
    </row>
  </sheetData>
  <mergeCells count="53">
    <mergeCell ref="C7:L7"/>
    <mergeCell ref="A1:L1"/>
    <mergeCell ref="C2:L2"/>
    <mergeCell ref="C3:L3"/>
    <mergeCell ref="A5:L5"/>
    <mergeCell ref="C6:L6"/>
    <mergeCell ref="A9:L9"/>
    <mergeCell ref="B10:C10"/>
    <mergeCell ref="D10:E10"/>
    <mergeCell ref="F10:H10"/>
    <mergeCell ref="I10:J10"/>
    <mergeCell ref="K10:L10"/>
    <mergeCell ref="B12:C12"/>
    <mergeCell ref="D12:E12"/>
    <mergeCell ref="F12:H12"/>
    <mergeCell ref="I12:J12"/>
    <mergeCell ref="K12:L12"/>
    <mergeCell ref="B11:C11"/>
    <mergeCell ref="D11:E11"/>
    <mergeCell ref="F11:H11"/>
    <mergeCell ref="I11:J11"/>
    <mergeCell ref="K11:L11"/>
    <mergeCell ref="B14:C14"/>
    <mergeCell ref="D14:E14"/>
    <mergeCell ref="F14:H14"/>
    <mergeCell ref="I14:J14"/>
    <mergeCell ref="K14:L14"/>
    <mergeCell ref="B13:C13"/>
    <mergeCell ref="D13:E13"/>
    <mergeCell ref="F13:H13"/>
    <mergeCell ref="I13:J13"/>
    <mergeCell ref="K13:L13"/>
    <mergeCell ref="B16:C16"/>
    <mergeCell ref="D16:E16"/>
    <mergeCell ref="F16:H16"/>
    <mergeCell ref="I16:J16"/>
    <mergeCell ref="K16:L16"/>
    <mergeCell ref="B15:C15"/>
    <mergeCell ref="D15:E15"/>
    <mergeCell ref="F15:H15"/>
    <mergeCell ref="I15:J15"/>
    <mergeCell ref="K15:L15"/>
    <mergeCell ref="A18:L18"/>
    <mergeCell ref="B19:J19"/>
    <mergeCell ref="K19:L19"/>
    <mergeCell ref="A21:L21"/>
    <mergeCell ref="B22:J22"/>
    <mergeCell ref="K22:L22"/>
    <mergeCell ref="F23:H23"/>
    <mergeCell ref="I23:J23"/>
    <mergeCell ref="K23:L23"/>
    <mergeCell ref="B24:J24"/>
    <mergeCell ref="K24:L24"/>
  </mergeCells>
  <pageMargins left="0.78740157499999996" right="0.59" top="0.984251969" bottom="0.984251969" header="0.4921259845" footer="0.4921259845"/>
  <pageSetup paperSize="9"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view="pageBreakPreview" zoomScaleNormal="100" zoomScaleSheetLayoutView="100" workbookViewId="0">
      <selection activeCell="C10" sqref="C10"/>
    </sheetView>
  </sheetViews>
  <sheetFormatPr defaultColWidth="9.109375" defaultRowHeight="13.2" x14ac:dyDescent="0.25"/>
  <cols>
    <col min="1" max="1" width="5.6640625" style="7" customWidth="1"/>
    <col min="2" max="2" width="14.6640625" style="7" customWidth="1"/>
    <col min="3" max="3" width="80.6640625" style="7" customWidth="1"/>
    <col min="4" max="4" width="8.5546875" style="7" customWidth="1"/>
    <col min="5" max="15" width="17.109375" style="7" customWidth="1"/>
    <col min="16" max="28" width="0" style="7" hidden="1" customWidth="1"/>
    <col min="29" max="16384" width="9.109375" style="7"/>
  </cols>
  <sheetData>
    <row r="1" spans="1:28" ht="18.75" customHeight="1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1" t="s">
        <v>26</v>
      </c>
      <c r="Q1" s="12">
        <f>SUMIF($AB:$AB,"sp",$G:$G)</f>
        <v>0</v>
      </c>
      <c r="R1" s="12">
        <f>SUMIF($AB:$AB,"spec",$G:$G)</f>
        <v>0</v>
      </c>
      <c r="S1" s="12">
        <f>SUMIF($AB:$AB,"str",$G:$G)</f>
        <v>0</v>
      </c>
      <c r="T1" s="12">
        <f>SUMIF($AB:$AB,"hzs",$G:$G)</f>
        <v>0</v>
      </c>
      <c r="U1" s="12">
        <f>SUMIF($AB:$AB,"ost",$G:$G)</f>
        <v>0</v>
      </c>
      <c r="V1" s="11" t="s">
        <v>27</v>
      </c>
      <c r="W1" s="12">
        <f>SUMIF($AA:$AA,21,$G:$G)</f>
        <v>0</v>
      </c>
      <c r="X1" s="12">
        <f>SUMIF($AA:$AA,-1,$G:$G)</f>
        <v>0</v>
      </c>
      <c r="Y1" s="12">
        <f>SUMIF($AA:$AA,-1,$G:$G)</f>
        <v>0</v>
      </c>
      <c r="Z1" s="12">
        <f>SUMIF($AA:$AA,-1,$G:$G)</f>
        <v>0</v>
      </c>
    </row>
    <row r="2" spans="1:28" ht="12.75" customHeight="1" x14ac:dyDescent="0.25">
      <c r="B2" s="8" t="s">
        <v>28</v>
      </c>
      <c r="C2" s="50" t="s">
        <v>29</v>
      </c>
      <c r="D2" s="51"/>
      <c r="E2" s="51"/>
      <c r="F2" s="51"/>
      <c r="G2" s="51"/>
      <c r="P2" s="11"/>
      <c r="Q2" s="12">
        <f>Q$1</f>
        <v>0</v>
      </c>
      <c r="R2" s="12">
        <f>R$1</f>
        <v>0</v>
      </c>
      <c r="S2" s="12">
        <f>S$1</f>
        <v>0</v>
      </c>
      <c r="T2" s="12">
        <f>T$1</f>
        <v>0</v>
      </c>
      <c r="U2" s="12">
        <f>U$1</f>
        <v>0</v>
      </c>
      <c r="V2" s="11"/>
      <c r="W2" s="12">
        <f>W$1</f>
        <v>0</v>
      </c>
      <c r="X2" s="12">
        <f>X$1</f>
        <v>0</v>
      </c>
      <c r="Y2" s="12">
        <f>Y$1</f>
        <v>0</v>
      </c>
      <c r="Z2" s="12">
        <f>Z$1</f>
        <v>0</v>
      </c>
    </row>
    <row r="3" spans="1:28" ht="12.75" customHeight="1" x14ac:dyDescent="0.25">
      <c r="B3" s="8" t="s">
        <v>30</v>
      </c>
      <c r="C3" s="52" t="s">
        <v>4</v>
      </c>
      <c r="D3" s="53"/>
      <c r="E3" s="53"/>
      <c r="F3" s="53"/>
      <c r="G3" s="53"/>
    </row>
    <row r="4" spans="1:28" ht="12.75" customHeight="1" x14ac:dyDescent="0.25">
      <c r="B4" s="8" t="s">
        <v>31</v>
      </c>
      <c r="C4" s="52" t="s">
        <v>8</v>
      </c>
      <c r="D4" s="53"/>
      <c r="E4" s="53"/>
      <c r="F4" s="53"/>
      <c r="G4" s="53"/>
    </row>
    <row r="5" spans="1:28" ht="12.75" customHeight="1" x14ac:dyDescent="0.25">
      <c r="B5" s="8" t="s">
        <v>32</v>
      </c>
      <c r="C5" s="52" t="s">
        <v>10</v>
      </c>
      <c r="D5" s="53"/>
      <c r="E5" s="53"/>
      <c r="F5" s="53"/>
      <c r="G5" s="53"/>
    </row>
    <row r="7" spans="1:28" ht="11.25" customHeight="1" thickBot="1" x14ac:dyDescent="0.3">
      <c r="A7" s="59" t="s">
        <v>33</v>
      </c>
      <c r="B7" s="59" t="s">
        <v>34</v>
      </c>
      <c r="C7" s="59" t="s">
        <v>35</v>
      </c>
      <c r="D7" s="59" t="s">
        <v>36</v>
      </c>
      <c r="E7" s="59" t="s">
        <v>37</v>
      </c>
      <c r="F7" s="57" t="s">
        <v>38</v>
      </c>
      <c r="G7" s="57"/>
      <c r="H7" s="57" t="s">
        <v>39</v>
      </c>
      <c r="I7" s="57"/>
      <c r="J7" s="57" t="s">
        <v>40</v>
      </c>
      <c r="K7" s="57"/>
      <c r="L7" s="57" t="s">
        <v>41</v>
      </c>
      <c r="M7" s="57"/>
      <c r="N7" s="57" t="s">
        <v>42</v>
      </c>
      <c r="O7" s="57"/>
      <c r="P7" s="58" t="s">
        <v>43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11.25" customHeight="1" thickBot="1" x14ac:dyDescent="0.3">
      <c r="A8" s="59"/>
      <c r="B8" s="59"/>
      <c r="C8" s="59"/>
      <c r="D8" s="59"/>
      <c r="E8" s="59"/>
      <c r="F8" s="13" t="s">
        <v>44</v>
      </c>
      <c r="G8" s="13" t="s">
        <v>45</v>
      </c>
      <c r="H8" s="13" t="s">
        <v>44</v>
      </c>
      <c r="I8" s="13" t="s">
        <v>45</v>
      </c>
      <c r="J8" s="13" t="s">
        <v>44</v>
      </c>
      <c r="K8" s="13" t="s">
        <v>45</v>
      </c>
      <c r="L8" s="13" t="s">
        <v>44</v>
      </c>
      <c r="M8" s="13" t="s">
        <v>45</v>
      </c>
      <c r="N8" s="13" t="s">
        <v>44</v>
      </c>
      <c r="O8" s="13" t="s">
        <v>45</v>
      </c>
      <c r="P8" s="14" t="s">
        <v>46</v>
      </c>
      <c r="Q8" s="14" t="s">
        <v>47</v>
      </c>
      <c r="R8" s="14" t="s">
        <v>48</v>
      </c>
      <c r="S8" s="14" t="s">
        <v>49</v>
      </c>
      <c r="T8" s="14" t="s">
        <v>50</v>
      </c>
      <c r="U8" s="14" t="s">
        <v>51</v>
      </c>
      <c r="V8" s="14" t="s">
        <v>52</v>
      </c>
      <c r="W8" s="14" t="s">
        <v>53</v>
      </c>
      <c r="X8" s="14" t="s">
        <v>54</v>
      </c>
      <c r="Y8" s="14" t="s">
        <v>55</v>
      </c>
      <c r="Z8" s="14" t="s">
        <v>56</v>
      </c>
      <c r="AA8" s="14" t="s">
        <v>57</v>
      </c>
      <c r="AB8" s="14" t="s">
        <v>58</v>
      </c>
    </row>
    <row r="9" spans="1:28" ht="12.75" customHeight="1" x14ac:dyDescent="0.25"/>
    <row r="10" spans="1:28" ht="18.75" customHeight="1" x14ac:dyDescent="0.25">
      <c r="A10" s="15"/>
      <c r="B10" s="15" t="s">
        <v>59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7">
        <v>1</v>
      </c>
      <c r="B11" s="1" t="s">
        <v>60</v>
      </c>
      <c r="C11" s="2" t="s">
        <v>61</v>
      </c>
      <c r="D11" s="1" t="s">
        <v>62</v>
      </c>
      <c r="E11" s="3">
        <v>187.70160000000001</v>
      </c>
      <c r="F11" s="16">
        <v>0</v>
      </c>
      <c r="G11" s="16">
        <f>E11*F11</f>
        <v>0</v>
      </c>
      <c r="H11" s="4">
        <v>1.01E-2</v>
      </c>
      <c r="I11" s="4">
        <f>E11*H11</f>
        <v>1.8957861600000001</v>
      </c>
      <c r="J11" s="4">
        <v>0</v>
      </c>
      <c r="K11" s="4">
        <f>E11*J11</f>
        <v>0</v>
      </c>
      <c r="L11" s="17">
        <v>0</v>
      </c>
      <c r="M11" s="17">
        <f>E11*L11</f>
        <v>0</v>
      </c>
      <c r="N11" s="17">
        <f>0</f>
        <v>0</v>
      </c>
      <c r="O11" s="17">
        <f>E11*N11</f>
        <v>0</v>
      </c>
      <c r="P11" s="11" t="s">
        <v>63</v>
      </c>
      <c r="Q11" s="11"/>
      <c r="R11" s="11" t="s">
        <v>64</v>
      </c>
      <c r="S11" s="11" t="s">
        <v>65</v>
      </c>
      <c r="T11" s="11" t="s">
        <v>66</v>
      </c>
      <c r="U11" s="11"/>
      <c r="V11" s="11"/>
      <c r="W11" s="11"/>
      <c r="X11" s="11"/>
      <c r="Y11" s="11"/>
      <c r="Z11" s="11"/>
      <c r="AA11" s="18">
        <v>21</v>
      </c>
      <c r="AB11" s="11" t="s">
        <v>67</v>
      </c>
    </row>
    <row r="12" spans="1:28" x14ac:dyDescent="0.25">
      <c r="B12" s="7">
        <v>1</v>
      </c>
      <c r="C12" s="5" t="s">
        <v>68</v>
      </c>
      <c r="E12" s="6">
        <v>187.70160000000001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s="7">
        <v>2</v>
      </c>
      <c r="B13" s="1" t="s">
        <v>69</v>
      </c>
      <c r="C13" s="2" t="s">
        <v>70</v>
      </c>
      <c r="D13" s="1" t="s">
        <v>62</v>
      </c>
      <c r="E13" s="3">
        <v>187.70160000000001</v>
      </c>
      <c r="F13" s="16">
        <v>0</v>
      </c>
      <c r="G13" s="16">
        <f>E13*F13</f>
        <v>0</v>
      </c>
      <c r="H13" s="4">
        <v>2.6620000000000001E-2</v>
      </c>
      <c r="I13" s="4">
        <f>E13*H13</f>
        <v>4.9966165920000005</v>
      </c>
      <c r="J13" s="4">
        <v>0</v>
      </c>
      <c r="K13" s="4">
        <f>E13*J13</f>
        <v>0</v>
      </c>
      <c r="L13" s="17">
        <v>0</v>
      </c>
      <c r="M13" s="17">
        <f>E13*L13</f>
        <v>0</v>
      </c>
      <c r="N13" s="17">
        <f>0</f>
        <v>0</v>
      </c>
      <c r="O13" s="17">
        <f>E13*N13</f>
        <v>0</v>
      </c>
      <c r="P13" s="11" t="s">
        <v>63</v>
      </c>
      <c r="Q13" s="11"/>
      <c r="R13" s="11" t="s">
        <v>64</v>
      </c>
      <c r="S13" s="11" t="s">
        <v>65</v>
      </c>
      <c r="T13" s="11" t="s">
        <v>66</v>
      </c>
      <c r="U13" s="11"/>
      <c r="V13" s="11"/>
      <c r="W13" s="11"/>
      <c r="X13" s="11"/>
      <c r="Y13" s="11"/>
      <c r="Z13" s="11"/>
      <c r="AA13" s="18">
        <v>21</v>
      </c>
      <c r="AB13" s="11" t="s">
        <v>67</v>
      </c>
    </row>
    <row r="14" spans="1:28" x14ac:dyDescent="0.25">
      <c r="B14" s="7">
        <v>1</v>
      </c>
      <c r="C14" s="5" t="s">
        <v>68</v>
      </c>
      <c r="E14" s="6">
        <v>187.70160000000001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7">
        <v>3</v>
      </c>
      <c r="B15" s="1" t="s">
        <v>71</v>
      </c>
      <c r="C15" s="2" t="s">
        <v>72</v>
      </c>
      <c r="D15" s="1" t="s">
        <v>73</v>
      </c>
      <c r="E15" s="3">
        <v>6.6755000000000004</v>
      </c>
      <c r="F15" s="16">
        <v>0</v>
      </c>
      <c r="G15" s="16">
        <f>E15*F15</f>
        <v>0</v>
      </c>
      <c r="H15" s="4">
        <v>2.2563399999999998</v>
      </c>
      <c r="I15" s="4">
        <f>E15*H15</f>
        <v>15.06219767</v>
      </c>
      <c r="J15" s="4">
        <v>0</v>
      </c>
      <c r="K15" s="4">
        <f>E15*J15</f>
        <v>0</v>
      </c>
      <c r="L15" s="17">
        <v>0</v>
      </c>
      <c r="M15" s="17">
        <f>E15*L15</f>
        <v>0</v>
      </c>
      <c r="N15" s="17">
        <f>0</f>
        <v>0</v>
      </c>
      <c r="O15" s="17">
        <f>E15*N15</f>
        <v>0</v>
      </c>
      <c r="P15" s="11" t="s">
        <v>63</v>
      </c>
      <c r="Q15" s="11"/>
      <c r="R15" s="11" t="s">
        <v>64</v>
      </c>
      <c r="S15" s="11" t="s">
        <v>65</v>
      </c>
      <c r="T15" s="11" t="s">
        <v>66</v>
      </c>
      <c r="U15" s="11"/>
      <c r="V15" s="11"/>
      <c r="W15" s="11"/>
      <c r="X15" s="11"/>
      <c r="Y15" s="11"/>
      <c r="Z15" s="11"/>
      <c r="AA15" s="18">
        <v>21</v>
      </c>
      <c r="AB15" s="11" t="s">
        <v>67</v>
      </c>
    </row>
    <row r="16" spans="1:28" x14ac:dyDescent="0.25">
      <c r="B16" s="7">
        <v>1</v>
      </c>
      <c r="C16" s="5" t="s">
        <v>74</v>
      </c>
      <c r="E16" s="6">
        <v>6.6755000000000004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7">
        <v>4</v>
      </c>
      <c r="B17" s="1" t="s">
        <v>75</v>
      </c>
      <c r="C17" s="2" t="s">
        <v>76</v>
      </c>
      <c r="D17" s="1" t="s">
        <v>73</v>
      </c>
      <c r="E17" s="3">
        <v>13.351000000000001</v>
      </c>
      <c r="F17" s="16">
        <v>0</v>
      </c>
      <c r="G17" s="16">
        <f>E17*F17</f>
        <v>0</v>
      </c>
      <c r="H17" s="4">
        <v>2.2563399999999998</v>
      </c>
      <c r="I17" s="4">
        <f>E17*H17</f>
        <v>30.12439534</v>
      </c>
      <c r="J17" s="4">
        <v>0</v>
      </c>
      <c r="K17" s="4">
        <f>E17*J17</f>
        <v>0</v>
      </c>
      <c r="L17" s="17">
        <v>0</v>
      </c>
      <c r="M17" s="17">
        <f>E17*L17</f>
        <v>0</v>
      </c>
      <c r="N17" s="17">
        <f>0</f>
        <v>0</v>
      </c>
      <c r="O17" s="17">
        <f>E17*N17</f>
        <v>0</v>
      </c>
      <c r="P17" s="11" t="s">
        <v>63</v>
      </c>
      <c r="Q17" s="11"/>
      <c r="R17" s="11" t="s">
        <v>64</v>
      </c>
      <c r="S17" s="11" t="s">
        <v>65</v>
      </c>
      <c r="T17" s="11" t="s">
        <v>66</v>
      </c>
      <c r="U17" s="11"/>
      <c r="V17" s="11"/>
      <c r="W17" s="11"/>
      <c r="X17" s="11"/>
      <c r="Y17" s="11"/>
      <c r="Z17" s="11"/>
      <c r="AA17" s="18">
        <v>21</v>
      </c>
      <c r="AB17" s="11" t="s">
        <v>67</v>
      </c>
    </row>
    <row r="18" spans="1:28" x14ac:dyDescent="0.25">
      <c r="B18" s="7">
        <v>1</v>
      </c>
      <c r="C18" s="5" t="s">
        <v>77</v>
      </c>
      <c r="E18" s="6">
        <v>13.351000000000001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7">
        <v>5</v>
      </c>
      <c r="B19" s="1" t="s">
        <v>78</v>
      </c>
      <c r="C19" s="2" t="s">
        <v>79</v>
      </c>
      <c r="D19" s="1" t="s">
        <v>73</v>
      </c>
      <c r="E19" s="3">
        <v>13.351000000000001</v>
      </c>
      <c r="F19" s="16">
        <v>0</v>
      </c>
      <c r="G19" s="16">
        <f>E19*F19</f>
        <v>0</v>
      </c>
      <c r="H19" s="4">
        <v>0</v>
      </c>
      <c r="I19" s="4">
        <f>E19*H19</f>
        <v>0</v>
      </c>
      <c r="J19" s="4">
        <v>0</v>
      </c>
      <c r="K19" s="4">
        <f>E19*J19</f>
        <v>0</v>
      </c>
      <c r="L19" s="17">
        <v>0</v>
      </c>
      <c r="M19" s="17">
        <f>E19*L19</f>
        <v>0</v>
      </c>
      <c r="N19" s="17">
        <f>0</f>
        <v>0</v>
      </c>
      <c r="O19" s="17">
        <f>E19*N19</f>
        <v>0</v>
      </c>
      <c r="P19" s="11" t="s">
        <v>63</v>
      </c>
      <c r="Q19" s="11"/>
      <c r="R19" s="11" t="s">
        <v>64</v>
      </c>
      <c r="S19" s="11" t="s">
        <v>65</v>
      </c>
      <c r="T19" s="11" t="s">
        <v>66</v>
      </c>
      <c r="U19" s="11"/>
      <c r="V19" s="11"/>
      <c r="W19" s="11"/>
      <c r="X19" s="11"/>
      <c r="Y19" s="11"/>
      <c r="Z19" s="11"/>
      <c r="AA19" s="18">
        <v>21</v>
      </c>
      <c r="AB19" s="11" t="s">
        <v>67</v>
      </c>
    </row>
    <row r="20" spans="1:28" x14ac:dyDescent="0.25">
      <c r="B20" s="7">
        <v>1</v>
      </c>
      <c r="C20" s="5" t="s">
        <v>77</v>
      </c>
      <c r="E20" s="6">
        <v>13.351000000000001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7">
        <v>6</v>
      </c>
      <c r="B21" s="1" t="s">
        <v>80</v>
      </c>
      <c r="C21" s="2" t="s">
        <v>81</v>
      </c>
      <c r="D21" s="1" t="s">
        <v>82</v>
      </c>
      <c r="E21" s="3">
        <v>0.26969019999999999</v>
      </c>
      <c r="F21" s="16">
        <v>0</v>
      </c>
      <c r="G21" s="16">
        <f>E21*F21</f>
        <v>0</v>
      </c>
      <c r="H21" s="4">
        <v>1.055814</v>
      </c>
      <c r="I21" s="4">
        <f>E21*H21</f>
        <v>0.28474268882280002</v>
      </c>
      <c r="J21" s="4">
        <v>0</v>
      </c>
      <c r="K21" s="4">
        <f>E21*J21</f>
        <v>0</v>
      </c>
      <c r="L21" s="17">
        <v>0</v>
      </c>
      <c r="M21" s="17">
        <f>E21*L21</f>
        <v>0</v>
      </c>
      <c r="N21" s="17">
        <f>0</f>
        <v>0</v>
      </c>
      <c r="O21" s="17">
        <f>E21*N21</f>
        <v>0</v>
      </c>
      <c r="P21" s="11" t="s">
        <v>63</v>
      </c>
      <c r="Q21" s="11"/>
      <c r="R21" s="11" t="s">
        <v>64</v>
      </c>
      <c r="S21" s="11" t="s">
        <v>65</v>
      </c>
      <c r="T21" s="11" t="s">
        <v>66</v>
      </c>
      <c r="U21" s="11"/>
      <c r="V21" s="11"/>
      <c r="W21" s="11"/>
      <c r="X21" s="11"/>
      <c r="Y21" s="11"/>
      <c r="Z21" s="11"/>
      <c r="AA21" s="18">
        <v>21</v>
      </c>
      <c r="AB21" s="11" t="s">
        <v>67</v>
      </c>
    </row>
    <row r="22" spans="1:28" x14ac:dyDescent="0.25">
      <c r="B22" s="7">
        <v>1</v>
      </c>
      <c r="C22" s="5" t="s">
        <v>83</v>
      </c>
      <c r="E22" s="6">
        <v>0.26969019999999999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5">
      <c r="A23" s="7">
        <v>7</v>
      </c>
      <c r="B23" s="1" t="s">
        <v>84</v>
      </c>
      <c r="C23" s="2" t="s">
        <v>85</v>
      </c>
      <c r="D23" s="1" t="s">
        <v>73</v>
      </c>
      <c r="E23" s="3">
        <v>13.351000000000001</v>
      </c>
      <c r="F23" s="16">
        <v>0</v>
      </c>
      <c r="G23" s="16">
        <f>E23*F23</f>
        <v>0</v>
      </c>
      <c r="H23" s="4">
        <v>1.84</v>
      </c>
      <c r="I23" s="4">
        <f>E23*H23</f>
        <v>24.565840000000001</v>
      </c>
      <c r="J23" s="4">
        <v>0</v>
      </c>
      <c r="K23" s="4">
        <f>E23*J23</f>
        <v>0</v>
      </c>
      <c r="L23" s="17">
        <v>0</v>
      </c>
      <c r="M23" s="17">
        <f>E23*L23</f>
        <v>0</v>
      </c>
      <c r="N23" s="17">
        <f>0</f>
        <v>0</v>
      </c>
      <c r="O23" s="17">
        <f>E23*N23</f>
        <v>0</v>
      </c>
      <c r="P23" s="11" t="s">
        <v>63</v>
      </c>
      <c r="Q23" s="11"/>
      <c r="R23" s="11" t="s">
        <v>64</v>
      </c>
      <c r="S23" s="11" t="s">
        <v>65</v>
      </c>
      <c r="T23" s="11" t="s">
        <v>66</v>
      </c>
      <c r="U23" s="11"/>
      <c r="V23" s="11"/>
      <c r="W23" s="11"/>
      <c r="X23" s="11"/>
      <c r="Y23" s="11"/>
      <c r="Z23" s="11"/>
      <c r="AA23" s="18">
        <v>21</v>
      </c>
      <c r="AB23" s="11" t="s">
        <v>67</v>
      </c>
    </row>
    <row r="24" spans="1:28" x14ac:dyDescent="0.25">
      <c r="B24" s="7">
        <v>1</v>
      </c>
      <c r="C24" s="5" t="s">
        <v>77</v>
      </c>
      <c r="E24" s="6">
        <v>13.351000000000001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A25" s="7">
        <v>8</v>
      </c>
      <c r="B25" s="1" t="s">
        <v>86</v>
      </c>
      <c r="C25" s="2" t="s">
        <v>87</v>
      </c>
      <c r="D25" s="1" t="s">
        <v>62</v>
      </c>
      <c r="E25" s="3">
        <v>133.51</v>
      </c>
      <c r="F25" s="16">
        <v>0</v>
      </c>
      <c r="G25" s="16">
        <f>E25*F25</f>
        <v>0</v>
      </c>
      <c r="H25" s="4">
        <v>9.4000000000000004E-3</v>
      </c>
      <c r="I25" s="4">
        <f>E25*H25</f>
        <v>1.2549939999999999</v>
      </c>
      <c r="J25" s="4">
        <v>0</v>
      </c>
      <c r="K25" s="4">
        <f>E25*J25</f>
        <v>0</v>
      </c>
      <c r="L25" s="17">
        <v>0</v>
      </c>
      <c r="M25" s="17">
        <f>E25*L25</f>
        <v>0</v>
      </c>
      <c r="N25" s="17">
        <f>0</f>
        <v>0</v>
      </c>
      <c r="O25" s="17">
        <f>E25*N25</f>
        <v>0</v>
      </c>
      <c r="P25" s="11" t="s">
        <v>63</v>
      </c>
      <c r="Q25" s="11"/>
      <c r="R25" s="11" t="s">
        <v>64</v>
      </c>
      <c r="S25" s="11" t="s">
        <v>65</v>
      </c>
      <c r="T25" s="11" t="s">
        <v>66</v>
      </c>
      <c r="U25" s="11"/>
      <c r="V25" s="11"/>
      <c r="W25" s="11"/>
      <c r="X25" s="11"/>
      <c r="Y25" s="11"/>
      <c r="Z25" s="11"/>
      <c r="AA25" s="18">
        <v>21</v>
      </c>
      <c r="AB25" s="11" t="s">
        <v>67</v>
      </c>
    </row>
    <row r="26" spans="1:28" x14ac:dyDescent="0.25">
      <c r="B26" s="7">
        <v>1</v>
      </c>
      <c r="C26" s="5" t="s">
        <v>88</v>
      </c>
      <c r="E26" s="6">
        <v>133.51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8.75" customHeight="1" x14ac:dyDescent="0.25">
      <c r="A27" s="19" t="s">
        <v>13</v>
      </c>
      <c r="B27" s="15" t="s">
        <v>89</v>
      </c>
      <c r="C27" s="15"/>
      <c r="D27" s="15"/>
      <c r="E27" s="15"/>
      <c r="F27" s="15"/>
      <c r="G27" s="20">
        <f>SUMIF($P:$P,$Q27,G:G)</f>
        <v>0</v>
      </c>
      <c r="H27" s="15"/>
      <c r="I27" s="21">
        <f>SUMIF($P:$P,$Q27,I:I)</f>
        <v>78.184572450822799</v>
      </c>
      <c r="J27" s="15"/>
      <c r="K27" s="21">
        <f>SUMIF($P:$P,$Q27,K:K)</f>
        <v>0</v>
      </c>
      <c r="L27" s="15"/>
      <c r="M27" s="22">
        <f>SUMIF($P:$P,$Q27,M:M)</f>
        <v>0</v>
      </c>
      <c r="N27" s="15"/>
      <c r="O27" s="22">
        <f>SUMIF($P:$P,$Q27,O:O)</f>
        <v>0</v>
      </c>
      <c r="P27" s="11" t="s">
        <v>13</v>
      </c>
      <c r="Q27" s="11" t="s">
        <v>63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2.75" customHeight="1" x14ac:dyDescent="0.25"/>
    <row r="29" spans="1:28" ht="18.75" customHeight="1" x14ac:dyDescent="0.25">
      <c r="A29" s="15"/>
      <c r="B29" s="15" t="s">
        <v>90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x14ac:dyDescent="0.25">
      <c r="A30" s="7">
        <v>9</v>
      </c>
      <c r="B30" s="1" t="s">
        <v>91</v>
      </c>
      <c r="C30" s="2" t="s">
        <v>92</v>
      </c>
      <c r="D30" s="1" t="s">
        <v>62</v>
      </c>
      <c r="E30" s="3">
        <v>11.7</v>
      </c>
      <c r="F30" s="16">
        <v>0</v>
      </c>
      <c r="G30" s="16">
        <f>E30*F30</f>
        <v>0</v>
      </c>
      <c r="H30" s="4">
        <v>6.8301600000000005E-4</v>
      </c>
      <c r="I30" s="4">
        <f>E30*H30</f>
        <v>7.9912872000000006E-3</v>
      </c>
      <c r="J30" s="4">
        <v>0.26100000000000001</v>
      </c>
      <c r="K30" s="4">
        <f>E30*J30</f>
        <v>3.0537000000000001</v>
      </c>
      <c r="L30" s="17">
        <v>0</v>
      </c>
      <c r="M30" s="17">
        <f>E30*L30</f>
        <v>0</v>
      </c>
      <c r="N30" s="17">
        <f>0</f>
        <v>0</v>
      </c>
      <c r="O30" s="17">
        <f>E30*N30</f>
        <v>0</v>
      </c>
      <c r="P30" s="11" t="s">
        <v>93</v>
      </c>
      <c r="Q30" s="11"/>
      <c r="R30" s="11" t="s">
        <v>64</v>
      </c>
      <c r="S30" s="11" t="s">
        <v>94</v>
      </c>
      <c r="T30" s="11" t="s">
        <v>95</v>
      </c>
      <c r="U30" s="11"/>
      <c r="V30" s="11"/>
      <c r="W30" s="11"/>
      <c r="X30" s="11"/>
      <c r="Y30" s="11"/>
      <c r="Z30" s="11"/>
      <c r="AA30" s="18">
        <v>21</v>
      </c>
      <c r="AB30" s="11" t="s">
        <v>67</v>
      </c>
    </row>
    <row r="31" spans="1:28" x14ac:dyDescent="0.25">
      <c r="B31" s="7">
        <v>1</v>
      </c>
      <c r="C31" s="5" t="s">
        <v>96</v>
      </c>
      <c r="E31" s="6">
        <v>11.7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x14ac:dyDescent="0.25">
      <c r="A32" s="7">
        <v>10</v>
      </c>
      <c r="B32" s="1" t="s">
        <v>97</v>
      </c>
      <c r="C32" s="2" t="s">
        <v>98</v>
      </c>
      <c r="D32" s="1" t="s">
        <v>73</v>
      </c>
      <c r="E32" s="3">
        <v>13.351000000000001</v>
      </c>
      <c r="F32" s="16">
        <v>0</v>
      </c>
      <c r="G32" s="16">
        <f>E32*F32</f>
        <v>0</v>
      </c>
      <c r="H32" s="4">
        <v>0</v>
      </c>
      <c r="I32" s="4">
        <f>E32*H32</f>
        <v>0</v>
      </c>
      <c r="J32" s="4">
        <v>2.2000000000000002</v>
      </c>
      <c r="K32" s="4">
        <f>E32*J32</f>
        <v>29.372200000000003</v>
      </c>
      <c r="L32" s="17">
        <v>0</v>
      </c>
      <c r="M32" s="17">
        <f>E32*L32</f>
        <v>0</v>
      </c>
      <c r="N32" s="17">
        <f>0</f>
        <v>0</v>
      </c>
      <c r="O32" s="17">
        <f>E32*N32</f>
        <v>0</v>
      </c>
      <c r="P32" s="11" t="s">
        <v>93</v>
      </c>
      <c r="Q32" s="11"/>
      <c r="R32" s="11" t="s">
        <v>64</v>
      </c>
      <c r="S32" s="11" t="s">
        <v>94</v>
      </c>
      <c r="T32" s="11" t="s">
        <v>95</v>
      </c>
      <c r="U32" s="11"/>
      <c r="V32" s="11"/>
      <c r="W32" s="11"/>
      <c r="X32" s="11"/>
      <c r="Y32" s="11"/>
      <c r="Z32" s="11"/>
      <c r="AA32" s="18">
        <v>21</v>
      </c>
      <c r="AB32" s="11" t="s">
        <v>67</v>
      </c>
    </row>
    <row r="33" spans="1:28" x14ac:dyDescent="0.25">
      <c r="B33" s="7">
        <v>1</v>
      </c>
      <c r="C33" s="5" t="s">
        <v>77</v>
      </c>
      <c r="E33" s="6">
        <v>13.351000000000001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x14ac:dyDescent="0.25">
      <c r="A34" s="7">
        <v>11</v>
      </c>
      <c r="B34" s="1" t="s">
        <v>99</v>
      </c>
      <c r="C34" s="2" t="s">
        <v>100</v>
      </c>
      <c r="D34" s="1" t="s">
        <v>73</v>
      </c>
      <c r="E34" s="3">
        <v>13.351000000000001</v>
      </c>
      <c r="F34" s="16">
        <v>0</v>
      </c>
      <c r="G34" s="16">
        <f>E34*F34</f>
        <v>0</v>
      </c>
      <c r="H34" s="4">
        <v>0</v>
      </c>
      <c r="I34" s="4">
        <f>E34*H34</f>
        <v>0</v>
      </c>
      <c r="J34" s="4">
        <v>2.2000000000000002</v>
      </c>
      <c r="K34" s="4">
        <f>E34*J34</f>
        <v>29.372200000000003</v>
      </c>
      <c r="L34" s="17">
        <v>0</v>
      </c>
      <c r="M34" s="17">
        <f>E34*L34</f>
        <v>0</v>
      </c>
      <c r="N34" s="17">
        <f>0</f>
        <v>0</v>
      </c>
      <c r="O34" s="17">
        <f>E34*N34</f>
        <v>0</v>
      </c>
      <c r="P34" s="11" t="s">
        <v>93</v>
      </c>
      <c r="Q34" s="11"/>
      <c r="R34" s="11" t="s">
        <v>64</v>
      </c>
      <c r="S34" s="11" t="s">
        <v>94</v>
      </c>
      <c r="T34" s="11" t="s">
        <v>95</v>
      </c>
      <c r="U34" s="11"/>
      <c r="V34" s="11"/>
      <c r="W34" s="11"/>
      <c r="X34" s="11"/>
      <c r="Y34" s="11"/>
      <c r="Z34" s="11"/>
      <c r="AA34" s="18">
        <v>21</v>
      </c>
      <c r="AB34" s="11" t="s">
        <v>67</v>
      </c>
    </row>
    <row r="35" spans="1:28" x14ac:dyDescent="0.25">
      <c r="B35" s="7">
        <v>1</v>
      </c>
      <c r="C35" s="5" t="s">
        <v>77</v>
      </c>
      <c r="E35" s="6">
        <v>13.351000000000001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x14ac:dyDescent="0.25">
      <c r="A36" s="7">
        <v>12</v>
      </c>
      <c r="B36" s="1" t="s">
        <v>101</v>
      </c>
      <c r="C36" s="2" t="s">
        <v>102</v>
      </c>
      <c r="D36" s="1" t="s">
        <v>62</v>
      </c>
      <c r="E36" s="3">
        <v>8.1300000000000008</v>
      </c>
      <c r="F36" s="16">
        <v>0</v>
      </c>
      <c r="G36" s="16">
        <f>E36*F36</f>
        <v>0</v>
      </c>
      <c r="H36" s="4">
        <v>0</v>
      </c>
      <c r="I36" s="4">
        <f>E36*H36</f>
        <v>0</v>
      </c>
      <c r="J36" s="4">
        <v>0</v>
      </c>
      <c r="K36" s="4">
        <f>E36*J36</f>
        <v>0</v>
      </c>
      <c r="L36" s="17">
        <v>0</v>
      </c>
      <c r="M36" s="17">
        <f>E36*L36</f>
        <v>0</v>
      </c>
      <c r="N36" s="17">
        <f>0</f>
        <v>0</v>
      </c>
      <c r="O36" s="17">
        <f>E36*N36</f>
        <v>0</v>
      </c>
      <c r="P36" s="11" t="s">
        <v>93</v>
      </c>
      <c r="Q36" s="11"/>
      <c r="R36" s="11" t="s">
        <v>64</v>
      </c>
      <c r="S36" s="11" t="s">
        <v>94</v>
      </c>
      <c r="T36" s="11" t="s">
        <v>95</v>
      </c>
      <c r="U36" s="11"/>
      <c r="V36" s="11"/>
      <c r="W36" s="11"/>
      <c r="X36" s="11"/>
      <c r="Y36" s="11"/>
      <c r="Z36" s="11"/>
      <c r="AA36" s="18">
        <v>21</v>
      </c>
      <c r="AB36" s="11" t="s">
        <v>67</v>
      </c>
    </row>
    <row r="37" spans="1:28" x14ac:dyDescent="0.25">
      <c r="B37" s="7">
        <v>1</v>
      </c>
      <c r="C37" s="5" t="s">
        <v>103</v>
      </c>
      <c r="E37" s="6">
        <v>8.1300000000000008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x14ac:dyDescent="0.25">
      <c r="A38" s="7">
        <v>13</v>
      </c>
      <c r="B38" s="1" t="s">
        <v>104</v>
      </c>
      <c r="C38" s="2" t="s">
        <v>105</v>
      </c>
      <c r="D38" s="1" t="s">
        <v>73</v>
      </c>
      <c r="E38" s="3">
        <v>13.351000000000001</v>
      </c>
      <c r="F38" s="16">
        <v>0</v>
      </c>
      <c r="G38" s="16">
        <f>E38*F38</f>
        <v>0</v>
      </c>
      <c r="H38" s="4">
        <v>0</v>
      </c>
      <c r="I38" s="4">
        <f>E38*H38</f>
        <v>0</v>
      </c>
      <c r="J38" s="4">
        <v>1.4</v>
      </c>
      <c r="K38" s="4">
        <f>E38*J38</f>
        <v>18.691400000000002</v>
      </c>
      <c r="L38" s="17">
        <v>0</v>
      </c>
      <c r="M38" s="17">
        <f>E38*L38</f>
        <v>0</v>
      </c>
      <c r="N38" s="17">
        <f>0</f>
        <v>0</v>
      </c>
      <c r="O38" s="17">
        <f>E38*N38</f>
        <v>0</v>
      </c>
      <c r="P38" s="11" t="s">
        <v>93</v>
      </c>
      <c r="Q38" s="11"/>
      <c r="R38" s="11" t="s">
        <v>64</v>
      </c>
      <c r="S38" s="11" t="s">
        <v>94</v>
      </c>
      <c r="T38" s="11" t="s">
        <v>95</v>
      </c>
      <c r="U38" s="11"/>
      <c r="V38" s="11"/>
      <c r="W38" s="11"/>
      <c r="X38" s="11"/>
      <c r="Y38" s="11"/>
      <c r="Z38" s="11"/>
      <c r="AA38" s="18">
        <v>21</v>
      </c>
      <c r="AB38" s="11" t="s">
        <v>67</v>
      </c>
    </row>
    <row r="39" spans="1:28" x14ac:dyDescent="0.25">
      <c r="B39" s="7">
        <v>1</v>
      </c>
      <c r="C39" s="5" t="s">
        <v>77</v>
      </c>
      <c r="E39" s="6">
        <v>13.351000000000001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x14ac:dyDescent="0.25">
      <c r="A40" s="7">
        <v>14</v>
      </c>
      <c r="B40" s="1" t="s">
        <v>106</v>
      </c>
      <c r="C40" s="2" t="s">
        <v>107</v>
      </c>
      <c r="D40" s="1" t="s">
        <v>62</v>
      </c>
      <c r="E40" s="3">
        <v>157.27160000000001</v>
      </c>
      <c r="F40" s="16">
        <v>0</v>
      </c>
      <c r="G40" s="16">
        <f>E40*F40</f>
        <v>0</v>
      </c>
      <c r="H40" s="4">
        <v>0</v>
      </c>
      <c r="I40" s="4">
        <f>E40*H40</f>
        <v>0</v>
      </c>
      <c r="J40" s="4">
        <v>4.5999999999999999E-2</v>
      </c>
      <c r="K40" s="4">
        <f>E40*J40</f>
        <v>7.2344936000000004</v>
      </c>
      <c r="L40" s="17">
        <v>0</v>
      </c>
      <c r="M40" s="17">
        <f>E40*L40</f>
        <v>0</v>
      </c>
      <c r="N40" s="17">
        <f>0</f>
        <v>0</v>
      </c>
      <c r="O40" s="17">
        <f>E40*N40</f>
        <v>0</v>
      </c>
      <c r="P40" s="11" t="s">
        <v>93</v>
      </c>
      <c r="Q40" s="11"/>
      <c r="R40" s="11" t="s">
        <v>64</v>
      </c>
      <c r="S40" s="11" t="s">
        <v>94</v>
      </c>
      <c r="T40" s="11" t="s">
        <v>95</v>
      </c>
      <c r="U40" s="11"/>
      <c r="V40" s="11"/>
      <c r="W40" s="11"/>
      <c r="X40" s="11"/>
      <c r="Y40" s="11"/>
      <c r="Z40" s="11"/>
      <c r="AA40" s="18">
        <v>21</v>
      </c>
      <c r="AB40" s="11" t="s">
        <v>67</v>
      </c>
    </row>
    <row r="41" spans="1:28" x14ac:dyDescent="0.25">
      <c r="B41" s="7">
        <v>1</v>
      </c>
      <c r="C41" s="5" t="s">
        <v>108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C42" s="5" t="s">
        <v>109</v>
      </c>
      <c r="E42" s="6">
        <v>42.3446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B43" s="7">
        <v>2</v>
      </c>
      <c r="C43" s="5" t="s">
        <v>110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x14ac:dyDescent="0.25">
      <c r="C44" s="5" t="s">
        <v>111</v>
      </c>
      <c r="E44" s="6">
        <v>20.666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x14ac:dyDescent="0.25">
      <c r="B45" s="7">
        <v>3</v>
      </c>
      <c r="C45" s="5" t="s">
        <v>112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5">
      <c r="C46" s="5" t="s">
        <v>113</v>
      </c>
      <c r="E46" s="6">
        <v>34.887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x14ac:dyDescent="0.25">
      <c r="B47" s="7">
        <v>4</v>
      </c>
      <c r="C47" s="5" t="s">
        <v>114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x14ac:dyDescent="0.25">
      <c r="C48" s="5" t="s">
        <v>115</v>
      </c>
      <c r="E48" s="6">
        <v>15.6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x14ac:dyDescent="0.25">
      <c r="B49" s="7">
        <v>5</v>
      </c>
      <c r="C49" s="5" t="s">
        <v>116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x14ac:dyDescent="0.25">
      <c r="C50" s="5" t="s">
        <v>117</v>
      </c>
      <c r="E50" s="6">
        <v>26.17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x14ac:dyDescent="0.25">
      <c r="B51" s="7">
        <v>6</v>
      </c>
      <c r="C51" s="5" t="s">
        <v>118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x14ac:dyDescent="0.25">
      <c r="C52" s="5" t="s">
        <v>119</v>
      </c>
      <c r="E52" s="6">
        <v>17.603999999999999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x14ac:dyDescent="0.25">
      <c r="A53" s="7">
        <v>15</v>
      </c>
      <c r="B53" s="1" t="s">
        <v>120</v>
      </c>
      <c r="C53" s="2" t="s">
        <v>121</v>
      </c>
      <c r="D53" s="1" t="s">
        <v>62</v>
      </c>
      <c r="E53" s="3">
        <v>30.43</v>
      </c>
      <c r="F53" s="16">
        <v>0</v>
      </c>
      <c r="G53" s="16">
        <f>E53*F53</f>
        <v>0</v>
      </c>
      <c r="H53" s="4">
        <v>0</v>
      </c>
      <c r="I53" s="4">
        <f>E53*H53</f>
        <v>0</v>
      </c>
      <c r="J53" s="4">
        <v>6.0999999999999999E-2</v>
      </c>
      <c r="K53" s="4">
        <f>E53*J53</f>
        <v>1.85623</v>
      </c>
      <c r="L53" s="17">
        <v>0</v>
      </c>
      <c r="M53" s="17">
        <f>E53*L53</f>
        <v>0</v>
      </c>
      <c r="N53" s="17">
        <f>0</f>
        <v>0</v>
      </c>
      <c r="O53" s="17">
        <f>E53*N53</f>
        <v>0</v>
      </c>
      <c r="P53" s="11" t="s">
        <v>93</v>
      </c>
      <c r="Q53" s="11"/>
      <c r="R53" s="11" t="s">
        <v>64</v>
      </c>
      <c r="S53" s="11" t="s">
        <v>94</v>
      </c>
      <c r="T53" s="11" t="s">
        <v>95</v>
      </c>
      <c r="U53" s="11"/>
      <c r="V53" s="11"/>
      <c r="W53" s="11"/>
      <c r="X53" s="11"/>
      <c r="Y53" s="11"/>
      <c r="Z53" s="11"/>
      <c r="AA53" s="18">
        <v>21</v>
      </c>
      <c r="AB53" s="11" t="s">
        <v>67</v>
      </c>
    </row>
    <row r="54" spans="1:28" x14ac:dyDescent="0.25">
      <c r="B54" s="7">
        <v>1</v>
      </c>
      <c r="C54" s="5" t="s">
        <v>122</v>
      </c>
      <c r="E54" s="6">
        <v>30.43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x14ac:dyDescent="0.25">
      <c r="A55" s="7">
        <v>16</v>
      </c>
      <c r="B55" s="1" t="s">
        <v>123</v>
      </c>
      <c r="C55" s="2" t="s">
        <v>124</v>
      </c>
      <c r="D55" s="1" t="s">
        <v>62</v>
      </c>
      <c r="E55" s="3">
        <v>187.70160000000001</v>
      </c>
      <c r="F55" s="16">
        <v>0</v>
      </c>
      <c r="G55" s="16">
        <f>E55*F55</f>
        <v>0</v>
      </c>
      <c r="H55" s="4">
        <v>0</v>
      </c>
      <c r="I55" s="4">
        <f>E55*H55</f>
        <v>0</v>
      </c>
      <c r="J55" s="4">
        <v>1.4E-2</v>
      </c>
      <c r="K55" s="4">
        <f>E55*J55</f>
        <v>2.6278224000000003</v>
      </c>
      <c r="L55" s="17">
        <v>0</v>
      </c>
      <c r="M55" s="17">
        <f>E55*L55</f>
        <v>0</v>
      </c>
      <c r="N55" s="17">
        <f>0</f>
        <v>0</v>
      </c>
      <c r="O55" s="17">
        <f>E55*N55</f>
        <v>0</v>
      </c>
      <c r="P55" s="11" t="s">
        <v>93</v>
      </c>
      <c r="Q55" s="11"/>
      <c r="R55" s="11" t="s">
        <v>64</v>
      </c>
      <c r="S55" s="11" t="s">
        <v>94</v>
      </c>
      <c r="T55" s="11" t="s">
        <v>95</v>
      </c>
      <c r="U55" s="11"/>
      <c r="V55" s="11"/>
      <c r="W55" s="11"/>
      <c r="X55" s="11"/>
      <c r="Y55" s="11"/>
      <c r="Z55" s="11"/>
      <c r="AA55" s="18">
        <v>21</v>
      </c>
      <c r="AB55" s="11" t="s">
        <v>67</v>
      </c>
    </row>
    <row r="56" spans="1:28" x14ac:dyDescent="0.25">
      <c r="B56" s="7">
        <v>1</v>
      </c>
      <c r="C56" s="5" t="s">
        <v>125</v>
      </c>
      <c r="E56" s="6">
        <v>187.70160000000001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x14ac:dyDescent="0.25">
      <c r="A57" s="7">
        <v>17</v>
      </c>
      <c r="B57" s="1" t="s">
        <v>126</v>
      </c>
      <c r="C57" s="2" t="s">
        <v>127</v>
      </c>
      <c r="D57" s="1" t="s">
        <v>62</v>
      </c>
      <c r="E57" s="3">
        <v>30.43</v>
      </c>
      <c r="F57" s="16">
        <v>0</v>
      </c>
      <c r="G57" s="16">
        <f>E57*F57</f>
        <v>0</v>
      </c>
      <c r="H57" s="4">
        <v>0</v>
      </c>
      <c r="I57" s="4">
        <f>E57*H57</f>
        <v>0</v>
      </c>
      <c r="J57" s="4">
        <v>6.8000000000000005E-2</v>
      </c>
      <c r="K57" s="4">
        <f>E57*J57</f>
        <v>2.0692400000000002</v>
      </c>
      <c r="L57" s="17">
        <v>0</v>
      </c>
      <c r="M57" s="17">
        <f>E57*L57</f>
        <v>0</v>
      </c>
      <c r="N57" s="17">
        <f>0</f>
        <v>0</v>
      </c>
      <c r="O57" s="17">
        <f>E57*N57</f>
        <v>0</v>
      </c>
      <c r="P57" s="11" t="s">
        <v>93</v>
      </c>
      <c r="Q57" s="11"/>
      <c r="R57" s="11" t="s">
        <v>64</v>
      </c>
      <c r="S57" s="11" t="s">
        <v>94</v>
      </c>
      <c r="T57" s="11" t="s">
        <v>95</v>
      </c>
      <c r="U57" s="11"/>
      <c r="V57" s="11"/>
      <c r="W57" s="11"/>
      <c r="X57" s="11"/>
      <c r="Y57" s="11"/>
      <c r="Z57" s="11"/>
      <c r="AA57" s="18">
        <v>21</v>
      </c>
      <c r="AB57" s="11" t="s">
        <v>67</v>
      </c>
    </row>
    <row r="58" spans="1:28" x14ac:dyDescent="0.25">
      <c r="B58" s="7">
        <v>1</v>
      </c>
      <c r="C58" s="5" t="s">
        <v>128</v>
      </c>
      <c r="E58" s="6">
        <v>30.43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x14ac:dyDescent="0.25">
      <c r="A59" s="7">
        <v>18</v>
      </c>
      <c r="B59" s="1" t="s">
        <v>129</v>
      </c>
      <c r="C59" s="2" t="s">
        <v>130</v>
      </c>
      <c r="D59" s="1" t="s">
        <v>82</v>
      </c>
      <c r="E59" s="3">
        <v>97.277289999999994</v>
      </c>
      <c r="F59" s="16">
        <v>0</v>
      </c>
      <c r="G59" s="16">
        <f>E59*F59</f>
        <v>0</v>
      </c>
      <c r="H59" s="4">
        <v>0</v>
      </c>
      <c r="I59" s="4">
        <f>E59*H59</f>
        <v>0</v>
      </c>
      <c r="J59" s="4">
        <v>0</v>
      </c>
      <c r="K59" s="4">
        <f>E59*J59</f>
        <v>0</v>
      </c>
      <c r="L59" s="17">
        <v>0</v>
      </c>
      <c r="M59" s="17">
        <f>E59*L59</f>
        <v>0</v>
      </c>
      <c r="N59" s="17">
        <f>0</f>
        <v>0</v>
      </c>
      <c r="O59" s="17">
        <f>E59*N59</f>
        <v>0</v>
      </c>
      <c r="P59" s="11" t="s">
        <v>93</v>
      </c>
      <c r="Q59" s="11"/>
      <c r="R59" s="11" t="s">
        <v>64</v>
      </c>
      <c r="S59" s="11" t="s">
        <v>94</v>
      </c>
      <c r="T59" s="11" t="s">
        <v>95</v>
      </c>
      <c r="U59" s="11"/>
      <c r="V59" s="11"/>
      <c r="W59" s="11"/>
      <c r="X59" s="11"/>
      <c r="Y59" s="11"/>
      <c r="Z59" s="11"/>
      <c r="AA59" s="18">
        <v>21</v>
      </c>
      <c r="AB59" s="11" t="s">
        <v>67</v>
      </c>
    </row>
    <row r="60" spans="1:28" ht="18.75" customHeight="1" x14ac:dyDescent="0.25">
      <c r="A60" s="19" t="s">
        <v>13</v>
      </c>
      <c r="B60" s="15" t="s">
        <v>131</v>
      </c>
      <c r="C60" s="15"/>
      <c r="D60" s="15"/>
      <c r="E60" s="15"/>
      <c r="F60" s="15"/>
      <c r="G60" s="20">
        <f>SUMIF($P:$P,$Q60,G:G)</f>
        <v>0</v>
      </c>
      <c r="H60" s="15"/>
      <c r="I60" s="21">
        <f>SUMIF($P:$P,$Q60,I:I)</f>
        <v>7.9912872000000006E-3</v>
      </c>
      <c r="J60" s="15"/>
      <c r="K60" s="21">
        <f>SUMIF($P:$P,$Q60,K:K)</f>
        <v>94.277285999999989</v>
      </c>
      <c r="L60" s="15"/>
      <c r="M60" s="22">
        <f>SUMIF($P:$P,$Q60,M:M)</f>
        <v>0</v>
      </c>
      <c r="N60" s="15"/>
      <c r="O60" s="22">
        <f>SUMIF($P:$P,$Q60,O:O)</f>
        <v>0</v>
      </c>
      <c r="P60" s="11" t="s">
        <v>13</v>
      </c>
      <c r="Q60" s="11" t="s">
        <v>93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2.75" customHeight="1" x14ac:dyDescent="0.25"/>
    <row r="62" spans="1:28" ht="18.75" customHeight="1" x14ac:dyDescent="0.25">
      <c r="A62" s="15"/>
      <c r="B62" s="15" t="s">
        <v>132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x14ac:dyDescent="0.25">
      <c r="A63" s="7">
        <v>19</v>
      </c>
      <c r="B63" s="1" t="s">
        <v>133</v>
      </c>
      <c r="C63" s="2" t="s">
        <v>134</v>
      </c>
      <c r="D63" s="1" t="s">
        <v>82</v>
      </c>
      <c r="E63" s="3">
        <f>Z63*IF(V63="cenik_cast",SUMIF(T:T,Y63,K:K),IF(V63="cenik",SUMIF(S:S,X63,K:K),SUMIF(R:R,W63,K:K)))</f>
        <v>94.277285999999989</v>
      </c>
      <c r="F63" s="16">
        <v>0</v>
      </c>
      <c r="G63" s="16">
        <f>E63*F63</f>
        <v>0</v>
      </c>
      <c r="H63" s="4">
        <v>0</v>
      </c>
      <c r="I63" s="4">
        <f>E63*H63</f>
        <v>0</v>
      </c>
      <c r="J63" s="4">
        <v>0</v>
      </c>
      <c r="K63" s="4">
        <f>E63*J63</f>
        <v>0</v>
      </c>
      <c r="L63" s="17">
        <v>0</v>
      </c>
      <c r="M63" s="17">
        <f>E63*L63</f>
        <v>0</v>
      </c>
      <c r="N63" s="17">
        <f>0</f>
        <v>0</v>
      </c>
      <c r="O63" s="17">
        <f>E63*N63</f>
        <v>0</v>
      </c>
      <c r="P63" s="11" t="s">
        <v>135</v>
      </c>
      <c r="Q63" s="11"/>
      <c r="R63" s="11"/>
      <c r="S63" s="11"/>
      <c r="T63" s="11"/>
      <c r="U63" s="11" t="s">
        <v>40</v>
      </c>
      <c r="V63" s="11" t="s">
        <v>136</v>
      </c>
      <c r="W63" s="11" t="s">
        <v>64</v>
      </c>
      <c r="X63" s="11" t="s">
        <v>94</v>
      </c>
      <c r="Y63" s="11" t="s">
        <v>95</v>
      </c>
      <c r="Z63" s="12">
        <v>1</v>
      </c>
      <c r="AA63" s="18">
        <v>21</v>
      </c>
      <c r="AB63" s="11" t="s">
        <v>67</v>
      </c>
    </row>
    <row r="64" spans="1:28" ht="18.75" customHeight="1" x14ac:dyDescent="0.25">
      <c r="A64" s="19" t="s">
        <v>13</v>
      </c>
      <c r="B64" s="15" t="s">
        <v>137</v>
      </c>
      <c r="C64" s="15"/>
      <c r="D64" s="15"/>
      <c r="E64" s="15"/>
      <c r="F64" s="15"/>
      <c r="G64" s="20">
        <f>SUMIF($P:$P,$Q64,G:G)</f>
        <v>0</v>
      </c>
      <c r="H64" s="15"/>
      <c r="I64" s="21">
        <f>SUMIF($P:$P,$Q64,I:I)</f>
        <v>0</v>
      </c>
      <c r="J64" s="15"/>
      <c r="K64" s="21">
        <f>SUMIF($P:$P,$Q64,K:K)</f>
        <v>0</v>
      </c>
      <c r="L64" s="15"/>
      <c r="M64" s="22">
        <f>SUMIF($P:$P,$Q64,M:M)</f>
        <v>0</v>
      </c>
      <c r="N64" s="15"/>
      <c r="O64" s="22">
        <f>SUMIF($P:$P,$Q64,O:O)</f>
        <v>0</v>
      </c>
      <c r="P64" s="11" t="s">
        <v>13</v>
      </c>
      <c r="Q64" s="11" t="s">
        <v>135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2.75" customHeight="1" x14ac:dyDescent="0.25"/>
    <row r="66" spans="1:28" ht="18.75" customHeight="1" x14ac:dyDescent="0.25">
      <c r="A66" s="15"/>
      <c r="B66" s="15" t="s">
        <v>138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x14ac:dyDescent="0.25">
      <c r="A67" s="7">
        <v>20</v>
      </c>
      <c r="B67" s="1" t="s">
        <v>139</v>
      </c>
      <c r="C67" s="2" t="s">
        <v>140</v>
      </c>
      <c r="D67" s="1" t="s">
        <v>82</v>
      </c>
      <c r="E67" s="3">
        <f>Z67*IF(V67="cenik_cast",IF(U67="hmoty",SUMIF(T:T,Y67,I:I),IF(U67="cena_hmot",SUMIF(T:T,Y67,M:M)/1000,SUMIF(T:T,Y67,G:G)/1000)),IF(V67="cenik",IF(U67="hmoty",SUMIF(S:S,X67,I:I),IF(U67="cena_hmot",SUMIF(S:S,X67,M:M)/1000,SUMIF(S:S,X67,G:G)/1000)),IF(U67="hmoty",SUMIF(R:R,W67,I:I),IF(U67="cena_hmot",SUMIF(R:R,W67,M:M)/1000,SUMIF(R:R,W67,G:G)/1000))))</f>
        <v>78.192563738022798</v>
      </c>
      <c r="F67" s="16">
        <v>0</v>
      </c>
      <c r="G67" s="16">
        <f>E67*F67</f>
        <v>0</v>
      </c>
      <c r="H67" s="4">
        <v>0</v>
      </c>
      <c r="I67" s="4">
        <f>E67*H67</f>
        <v>0</v>
      </c>
      <c r="J67" s="4">
        <v>0</v>
      </c>
      <c r="K67" s="4">
        <f>E67*J67</f>
        <v>0</v>
      </c>
      <c r="L67" s="17">
        <v>0</v>
      </c>
      <c r="M67" s="17">
        <f>E67*L67</f>
        <v>0</v>
      </c>
      <c r="N67" s="17">
        <f>0</f>
        <v>0</v>
      </c>
      <c r="O67" s="17">
        <f>E67*N67</f>
        <v>0</v>
      </c>
      <c r="P67" s="11" t="s">
        <v>141</v>
      </c>
      <c r="Q67" s="11"/>
      <c r="R67" s="11"/>
      <c r="S67" s="11"/>
      <c r="T67" s="11"/>
      <c r="U67" s="11" t="s">
        <v>142</v>
      </c>
      <c r="V67" s="11" t="s">
        <v>136</v>
      </c>
      <c r="W67" s="11" t="s">
        <v>64</v>
      </c>
      <c r="X67" s="11" t="s">
        <v>65</v>
      </c>
      <c r="Y67" s="11" t="s">
        <v>66</v>
      </c>
      <c r="Z67" s="12">
        <v>1</v>
      </c>
      <c r="AA67" s="18">
        <v>21</v>
      </c>
      <c r="AB67" s="11" t="s">
        <v>67</v>
      </c>
    </row>
    <row r="68" spans="1:28" ht="18.75" customHeight="1" x14ac:dyDescent="0.25">
      <c r="A68" s="19" t="s">
        <v>13</v>
      </c>
      <c r="B68" s="15" t="s">
        <v>143</v>
      </c>
      <c r="C68" s="15"/>
      <c r="D68" s="15"/>
      <c r="E68" s="15"/>
      <c r="F68" s="15"/>
      <c r="G68" s="20">
        <f>SUMIF($P:$P,$Q68,G:G)</f>
        <v>0</v>
      </c>
      <c r="H68" s="15"/>
      <c r="I68" s="21">
        <f>SUMIF($P:$P,$Q68,I:I)</f>
        <v>0</v>
      </c>
      <c r="J68" s="15"/>
      <c r="K68" s="21">
        <f>SUMIF($P:$P,$Q68,K:K)</f>
        <v>0</v>
      </c>
      <c r="L68" s="15"/>
      <c r="M68" s="22">
        <f>SUMIF($P:$P,$Q68,M:M)</f>
        <v>0</v>
      </c>
      <c r="N68" s="15"/>
      <c r="O68" s="22">
        <f>SUMIF($P:$P,$Q68,O:O)</f>
        <v>0</v>
      </c>
      <c r="P68" s="11" t="s">
        <v>13</v>
      </c>
      <c r="Q68" s="11" t="s">
        <v>141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2.75" customHeight="1" thickBot="1" x14ac:dyDescent="0.3"/>
    <row r="70" spans="1:28" ht="18.75" customHeight="1" x14ac:dyDescent="0.25">
      <c r="A70" s="23" t="s">
        <v>13</v>
      </c>
      <c r="B70" s="24"/>
      <c r="C70" s="24"/>
      <c r="D70" s="24"/>
      <c r="E70" s="24"/>
      <c r="F70" s="24"/>
      <c r="G70" s="25">
        <f>SUMIF($P:$P,"S",G:G)</f>
        <v>0</v>
      </c>
      <c r="H70" s="24"/>
      <c r="I70" s="26">
        <f>SUMIF($P:$P,"S",I:I)</f>
        <v>78.192563738022798</v>
      </c>
      <c r="J70" s="24"/>
      <c r="K70" s="26">
        <f>SUMIF($P:$P,"S",K:K)</f>
        <v>94.277285999999989</v>
      </c>
      <c r="L70" s="24"/>
      <c r="M70" s="27">
        <f>SUMIF($P:$P,"S",M:M)</f>
        <v>0</v>
      </c>
      <c r="N70" s="24"/>
      <c r="O70" s="27">
        <f>SUMIF($P:$P,"S",O:O)</f>
        <v>0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3" spans="1:28" ht="18.75" customHeight="1" thickBot="1" x14ac:dyDescent="0.3">
      <c r="A73" s="54" t="s">
        <v>144</v>
      </c>
      <c r="B73" s="54"/>
      <c r="C73" s="54"/>
      <c r="D73" s="54"/>
      <c r="E73" s="54"/>
    </row>
    <row r="74" spans="1:28" x14ac:dyDescent="0.25">
      <c r="B74" s="1" t="s">
        <v>145</v>
      </c>
      <c r="C74" s="55" t="s">
        <v>146</v>
      </c>
      <c r="D74" s="55"/>
      <c r="E74" s="16">
        <f>$G$27</f>
        <v>0</v>
      </c>
    </row>
    <row r="75" spans="1:28" x14ac:dyDescent="0.25">
      <c r="B75" s="1" t="s">
        <v>147</v>
      </c>
      <c r="C75" s="56" t="s">
        <v>148</v>
      </c>
      <c r="D75" s="56"/>
      <c r="E75" s="16">
        <f>$G$60</f>
        <v>0</v>
      </c>
    </row>
    <row r="76" spans="1:28" x14ac:dyDescent="0.25">
      <c r="B76" s="1" t="s">
        <v>149</v>
      </c>
      <c r="C76" s="56" t="s">
        <v>150</v>
      </c>
      <c r="D76" s="56"/>
      <c r="E76" s="16">
        <f>$G$64</f>
        <v>0</v>
      </c>
    </row>
    <row r="77" spans="1:28" ht="13.8" thickBot="1" x14ac:dyDescent="0.3">
      <c r="B77" s="1" t="s">
        <v>151</v>
      </c>
      <c r="C77" s="56" t="s">
        <v>152</v>
      </c>
      <c r="D77" s="56"/>
      <c r="E77" s="16">
        <f>$G$68</f>
        <v>0</v>
      </c>
    </row>
    <row r="78" spans="1:28" ht="18.75" customHeight="1" x14ac:dyDescent="0.25">
      <c r="A78" s="23" t="s">
        <v>13</v>
      </c>
      <c r="B78" s="24"/>
      <c r="C78" s="24"/>
      <c r="D78" s="24"/>
      <c r="E78" s="25">
        <f>SUM($E$74:$E$77)</f>
        <v>0</v>
      </c>
    </row>
  </sheetData>
  <mergeCells count="21">
    <mergeCell ref="P7:AB7"/>
    <mergeCell ref="A1:O1"/>
    <mergeCell ref="C2:G2"/>
    <mergeCell ref="C3:G3"/>
    <mergeCell ref="C4:G4"/>
    <mergeCell ref="C5:G5"/>
    <mergeCell ref="A7:A8"/>
    <mergeCell ref="B7:B8"/>
    <mergeCell ref="C7:C8"/>
    <mergeCell ref="D7:D8"/>
    <mergeCell ref="E7:E8"/>
    <mergeCell ref="F7:G7"/>
    <mergeCell ref="H7:I7"/>
    <mergeCell ref="J7:K7"/>
    <mergeCell ref="L7:M7"/>
    <mergeCell ref="N7:O7"/>
    <mergeCell ref="A73:E73"/>
    <mergeCell ref="C74:D74"/>
    <mergeCell ref="C75:D75"/>
    <mergeCell ref="C76:D76"/>
    <mergeCell ref="C77:D77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view="pageBreakPreview" zoomScaleNormal="100" zoomScaleSheetLayoutView="100" workbookViewId="0">
      <selection activeCell="C16" sqref="C16"/>
    </sheetView>
  </sheetViews>
  <sheetFormatPr defaultColWidth="9.109375" defaultRowHeight="13.2" x14ac:dyDescent="0.25"/>
  <cols>
    <col min="1" max="1" width="5.6640625" style="7" customWidth="1"/>
    <col min="2" max="2" width="14.6640625" style="7" customWidth="1"/>
    <col min="3" max="3" width="80.6640625" style="7" customWidth="1"/>
    <col min="4" max="4" width="8.5546875" style="7" customWidth="1"/>
    <col min="5" max="15" width="17.109375" style="7" customWidth="1"/>
    <col min="16" max="28" width="0" style="7" hidden="1" customWidth="1"/>
    <col min="29" max="16384" width="9.109375" style="7"/>
  </cols>
  <sheetData>
    <row r="1" spans="1:28" ht="18.75" customHeight="1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1" t="s">
        <v>26</v>
      </c>
      <c r="Q1" s="12">
        <f>SUMIF($AB:$AB,"sp",$G:$G)</f>
        <v>0</v>
      </c>
      <c r="R1" s="12">
        <f>SUMIF($AB:$AB,"spec",$G:$G)</f>
        <v>0</v>
      </c>
      <c r="S1" s="12">
        <f>SUMIF($AB:$AB,"str",$G:$G)</f>
        <v>0</v>
      </c>
      <c r="T1" s="12">
        <f>SUMIF($AB:$AB,"hzs",$G:$G)</f>
        <v>0</v>
      </c>
      <c r="U1" s="12">
        <f>SUMIF($AB:$AB,"ost",$G:$G)</f>
        <v>0</v>
      </c>
      <c r="V1" s="11" t="s">
        <v>27</v>
      </c>
      <c r="W1" s="12">
        <f>SUMIF($AA:$AA,21,$G:$G)</f>
        <v>0</v>
      </c>
      <c r="X1" s="12">
        <f>SUMIF($AA:$AA,-1,$G:$G)</f>
        <v>0</v>
      </c>
      <c r="Y1" s="12">
        <f>SUMIF($AA:$AA,-1,$G:$G)</f>
        <v>0</v>
      </c>
      <c r="Z1" s="12">
        <f>SUMIF($AA:$AA,-1,$G:$G)</f>
        <v>0</v>
      </c>
    </row>
    <row r="2" spans="1:28" ht="12.75" customHeight="1" x14ac:dyDescent="0.25">
      <c r="B2" s="8" t="s">
        <v>28</v>
      </c>
      <c r="C2" s="50" t="s">
        <v>29</v>
      </c>
      <c r="D2" s="51"/>
      <c r="E2" s="51"/>
      <c r="F2" s="51"/>
      <c r="G2" s="51"/>
    </row>
    <row r="3" spans="1:28" ht="12.75" customHeight="1" x14ac:dyDescent="0.25">
      <c r="B3" s="8" t="s">
        <v>30</v>
      </c>
      <c r="C3" s="52" t="s">
        <v>4</v>
      </c>
      <c r="D3" s="53"/>
      <c r="E3" s="53"/>
      <c r="F3" s="53"/>
      <c r="G3" s="53"/>
      <c r="P3" s="11"/>
      <c r="Q3" s="12">
        <f>Q$1</f>
        <v>0</v>
      </c>
      <c r="R3" s="12">
        <f>R$1</f>
        <v>0</v>
      </c>
      <c r="S3" s="12">
        <f>S$1</f>
        <v>0</v>
      </c>
      <c r="T3" s="12">
        <f>T$1</f>
        <v>0</v>
      </c>
      <c r="U3" s="12">
        <f>U$1</f>
        <v>0</v>
      </c>
      <c r="V3" s="11"/>
      <c r="W3" s="12">
        <f>W$1</f>
        <v>0</v>
      </c>
      <c r="X3" s="12">
        <f>X$1</f>
        <v>0</v>
      </c>
      <c r="Y3" s="12">
        <f>Y$1</f>
        <v>0</v>
      </c>
      <c r="Z3" s="12">
        <f>Z$1</f>
        <v>0</v>
      </c>
    </row>
    <row r="4" spans="1:28" ht="12.75" customHeight="1" x14ac:dyDescent="0.25">
      <c r="B4" s="8" t="s">
        <v>31</v>
      </c>
      <c r="C4" s="52" t="s">
        <v>8</v>
      </c>
      <c r="D4" s="53"/>
      <c r="E4" s="53"/>
      <c r="F4" s="53"/>
      <c r="G4" s="53"/>
    </row>
    <row r="5" spans="1:28" ht="12.75" customHeight="1" x14ac:dyDescent="0.25">
      <c r="B5" s="8" t="s">
        <v>32</v>
      </c>
      <c r="C5" s="52" t="s">
        <v>11</v>
      </c>
      <c r="D5" s="53"/>
      <c r="E5" s="53"/>
      <c r="F5" s="53"/>
      <c r="G5" s="53"/>
    </row>
    <row r="7" spans="1:28" ht="11.25" customHeight="1" thickBot="1" x14ac:dyDescent="0.3">
      <c r="A7" s="59" t="s">
        <v>33</v>
      </c>
      <c r="B7" s="59" t="s">
        <v>34</v>
      </c>
      <c r="C7" s="59" t="s">
        <v>35</v>
      </c>
      <c r="D7" s="59" t="s">
        <v>36</v>
      </c>
      <c r="E7" s="59" t="s">
        <v>37</v>
      </c>
      <c r="F7" s="57" t="s">
        <v>38</v>
      </c>
      <c r="G7" s="57"/>
      <c r="H7" s="57" t="s">
        <v>39</v>
      </c>
      <c r="I7" s="57"/>
      <c r="J7" s="57" t="s">
        <v>40</v>
      </c>
      <c r="K7" s="57"/>
      <c r="L7" s="57" t="s">
        <v>41</v>
      </c>
      <c r="M7" s="57"/>
      <c r="N7" s="57" t="s">
        <v>42</v>
      </c>
      <c r="O7" s="57"/>
      <c r="P7" s="58" t="s">
        <v>43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11.25" customHeight="1" thickBot="1" x14ac:dyDescent="0.3">
      <c r="A8" s="59"/>
      <c r="B8" s="59"/>
      <c r="C8" s="59"/>
      <c r="D8" s="59"/>
      <c r="E8" s="59"/>
      <c r="F8" s="13" t="s">
        <v>44</v>
      </c>
      <c r="G8" s="13" t="s">
        <v>45</v>
      </c>
      <c r="H8" s="13" t="s">
        <v>44</v>
      </c>
      <c r="I8" s="13" t="s">
        <v>45</v>
      </c>
      <c r="J8" s="13" t="s">
        <v>44</v>
      </c>
      <c r="K8" s="13" t="s">
        <v>45</v>
      </c>
      <c r="L8" s="13" t="s">
        <v>44</v>
      </c>
      <c r="M8" s="13" t="s">
        <v>45</v>
      </c>
      <c r="N8" s="13" t="s">
        <v>44</v>
      </c>
      <c r="O8" s="13" t="s">
        <v>45</v>
      </c>
      <c r="P8" s="14" t="s">
        <v>46</v>
      </c>
      <c r="Q8" s="14" t="s">
        <v>47</v>
      </c>
      <c r="R8" s="14" t="s">
        <v>48</v>
      </c>
      <c r="S8" s="14" t="s">
        <v>49</v>
      </c>
      <c r="T8" s="14" t="s">
        <v>50</v>
      </c>
      <c r="U8" s="14" t="s">
        <v>51</v>
      </c>
      <c r="V8" s="14" t="s">
        <v>52</v>
      </c>
      <c r="W8" s="14" t="s">
        <v>53</v>
      </c>
      <c r="X8" s="14" t="s">
        <v>54</v>
      </c>
      <c r="Y8" s="14" t="s">
        <v>55</v>
      </c>
      <c r="Z8" s="14" t="s">
        <v>56</v>
      </c>
      <c r="AA8" s="14" t="s">
        <v>57</v>
      </c>
      <c r="AB8" s="14" t="s">
        <v>58</v>
      </c>
    </row>
    <row r="9" spans="1:28" ht="12.75" customHeight="1" x14ac:dyDescent="0.25"/>
    <row r="10" spans="1:28" ht="18.75" customHeight="1" x14ac:dyDescent="0.25">
      <c r="A10" s="15"/>
      <c r="B10" s="15" t="s">
        <v>153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7">
        <v>1</v>
      </c>
      <c r="B11" s="1" t="s">
        <v>154</v>
      </c>
      <c r="C11" s="2" t="s">
        <v>155</v>
      </c>
      <c r="D11" s="1" t="s">
        <v>62</v>
      </c>
      <c r="E11" s="3">
        <v>133.51</v>
      </c>
      <c r="F11" s="16">
        <v>0</v>
      </c>
      <c r="G11" s="16">
        <f>E11*F11</f>
        <v>0</v>
      </c>
      <c r="H11" s="4">
        <v>0</v>
      </c>
      <c r="I11" s="4">
        <f>E11*H11</f>
        <v>0</v>
      </c>
      <c r="J11" s="4">
        <v>0</v>
      </c>
      <c r="K11" s="4">
        <f>E11*J11</f>
        <v>0</v>
      </c>
      <c r="L11" s="17">
        <v>0</v>
      </c>
      <c r="M11" s="17">
        <f>E11*L11</f>
        <v>0</v>
      </c>
      <c r="N11" s="17">
        <f>0</f>
        <v>0</v>
      </c>
      <c r="O11" s="17">
        <f>E11*N11</f>
        <v>0</v>
      </c>
      <c r="P11" s="11" t="s">
        <v>156</v>
      </c>
      <c r="Q11" s="11"/>
      <c r="R11" s="11" t="s">
        <v>157</v>
      </c>
      <c r="S11" s="11" t="s">
        <v>158</v>
      </c>
      <c r="T11" s="11" t="s">
        <v>159</v>
      </c>
      <c r="U11" s="11"/>
      <c r="V11" s="11"/>
      <c r="W11" s="11"/>
      <c r="X11" s="11"/>
      <c r="Y11" s="11"/>
      <c r="Z11" s="11"/>
      <c r="AA11" s="18">
        <v>21</v>
      </c>
      <c r="AB11" s="11" t="s">
        <v>67</v>
      </c>
    </row>
    <row r="12" spans="1:28" x14ac:dyDescent="0.25">
      <c r="B12" s="7">
        <v>1</v>
      </c>
      <c r="C12" s="5" t="s">
        <v>160</v>
      </c>
      <c r="E12" s="6">
        <v>133.51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s="7">
        <v>2</v>
      </c>
      <c r="B13" s="1" t="s">
        <v>161</v>
      </c>
      <c r="C13" s="2" t="s">
        <v>162</v>
      </c>
      <c r="D13" s="1" t="s">
        <v>62</v>
      </c>
      <c r="E13" s="3">
        <v>33.450000000000003</v>
      </c>
      <c r="F13" s="16">
        <v>0</v>
      </c>
      <c r="G13" s="16">
        <f>E13*F13</f>
        <v>0</v>
      </c>
      <c r="H13" s="4">
        <v>1.7419199999999999E-4</v>
      </c>
      <c r="I13" s="4">
        <f>E13*H13</f>
        <v>5.8267224000000005E-3</v>
      </c>
      <c r="J13" s="4">
        <v>0</v>
      </c>
      <c r="K13" s="4">
        <f>E13*J13</f>
        <v>0</v>
      </c>
      <c r="L13" s="17">
        <v>0</v>
      </c>
      <c r="M13" s="17">
        <f>E13*L13</f>
        <v>0</v>
      </c>
      <c r="N13" s="17">
        <f>0</f>
        <v>0</v>
      </c>
      <c r="O13" s="17">
        <f>E13*N13</f>
        <v>0</v>
      </c>
      <c r="P13" s="11" t="s">
        <v>156</v>
      </c>
      <c r="Q13" s="11"/>
      <c r="R13" s="11" t="s">
        <v>157</v>
      </c>
      <c r="S13" s="11" t="s">
        <v>158</v>
      </c>
      <c r="T13" s="11" t="s">
        <v>159</v>
      </c>
      <c r="U13" s="11"/>
      <c r="V13" s="11"/>
      <c r="W13" s="11"/>
      <c r="X13" s="11"/>
      <c r="Y13" s="11"/>
      <c r="Z13" s="11"/>
      <c r="AA13" s="18">
        <v>21</v>
      </c>
      <c r="AB13" s="11" t="s">
        <v>67</v>
      </c>
    </row>
    <row r="14" spans="1:28" ht="39.6" x14ac:dyDescent="0.25">
      <c r="B14" s="7">
        <v>1</v>
      </c>
      <c r="C14" s="5" t="s">
        <v>163</v>
      </c>
      <c r="E14" s="6">
        <v>33.450000000000003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7">
        <v>3</v>
      </c>
      <c r="B15" s="1" t="s">
        <v>164</v>
      </c>
      <c r="C15" s="2" t="s">
        <v>165</v>
      </c>
      <c r="D15" s="1" t="s">
        <v>62</v>
      </c>
      <c r="E15" s="3">
        <v>133.51</v>
      </c>
      <c r="F15" s="16">
        <v>0</v>
      </c>
      <c r="G15" s="16">
        <f>E15*F15</f>
        <v>0</v>
      </c>
      <c r="H15" s="4">
        <v>3.9829999999999998E-4</v>
      </c>
      <c r="I15" s="4">
        <f>E15*H15</f>
        <v>5.3177032999999992E-2</v>
      </c>
      <c r="J15" s="4">
        <v>0</v>
      </c>
      <c r="K15" s="4">
        <f>E15*J15</f>
        <v>0</v>
      </c>
      <c r="L15" s="17">
        <v>0</v>
      </c>
      <c r="M15" s="17">
        <f>E15*L15</f>
        <v>0</v>
      </c>
      <c r="N15" s="17">
        <f>0</f>
        <v>0</v>
      </c>
      <c r="O15" s="17">
        <f>E15*N15</f>
        <v>0</v>
      </c>
      <c r="P15" s="11" t="s">
        <v>156</v>
      </c>
      <c r="Q15" s="11"/>
      <c r="R15" s="11" t="s">
        <v>157</v>
      </c>
      <c r="S15" s="11" t="s">
        <v>158</v>
      </c>
      <c r="T15" s="11" t="s">
        <v>159</v>
      </c>
      <c r="U15" s="11"/>
      <c r="V15" s="11"/>
      <c r="W15" s="11"/>
      <c r="X15" s="11"/>
      <c r="Y15" s="11"/>
      <c r="Z15" s="11"/>
      <c r="AA15" s="18">
        <v>21</v>
      </c>
      <c r="AB15" s="11" t="s">
        <v>67</v>
      </c>
    </row>
    <row r="16" spans="1:28" x14ac:dyDescent="0.25">
      <c r="B16" s="7">
        <v>1</v>
      </c>
      <c r="C16" s="5" t="s">
        <v>88</v>
      </c>
      <c r="E16" s="6">
        <v>133.51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7">
        <v>4</v>
      </c>
      <c r="B17" s="1" t="s">
        <v>166</v>
      </c>
      <c r="C17" s="2" t="s">
        <v>167</v>
      </c>
      <c r="D17" s="1" t="s">
        <v>62</v>
      </c>
      <c r="E17" s="3">
        <v>33.450000000000003</v>
      </c>
      <c r="F17" s="16">
        <v>0</v>
      </c>
      <c r="G17" s="16">
        <f>E17*F17</f>
        <v>0</v>
      </c>
      <c r="H17" s="4">
        <v>5.7249199999999997E-4</v>
      </c>
      <c r="I17" s="4">
        <f>E17*H17</f>
        <v>1.9149857400000001E-2</v>
      </c>
      <c r="J17" s="4">
        <v>0</v>
      </c>
      <c r="K17" s="4">
        <f>E17*J17</f>
        <v>0</v>
      </c>
      <c r="L17" s="17">
        <v>0</v>
      </c>
      <c r="M17" s="17">
        <f>E17*L17</f>
        <v>0</v>
      </c>
      <c r="N17" s="17">
        <f>0</f>
        <v>0</v>
      </c>
      <c r="O17" s="17">
        <f>E17*N17</f>
        <v>0</v>
      </c>
      <c r="P17" s="11" t="s">
        <v>156</v>
      </c>
      <c r="Q17" s="11"/>
      <c r="R17" s="11" t="s">
        <v>157</v>
      </c>
      <c r="S17" s="11" t="s">
        <v>158</v>
      </c>
      <c r="T17" s="11" t="s">
        <v>159</v>
      </c>
      <c r="U17" s="11"/>
      <c r="V17" s="11"/>
      <c r="W17" s="11"/>
      <c r="X17" s="11"/>
      <c r="Y17" s="11"/>
      <c r="Z17" s="11"/>
      <c r="AA17" s="18">
        <v>21</v>
      </c>
      <c r="AB17" s="11" t="s">
        <v>67</v>
      </c>
    </row>
    <row r="18" spans="1:28" x14ac:dyDescent="0.25">
      <c r="B18" s="7">
        <v>1</v>
      </c>
      <c r="C18" s="5" t="s">
        <v>168</v>
      </c>
      <c r="E18" s="6">
        <v>33.450000000000003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7">
        <v>5</v>
      </c>
      <c r="B19" s="1" t="s">
        <v>169</v>
      </c>
      <c r="C19" s="2" t="s">
        <v>170</v>
      </c>
      <c r="D19" s="1" t="s">
        <v>62</v>
      </c>
      <c r="E19" s="3">
        <v>17.603999999999999</v>
      </c>
      <c r="F19" s="16">
        <v>0</v>
      </c>
      <c r="G19" s="16">
        <f>E19*F19</f>
        <v>0</v>
      </c>
      <c r="H19" s="4">
        <v>8.5000000000000006E-3</v>
      </c>
      <c r="I19" s="4">
        <f>E19*H19</f>
        <v>0.14963400000000002</v>
      </c>
      <c r="J19" s="4">
        <v>0</v>
      </c>
      <c r="K19" s="4">
        <f>E19*J19</f>
        <v>0</v>
      </c>
      <c r="L19" s="17">
        <v>0</v>
      </c>
      <c r="M19" s="17">
        <f>E19*L19</f>
        <v>0</v>
      </c>
      <c r="N19" s="17">
        <f>0</f>
        <v>0</v>
      </c>
      <c r="O19" s="17">
        <f>E19*N19</f>
        <v>0</v>
      </c>
      <c r="P19" s="11" t="s">
        <v>156</v>
      </c>
      <c r="Q19" s="11"/>
      <c r="R19" s="11" t="s">
        <v>157</v>
      </c>
      <c r="S19" s="11" t="s">
        <v>158</v>
      </c>
      <c r="T19" s="11" t="s">
        <v>171</v>
      </c>
      <c r="U19" s="11"/>
      <c r="V19" s="11"/>
      <c r="W19" s="11"/>
      <c r="X19" s="11"/>
      <c r="Y19" s="11"/>
      <c r="Z19" s="11"/>
      <c r="AA19" s="18">
        <v>21</v>
      </c>
      <c r="AB19" s="11" t="s">
        <v>67</v>
      </c>
    </row>
    <row r="20" spans="1:28" x14ac:dyDescent="0.25">
      <c r="B20" s="7">
        <v>1</v>
      </c>
      <c r="C20" s="5" t="s">
        <v>172</v>
      </c>
      <c r="E20" s="6">
        <v>17.603999999999999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7">
        <v>6</v>
      </c>
      <c r="B21" s="1" t="s">
        <v>173</v>
      </c>
      <c r="C21" s="2" t="s">
        <v>174</v>
      </c>
      <c r="D21" s="1" t="s">
        <v>62</v>
      </c>
      <c r="E21" s="3">
        <v>32.723999999999997</v>
      </c>
      <c r="F21" s="16">
        <v>0</v>
      </c>
      <c r="G21" s="16">
        <f>E21*F21</f>
        <v>0</v>
      </c>
      <c r="H21" s="4">
        <v>8.5000000000000006E-3</v>
      </c>
      <c r="I21" s="4">
        <f>E21*H21</f>
        <v>0.27815400000000001</v>
      </c>
      <c r="J21" s="4">
        <v>0</v>
      </c>
      <c r="K21" s="4">
        <f>E21*J21</f>
        <v>0</v>
      </c>
      <c r="L21" s="17">
        <v>0</v>
      </c>
      <c r="M21" s="17">
        <f>E21*L21</f>
        <v>0</v>
      </c>
      <c r="N21" s="17">
        <f>0</f>
        <v>0</v>
      </c>
      <c r="O21" s="17">
        <f>E21*N21</f>
        <v>0</v>
      </c>
      <c r="P21" s="11" t="s">
        <v>156</v>
      </c>
      <c r="Q21" s="11"/>
      <c r="R21" s="11" t="s">
        <v>157</v>
      </c>
      <c r="S21" s="11" t="s">
        <v>158</v>
      </c>
      <c r="T21" s="11" t="s">
        <v>171</v>
      </c>
      <c r="U21" s="11"/>
      <c r="V21" s="11"/>
      <c r="W21" s="11"/>
      <c r="X21" s="11"/>
      <c r="Y21" s="11"/>
      <c r="Z21" s="11"/>
      <c r="AA21" s="18">
        <v>21</v>
      </c>
      <c r="AB21" s="11" t="s">
        <v>67</v>
      </c>
    </row>
    <row r="22" spans="1:28" ht="26.4" x14ac:dyDescent="0.25">
      <c r="B22" s="7">
        <v>1</v>
      </c>
      <c r="C22" s="5" t="s">
        <v>175</v>
      </c>
      <c r="E22" s="6">
        <v>32.723999999999997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5">
      <c r="A23" s="7">
        <v>7</v>
      </c>
      <c r="B23" s="1" t="s">
        <v>176</v>
      </c>
      <c r="C23" s="2" t="s">
        <v>177</v>
      </c>
      <c r="D23" s="1" t="s">
        <v>178</v>
      </c>
      <c r="E23" s="3">
        <v>50.088000000000001</v>
      </c>
      <c r="F23" s="16">
        <v>0</v>
      </c>
      <c r="G23" s="16">
        <f>E23*F23</f>
        <v>0</v>
      </c>
      <c r="H23" s="4">
        <v>1E-3</v>
      </c>
      <c r="I23" s="4">
        <f>E23*H23</f>
        <v>5.0088000000000001E-2</v>
      </c>
      <c r="J23" s="4">
        <v>0</v>
      </c>
      <c r="K23" s="4">
        <f>E23*J23</f>
        <v>0</v>
      </c>
      <c r="L23" s="17">
        <v>0</v>
      </c>
      <c r="M23" s="17">
        <f>E23*L23</f>
        <v>0</v>
      </c>
      <c r="N23" s="17">
        <f>0</f>
        <v>0</v>
      </c>
      <c r="O23" s="17">
        <f>E23*N23</f>
        <v>0</v>
      </c>
      <c r="P23" s="11" t="s">
        <v>156</v>
      </c>
      <c r="Q23" s="11"/>
      <c r="R23" s="11" t="s">
        <v>157</v>
      </c>
      <c r="S23" s="11" t="s">
        <v>158</v>
      </c>
      <c r="T23" s="11" t="s">
        <v>159</v>
      </c>
      <c r="U23" s="11"/>
      <c r="V23" s="11"/>
      <c r="W23" s="11"/>
      <c r="X23" s="11"/>
      <c r="Y23" s="11"/>
      <c r="Z23" s="11"/>
      <c r="AA23" s="18">
        <v>21</v>
      </c>
      <c r="AB23" s="11" t="s">
        <v>179</v>
      </c>
    </row>
    <row r="24" spans="1:28" x14ac:dyDescent="0.25">
      <c r="B24" s="7">
        <v>1</v>
      </c>
      <c r="C24" s="5" t="s">
        <v>180</v>
      </c>
      <c r="E24" s="6">
        <v>50.088000000000001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A25" s="7">
        <v>8</v>
      </c>
      <c r="B25" s="1" t="s">
        <v>181</v>
      </c>
      <c r="C25" s="2" t="s">
        <v>182</v>
      </c>
      <c r="D25" s="1" t="s">
        <v>62</v>
      </c>
      <c r="E25" s="3">
        <v>193.6765</v>
      </c>
      <c r="F25" s="16">
        <v>0</v>
      </c>
      <c r="G25" s="16">
        <f>E25*F25</f>
        <v>0</v>
      </c>
      <c r="H25" s="4">
        <v>4.4999999999999997E-3</v>
      </c>
      <c r="I25" s="4">
        <f>E25*H25</f>
        <v>0.87154424999999991</v>
      </c>
      <c r="J25" s="4">
        <v>0</v>
      </c>
      <c r="K25" s="4">
        <f>E25*J25</f>
        <v>0</v>
      </c>
      <c r="L25" s="17">
        <v>0</v>
      </c>
      <c r="M25" s="17">
        <f>E25*L25</f>
        <v>0</v>
      </c>
      <c r="N25" s="17">
        <f>0</f>
        <v>0</v>
      </c>
      <c r="O25" s="17">
        <f>E25*N25</f>
        <v>0</v>
      </c>
      <c r="P25" s="11" t="s">
        <v>156</v>
      </c>
      <c r="Q25" s="11"/>
      <c r="R25" s="11" t="s">
        <v>157</v>
      </c>
      <c r="S25" s="11" t="s">
        <v>158</v>
      </c>
      <c r="T25" s="11" t="s">
        <v>159</v>
      </c>
      <c r="U25" s="11"/>
      <c r="V25" s="11"/>
      <c r="W25" s="11"/>
      <c r="X25" s="11"/>
      <c r="Y25" s="11"/>
      <c r="Z25" s="11"/>
      <c r="AA25" s="18">
        <v>21</v>
      </c>
      <c r="AB25" s="11" t="s">
        <v>179</v>
      </c>
    </row>
    <row r="26" spans="1:28" x14ac:dyDescent="0.25">
      <c r="B26" s="7">
        <v>1</v>
      </c>
      <c r="C26" s="5" t="s">
        <v>183</v>
      </c>
      <c r="E26" s="6">
        <v>193.6765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x14ac:dyDescent="0.25">
      <c r="A27" s="7">
        <v>9</v>
      </c>
      <c r="B27" s="1" t="s">
        <v>184</v>
      </c>
      <c r="C27" s="2" t="s">
        <v>185</v>
      </c>
      <c r="D27" s="1" t="s">
        <v>82</v>
      </c>
      <c r="E27" s="3">
        <f>Z27*IF(V27="cenik_cast",IF(U27="hmoty",SUMIF(T:T,Y27,I:I),IF(U27="cena_hmot",SUMIF(T:T,Y27,M:M)/1000,SUMIF(T:T,Y27,G:G)/1000)),IF(V27="cenik",IF(U27="hmoty",SUMIF(S:S,X27,I:I),IF(U27="cena_hmot",SUMIF(S:S,X27,M:M)/1000,SUMIF(S:S,X27,G:G)/1000)),IF(U27="hmoty",SUMIF(R:R,W27,I:I),IF(U27="cena_hmot",SUMIF(R:R,W27,M:M)/1000,SUMIF(R:R,W27,G:G)/1000))))</f>
        <v>1.4275738628000001</v>
      </c>
      <c r="F27" s="16">
        <v>0</v>
      </c>
      <c r="G27" s="16">
        <f>E27*F27</f>
        <v>0</v>
      </c>
      <c r="H27" s="4">
        <v>0</v>
      </c>
      <c r="I27" s="4">
        <f>E27*H27</f>
        <v>0</v>
      </c>
      <c r="J27" s="4">
        <v>0</v>
      </c>
      <c r="K27" s="4">
        <f>E27*J27</f>
        <v>0</v>
      </c>
      <c r="L27" s="17">
        <v>0</v>
      </c>
      <c r="M27" s="17">
        <f>E27*L27</f>
        <v>0</v>
      </c>
      <c r="N27" s="17">
        <f>0</f>
        <v>0</v>
      </c>
      <c r="O27" s="17">
        <f>E27*N27</f>
        <v>0</v>
      </c>
      <c r="P27" s="11" t="s">
        <v>156</v>
      </c>
      <c r="Q27" s="11"/>
      <c r="R27" s="11"/>
      <c r="S27" s="11"/>
      <c r="T27" s="11"/>
      <c r="U27" s="11" t="s">
        <v>142</v>
      </c>
      <c r="V27" s="11" t="s">
        <v>186</v>
      </c>
      <c r="W27" s="11" t="s">
        <v>157</v>
      </c>
      <c r="X27" s="11" t="s">
        <v>158</v>
      </c>
      <c r="Y27" s="11" t="s">
        <v>171</v>
      </c>
      <c r="Z27" s="12">
        <v>1</v>
      </c>
      <c r="AA27" s="18">
        <v>21</v>
      </c>
      <c r="AB27" s="11" t="s">
        <v>67</v>
      </c>
    </row>
    <row r="28" spans="1:28" ht="18.75" customHeight="1" x14ac:dyDescent="0.25">
      <c r="A28" s="19" t="s">
        <v>13</v>
      </c>
      <c r="B28" s="15" t="s">
        <v>187</v>
      </c>
      <c r="C28" s="15"/>
      <c r="D28" s="15"/>
      <c r="E28" s="15"/>
      <c r="F28" s="15"/>
      <c r="G28" s="20">
        <f>SUMIF($P:$P,$Q28,G:G)</f>
        <v>0</v>
      </c>
      <c r="H28" s="15"/>
      <c r="I28" s="21">
        <f>SUMIF($P:$P,$Q28,I:I)</f>
        <v>1.4275738628000001</v>
      </c>
      <c r="J28" s="15"/>
      <c r="K28" s="21">
        <f>SUMIF($P:$P,$Q28,K:K)</f>
        <v>0</v>
      </c>
      <c r="L28" s="15"/>
      <c r="M28" s="22">
        <f>SUMIF($P:$P,$Q28,M:M)</f>
        <v>0</v>
      </c>
      <c r="N28" s="15"/>
      <c r="O28" s="22">
        <f>SUMIF($P:$P,$Q28,O:O)</f>
        <v>0</v>
      </c>
      <c r="P28" s="11" t="s">
        <v>13</v>
      </c>
      <c r="Q28" s="11" t="s">
        <v>156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2.75" customHeight="1" x14ac:dyDescent="0.25"/>
    <row r="30" spans="1:28" ht="18.75" customHeight="1" x14ac:dyDescent="0.25">
      <c r="A30" s="15"/>
      <c r="B30" s="15" t="s">
        <v>188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x14ac:dyDescent="0.25">
      <c r="A31" s="7">
        <v>10</v>
      </c>
      <c r="B31" s="1" t="s">
        <v>189</v>
      </c>
      <c r="C31" s="2" t="s">
        <v>190</v>
      </c>
      <c r="D31" s="1" t="s">
        <v>62</v>
      </c>
      <c r="E31" s="3">
        <v>133.51</v>
      </c>
      <c r="F31" s="16">
        <v>0</v>
      </c>
      <c r="G31" s="16">
        <f>E31*F31</f>
        <v>0</v>
      </c>
      <c r="H31" s="4">
        <v>0</v>
      </c>
      <c r="I31" s="4">
        <f>E31*H31</f>
        <v>0</v>
      </c>
      <c r="J31" s="4">
        <v>0</v>
      </c>
      <c r="K31" s="4">
        <f>E31*J31</f>
        <v>0</v>
      </c>
      <c r="L31" s="17">
        <v>0</v>
      </c>
      <c r="M31" s="17">
        <f>E31*L31</f>
        <v>0</v>
      </c>
      <c r="N31" s="17">
        <f>0</f>
        <v>0</v>
      </c>
      <c r="O31" s="17">
        <f>E31*N31</f>
        <v>0</v>
      </c>
      <c r="P31" s="11" t="s">
        <v>191</v>
      </c>
      <c r="Q31" s="11"/>
      <c r="R31" s="11" t="s">
        <v>157</v>
      </c>
      <c r="S31" s="11" t="s">
        <v>192</v>
      </c>
      <c r="T31" s="11" t="s">
        <v>193</v>
      </c>
      <c r="U31" s="11"/>
      <c r="V31" s="11"/>
      <c r="W31" s="11"/>
      <c r="X31" s="11"/>
      <c r="Y31" s="11"/>
      <c r="Z31" s="11"/>
      <c r="AA31" s="18">
        <v>21</v>
      </c>
      <c r="AB31" s="11" t="s">
        <v>67</v>
      </c>
    </row>
    <row r="32" spans="1:28" x14ac:dyDescent="0.25">
      <c r="B32" s="7">
        <v>1</v>
      </c>
      <c r="C32" s="5" t="s">
        <v>88</v>
      </c>
      <c r="E32" s="6">
        <v>133.51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x14ac:dyDescent="0.25">
      <c r="A33" s="7">
        <v>11</v>
      </c>
      <c r="B33" s="1" t="s">
        <v>194</v>
      </c>
      <c r="C33" s="2" t="s">
        <v>195</v>
      </c>
      <c r="D33" s="1" t="s">
        <v>62</v>
      </c>
      <c r="E33" s="3">
        <v>133.51</v>
      </c>
      <c r="F33" s="16">
        <v>0</v>
      </c>
      <c r="G33" s="16">
        <f>E33*F33</f>
        <v>0</v>
      </c>
      <c r="H33" s="4">
        <v>1.1E-4</v>
      </c>
      <c r="I33" s="4">
        <f>E33*H33</f>
        <v>1.4686099999999999E-2</v>
      </c>
      <c r="J33" s="4">
        <v>0</v>
      </c>
      <c r="K33" s="4">
        <f>E33*J33</f>
        <v>0</v>
      </c>
      <c r="L33" s="17">
        <v>0</v>
      </c>
      <c r="M33" s="17">
        <f>E33*L33</f>
        <v>0</v>
      </c>
      <c r="N33" s="17">
        <f>0</f>
        <v>0</v>
      </c>
      <c r="O33" s="17">
        <f>E33*N33</f>
        <v>0</v>
      </c>
      <c r="P33" s="11" t="s">
        <v>191</v>
      </c>
      <c r="Q33" s="11"/>
      <c r="R33" s="11" t="s">
        <v>157</v>
      </c>
      <c r="S33" s="11" t="s">
        <v>192</v>
      </c>
      <c r="T33" s="11" t="s">
        <v>193</v>
      </c>
      <c r="U33" s="11"/>
      <c r="V33" s="11"/>
      <c r="W33" s="11"/>
      <c r="X33" s="11"/>
      <c r="Y33" s="11"/>
      <c r="Z33" s="11"/>
      <c r="AA33" s="18">
        <v>21</v>
      </c>
      <c r="AB33" s="11" t="s">
        <v>67</v>
      </c>
    </row>
    <row r="34" spans="1:28" x14ac:dyDescent="0.25">
      <c r="B34" s="7">
        <v>1</v>
      </c>
      <c r="C34" s="5" t="s">
        <v>88</v>
      </c>
      <c r="E34" s="6">
        <v>133.51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7">
        <v>12</v>
      </c>
      <c r="B35" s="1" t="s">
        <v>196</v>
      </c>
      <c r="C35" s="2" t="s">
        <v>197</v>
      </c>
      <c r="D35" s="1" t="s">
        <v>62</v>
      </c>
      <c r="E35" s="3">
        <v>136.18020000000001</v>
      </c>
      <c r="F35" s="16">
        <v>0</v>
      </c>
      <c r="G35" s="16">
        <f>E35*F35</f>
        <v>0</v>
      </c>
      <c r="H35" s="4">
        <v>7.5000000000000002E-4</v>
      </c>
      <c r="I35" s="4">
        <f>E35*H35</f>
        <v>0.10213515000000001</v>
      </c>
      <c r="J35" s="4">
        <v>0</v>
      </c>
      <c r="K35" s="4">
        <f>E35*J35</f>
        <v>0</v>
      </c>
      <c r="L35" s="17">
        <v>0</v>
      </c>
      <c r="M35" s="17">
        <f>E35*L35</f>
        <v>0</v>
      </c>
      <c r="N35" s="17">
        <f>0</f>
        <v>0</v>
      </c>
      <c r="O35" s="17">
        <f>E35*N35</f>
        <v>0</v>
      </c>
      <c r="P35" s="11" t="s">
        <v>191</v>
      </c>
      <c r="Q35" s="11"/>
      <c r="R35" s="11" t="s">
        <v>157</v>
      </c>
      <c r="S35" s="11" t="s">
        <v>192</v>
      </c>
      <c r="T35" s="11" t="s">
        <v>193</v>
      </c>
      <c r="U35" s="11"/>
      <c r="V35" s="11"/>
      <c r="W35" s="11"/>
      <c r="X35" s="11"/>
      <c r="Y35" s="11"/>
      <c r="Z35" s="11"/>
      <c r="AA35" s="18">
        <v>21</v>
      </c>
      <c r="AB35" s="11" t="s">
        <v>179</v>
      </c>
    </row>
    <row r="36" spans="1:28" x14ac:dyDescent="0.25">
      <c r="B36" s="7">
        <v>1</v>
      </c>
      <c r="C36" s="5" t="s">
        <v>198</v>
      </c>
      <c r="E36" s="6">
        <v>136.18020000000001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x14ac:dyDescent="0.25">
      <c r="A37" s="7">
        <v>13</v>
      </c>
      <c r="B37" s="1" t="s">
        <v>199</v>
      </c>
      <c r="C37" s="2" t="s">
        <v>200</v>
      </c>
      <c r="D37" s="1" t="s">
        <v>82</v>
      </c>
      <c r="E37" s="3">
        <f>Z37*IF(V37="cenik_cast",IF(U37="hmoty",SUMIF(T:T,Y37,I:I),IF(U37="cena_hmot",SUMIF(T:T,Y37,M:M)/1000,SUMIF(T:T,Y37,G:G)/1000)),IF(V37="cenik",IF(U37="hmoty",SUMIF(S:S,X37,I:I),IF(U37="cena_hmot",SUMIF(S:S,X37,M:M)/1000,SUMIF(S:S,X37,G:G)/1000)),IF(U37="hmoty",SUMIF(R:R,W37,I:I),IF(U37="cena_hmot",SUMIF(R:R,W37,M:M)/1000,SUMIF(R:R,W37,G:G)/1000))))</f>
        <v>0.11682125</v>
      </c>
      <c r="F37" s="16">
        <v>0</v>
      </c>
      <c r="G37" s="16">
        <f>E37*F37</f>
        <v>0</v>
      </c>
      <c r="H37" s="4">
        <v>0</v>
      </c>
      <c r="I37" s="4">
        <f>E37*H37</f>
        <v>0</v>
      </c>
      <c r="J37" s="4">
        <v>0</v>
      </c>
      <c r="K37" s="4">
        <f>E37*J37</f>
        <v>0</v>
      </c>
      <c r="L37" s="17">
        <v>0</v>
      </c>
      <c r="M37" s="17">
        <f>E37*L37</f>
        <v>0</v>
      </c>
      <c r="N37" s="17">
        <f>0</f>
        <v>0</v>
      </c>
      <c r="O37" s="17">
        <f>E37*N37</f>
        <v>0</v>
      </c>
      <c r="P37" s="11" t="s">
        <v>191</v>
      </c>
      <c r="Q37" s="11"/>
      <c r="R37" s="11"/>
      <c r="S37" s="11"/>
      <c r="T37" s="11"/>
      <c r="U37" s="11" t="s">
        <v>142</v>
      </c>
      <c r="V37" s="11" t="s">
        <v>186</v>
      </c>
      <c r="W37" s="11" t="s">
        <v>157</v>
      </c>
      <c r="X37" s="11" t="s">
        <v>192</v>
      </c>
      <c r="Y37" s="11" t="s">
        <v>193</v>
      </c>
      <c r="Z37" s="12">
        <v>1</v>
      </c>
      <c r="AA37" s="18">
        <v>21</v>
      </c>
      <c r="AB37" s="11" t="s">
        <v>67</v>
      </c>
    </row>
    <row r="38" spans="1:28" ht="18.75" customHeight="1" x14ac:dyDescent="0.25">
      <c r="A38" s="19" t="s">
        <v>13</v>
      </c>
      <c r="B38" s="15" t="s">
        <v>201</v>
      </c>
      <c r="C38" s="15"/>
      <c r="D38" s="15"/>
      <c r="E38" s="15"/>
      <c r="F38" s="15"/>
      <c r="G38" s="20">
        <f>SUMIF($P:$P,$Q38,G:G)</f>
        <v>0</v>
      </c>
      <c r="H38" s="15"/>
      <c r="I38" s="21">
        <f>SUMIF($P:$P,$Q38,I:I)</f>
        <v>0.11682125</v>
      </c>
      <c r="J38" s="15"/>
      <c r="K38" s="21">
        <f>SUMIF($P:$P,$Q38,K:K)</f>
        <v>0</v>
      </c>
      <c r="L38" s="15"/>
      <c r="M38" s="22">
        <f>SUMIF($P:$P,$Q38,M:M)</f>
        <v>0</v>
      </c>
      <c r="N38" s="15"/>
      <c r="O38" s="22">
        <f>SUMIF($P:$P,$Q38,O:O)</f>
        <v>0</v>
      </c>
      <c r="P38" s="11" t="s">
        <v>13</v>
      </c>
      <c r="Q38" s="11" t="s">
        <v>191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2.75" customHeight="1" x14ac:dyDescent="0.25"/>
    <row r="40" spans="1:28" ht="18.75" customHeight="1" x14ac:dyDescent="0.25">
      <c r="A40" s="15"/>
      <c r="B40" s="15" t="s">
        <v>202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x14ac:dyDescent="0.25">
      <c r="A41" s="7">
        <v>14</v>
      </c>
      <c r="B41" s="1" t="s">
        <v>203</v>
      </c>
      <c r="C41" s="2" t="s">
        <v>204</v>
      </c>
      <c r="D41" s="1" t="s">
        <v>62</v>
      </c>
      <c r="E41" s="3">
        <v>187.70160000000001</v>
      </c>
      <c r="F41" s="16">
        <v>0</v>
      </c>
      <c r="G41" s="16">
        <f>E41*F41</f>
        <v>0</v>
      </c>
      <c r="H41" s="4">
        <v>4.4000000000000002E-4</v>
      </c>
      <c r="I41" s="4">
        <f>E41*H41</f>
        <v>8.2588704000000013E-2</v>
      </c>
      <c r="J41" s="4">
        <v>0</v>
      </c>
      <c r="K41" s="4">
        <f>E41*J41</f>
        <v>0</v>
      </c>
      <c r="L41" s="17">
        <v>0</v>
      </c>
      <c r="M41" s="17">
        <f>E41*L41</f>
        <v>0</v>
      </c>
      <c r="N41" s="17">
        <f>0</f>
        <v>0</v>
      </c>
      <c r="O41" s="17">
        <f>E41*N41</f>
        <v>0</v>
      </c>
      <c r="P41" s="11" t="s">
        <v>205</v>
      </c>
      <c r="Q41" s="11"/>
      <c r="R41" s="11" t="s">
        <v>157</v>
      </c>
      <c r="S41" s="11" t="s">
        <v>206</v>
      </c>
      <c r="T41" s="11" t="s">
        <v>207</v>
      </c>
      <c r="U41" s="11"/>
      <c r="V41" s="11"/>
      <c r="W41" s="11"/>
      <c r="X41" s="11"/>
      <c r="Y41" s="11"/>
      <c r="Z41" s="11"/>
      <c r="AA41" s="18">
        <v>21</v>
      </c>
      <c r="AB41" s="11" t="s">
        <v>67</v>
      </c>
    </row>
    <row r="42" spans="1:28" x14ac:dyDescent="0.25">
      <c r="B42" s="7">
        <v>1</v>
      </c>
      <c r="C42" s="5" t="s">
        <v>68</v>
      </c>
      <c r="E42" s="6">
        <v>187.70160000000001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8.75" customHeight="1" x14ac:dyDescent="0.25">
      <c r="A43" s="19" t="s">
        <v>13</v>
      </c>
      <c r="B43" s="15" t="s">
        <v>208</v>
      </c>
      <c r="C43" s="15"/>
      <c r="D43" s="15"/>
      <c r="E43" s="15"/>
      <c r="F43" s="15"/>
      <c r="G43" s="20">
        <f>SUMIF($P:$P,$Q43,G:G)</f>
        <v>0</v>
      </c>
      <c r="H43" s="15"/>
      <c r="I43" s="21">
        <f>SUMIF($P:$P,$Q43,I:I)</f>
        <v>8.2588704000000013E-2</v>
      </c>
      <c r="J43" s="15"/>
      <c r="K43" s="21">
        <f>SUMIF($P:$P,$Q43,K:K)</f>
        <v>0</v>
      </c>
      <c r="L43" s="15"/>
      <c r="M43" s="22">
        <f>SUMIF($P:$P,$Q43,M:M)</f>
        <v>0</v>
      </c>
      <c r="N43" s="15"/>
      <c r="O43" s="22">
        <f>SUMIF($P:$P,$Q43,O:O)</f>
        <v>0</v>
      </c>
      <c r="P43" s="11" t="s">
        <v>13</v>
      </c>
      <c r="Q43" s="11" t="s">
        <v>205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2.75" customHeight="1" thickBot="1" x14ac:dyDescent="0.3"/>
    <row r="45" spans="1:28" ht="18.75" customHeight="1" x14ac:dyDescent="0.25">
      <c r="A45" s="23" t="s">
        <v>13</v>
      </c>
      <c r="B45" s="24"/>
      <c r="C45" s="24"/>
      <c r="D45" s="24"/>
      <c r="E45" s="24"/>
      <c r="F45" s="24"/>
      <c r="G45" s="25">
        <f>SUMIF($P:$P,"S",G:G)</f>
        <v>0</v>
      </c>
      <c r="H45" s="24"/>
      <c r="I45" s="26">
        <f>SUMIF($P:$P,"S",I:I)</f>
        <v>1.6269838168000001</v>
      </c>
      <c r="J45" s="24"/>
      <c r="K45" s="26">
        <f>SUMIF($P:$P,"S",K:K)</f>
        <v>0</v>
      </c>
      <c r="L45" s="24"/>
      <c r="M45" s="27">
        <f>SUMIF($P:$P,"S",M:M)</f>
        <v>0</v>
      </c>
      <c r="N45" s="24"/>
      <c r="O45" s="27">
        <f>SUMIF($P:$P,"S",O:O)</f>
        <v>0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8" spans="1:28" ht="18.75" customHeight="1" thickBot="1" x14ac:dyDescent="0.3">
      <c r="A48" s="54" t="s">
        <v>144</v>
      </c>
      <c r="B48" s="54"/>
      <c r="C48" s="54"/>
      <c r="D48" s="54"/>
      <c r="E48" s="54"/>
    </row>
    <row r="49" spans="1:5" x14ac:dyDescent="0.25">
      <c r="B49" s="1" t="s">
        <v>209</v>
      </c>
      <c r="C49" s="55" t="s">
        <v>210</v>
      </c>
      <c r="D49" s="55"/>
      <c r="E49" s="16">
        <f>$G$28</f>
        <v>0</v>
      </c>
    </row>
    <row r="50" spans="1:5" x14ac:dyDescent="0.25">
      <c r="B50" s="1" t="s">
        <v>211</v>
      </c>
      <c r="C50" s="56" t="s">
        <v>212</v>
      </c>
      <c r="D50" s="56"/>
      <c r="E50" s="16">
        <f>$G$38</f>
        <v>0</v>
      </c>
    </row>
    <row r="51" spans="1:5" ht="13.8" thickBot="1" x14ac:dyDescent="0.3">
      <c r="B51" s="1" t="s">
        <v>213</v>
      </c>
      <c r="C51" s="56" t="s">
        <v>214</v>
      </c>
      <c r="D51" s="56"/>
      <c r="E51" s="16">
        <f>$G$43</f>
        <v>0</v>
      </c>
    </row>
    <row r="52" spans="1:5" ht="18.75" customHeight="1" x14ac:dyDescent="0.25">
      <c r="A52" s="23" t="s">
        <v>13</v>
      </c>
      <c r="B52" s="24"/>
      <c r="C52" s="24"/>
      <c r="D52" s="24"/>
      <c r="E52" s="25">
        <f>SUM($E$49:$E$51)</f>
        <v>0</v>
      </c>
    </row>
  </sheetData>
  <mergeCells count="20">
    <mergeCell ref="A1:O1"/>
    <mergeCell ref="C2:G2"/>
    <mergeCell ref="C3:G3"/>
    <mergeCell ref="C4:G4"/>
    <mergeCell ref="C5:G5"/>
    <mergeCell ref="H7:I7"/>
    <mergeCell ref="J7:K7"/>
    <mergeCell ref="L7:M7"/>
    <mergeCell ref="N7:O7"/>
    <mergeCell ref="P7:AB7"/>
    <mergeCell ref="A48:E48"/>
    <mergeCell ref="C49:D49"/>
    <mergeCell ref="C50:D50"/>
    <mergeCell ref="C51:D51"/>
    <mergeCell ref="F7:G7"/>
    <mergeCell ref="A7:A8"/>
    <mergeCell ref="B7:B8"/>
    <mergeCell ref="C7:C8"/>
    <mergeCell ref="D7:D8"/>
    <mergeCell ref="E7:E8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podminky</vt:lpstr>
      <vt:lpstr>100-15-03-02</vt:lpstr>
      <vt:lpstr>100-15-03-02-HSV</vt:lpstr>
      <vt:lpstr>100-15-03-02-PSV</vt:lpstr>
      <vt:lpstr>podminky!Názvy_tisku</vt:lpstr>
      <vt:lpstr>'100-15-03-02'!Oblast_tisku</vt:lpstr>
      <vt:lpstr>'100-15-03-02-HSV'!Oblast_tisku</vt:lpstr>
      <vt:lpstr>'100-15-03-02-PSV'!Oblast_tisku</vt:lpstr>
      <vt:lpstr>podminky!Oblast_tisku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2015-03-24T20:10:18Z</dcterms:created>
  <dcterms:modified xsi:type="dcterms:W3CDTF">2015-03-25T14:27:02Z</dcterms:modified>
</cp:coreProperties>
</file>