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600" windowWidth="24615" windowHeight="11445" activeTab="1"/>
  </bookViews>
  <sheets>
    <sheet name="Rekapitulace stavby" sheetId="1" r:id="rId1"/>
    <sheet name="D.1 - Bytový dům - I.etapa" sheetId="2" r:id="rId2"/>
  </sheets>
  <definedNames>
    <definedName name="_xlnm._FilterDatabase" localSheetId="1" hidden="1">'D.1 - Bytový dům - I.etapa'!$C$133:$K$282</definedName>
    <definedName name="_xlnm.Print_Area" localSheetId="1">'D.1 - Bytový dům - I.etapa'!$C$4:$J$76,'D.1 - Bytový dům - I.etapa'!$C$82:$J$115,'D.1 - Bytový dům - I.etapa'!$C$121:$K$282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'D.1 - Bytový dům - I.etapa'!$133:$133</definedName>
  </definedNames>
  <calcPr calcId="125725"/>
</workbook>
</file>

<file path=xl/sharedStrings.xml><?xml version="1.0" encoding="utf-8"?>
<sst xmlns="http://schemas.openxmlformats.org/spreadsheetml/2006/main" count="2043" uniqueCount="529">
  <si>
    <t>Export Komplet</t>
  </si>
  <si>
    <t/>
  </si>
  <si>
    <t>2.0</t>
  </si>
  <si>
    <t>False</t>
  </si>
  <si>
    <t>{b5363f37-ae9c-4ab4-9643-bd5feffa21e2}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</si>
  <si>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</si>
  <si>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</si>
  <si>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</si>
  <si>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</si>
  <si>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</si>
  <si>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</si>
  <si>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</si>
  <si>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</si>
  <si>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</si>
  <si>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</si>
  <si>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</si>
  <si>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</si>
  <si>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bytového domu č.p. 314 - I. etapa</t>
  </si>
  <si>
    <t>KSO:</t>
  </si>
  <si>
    <t>CC-CZ:</t>
  </si>
  <si>
    <t>Místo:</t>
  </si>
  <si>
    <t>Mariánské Lázně</t>
  </si>
  <si>
    <t>Datum:</t>
  </si>
  <si>
    <t>7. 3. 2022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</si>
  <si>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</si>
  <si>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</si>
  <si>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</si>
  <si>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</si>
  <si>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</si>
  <si>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</si>
  <si>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</si>
  <si>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UNIART projektová kancelář</t>
  </si>
  <si>
    <t>True</t>
  </si>
  <si>
    <t>Zpracovatel:</t>
  </si>
  <si>
    <t>13891871</t>
  </si>
  <si>
    <t>Jitka Heřmanová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</si>
  <si>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</si>
  <si>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</si>
  <si>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</si>
  <si>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</si>
  <si>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</si>
  <si>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</si>
  <si>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</si>
  <si>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</si>
  <si>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</si>
  <si>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</si>
  <si>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</si>
  <si>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</si>
  <si>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</si>
  <si>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</si>
  <si>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</si>
  <si>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</si>
  <si>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</si>
  <si>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</si>
  <si>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</si>
  <si>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</si>
  <si>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</si>
  <si>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</si>
  <si>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</si>
  <si>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</si>
  <si>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</si>
  <si>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</si>
  <si>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</si>
  <si>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</si>
  <si>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</si>
  <si>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</si>
  <si>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</si>
  <si>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</si>
  <si>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</si>
  <si>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</si>
  <si>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</si>
  <si>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</si>
  <si>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</si>
  <si>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</si>
  <si>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</si>
  <si>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</si>
  <si>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</si>
  <si>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</si>
  <si>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</si>
  <si>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</si>
  <si>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</si>
  <si>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</si>
  <si>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</si>
  <si>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Bytový dům - I.etapa</t>
  </si>
  <si>
    <t>STA</t>
  </si>
  <si>
    <t>1</t>
  </si>
  <si>
    <t>{5011c154-c6c9-4e50-9b67-eed38e3fd81f}</t>
  </si>
  <si>
    <t>KRYCÍ LIST SOUPISU PRACÍ</t>
  </si>
  <si>
    <t>Objekt:</t>
  </si>
  <si>
    <t>D.1 - Bytový dům - I.etapa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</si>
  <si>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</si>
  <si>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</si>
  <si>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</si>
  <si>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</si>
  <si>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</si>
  <si>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</si>
  <si>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</si>
  <si>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</si>
  <si>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</si>
  <si>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</si>
  <si>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</si>
  <si>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</si>
  <si>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</si>
  <si>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</si>
  <si>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</si>
  <si>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</si>
  <si>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</si>
  <si>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761 - Konstrukce prosvětlovací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</si>
  <si>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</si>
  <si>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</si>
  <si>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</si>
  <si>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</si>
  <si>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</si>
  <si>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</si>
  <si>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</si>
  <si>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</si>
  <si>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</si>
  <si>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</si>
  <si>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</si>
  <si>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</si>
  <si>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</si>
  <si>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</si>
  <si>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</si>
  <si>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</si>
  <si>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</si>
  <si>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</si>
  <si>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</si>
  <si>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</si>
  <si>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</si>
  <si>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</si>
  <si>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</si>
  <si>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</si>
  <si>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</si>
  <si>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</si>
  <si>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01</t>
  </si>
  <si>
    <t>4</t>
  </si>
  <si>
    <t>2</t>
  </si>
  <si>
    <t>-2022367928</t>
  </si>
  <si>
    <t>113106152</t>
  </si>
  <si>
    <t>Rozebrání dlažeb vozovek z velkých kostek s ložem ze živice ručně</t>
  </si>
  <si>
    <t>2074562138</t>
  </si>
  <si>
    <t>3</t>
  </si>
  <si>
    <t>113107122</t>
  </si>
  <si>
    <t>Odstranění podkladu z kameniva drceného tl přes 100 do 200 mm ručně</t>
  </si>
  <si>
    <t>-925697145</t>
  </si>
  <si>
    <t>113107123</t>
  </si>
  <si>
    <t>Odstranění podkladu z kameniva drceného tl přes 200 do 300 mm ručně</t>
  </si>
  <si>
    <t>-1221376664</t>
  </si>
  <si>
    <t>5</t>
  </si>
  <si>
    <t>113107132</t>
  </si>
  <si>
    <t>Odstranění podkladu z betonu prostého tl přes 150 do 300 mm ručně</t>
  </si>
  <si>
    <t>-837330338</t>
  </si>
  <si>
    <t>6</t>
  </si>
  <si>
    <t>113107143</t>
  </si>
  <si>
    <t>Odstranění podkladu živičného tl přes 100 do 150 mm ručně</t>
  </si>
  <si>
    <t>-636444141</t>
  </si>
  <si>
    <t>7</t>
  </si>
  <si>
    <t>132212121</t>
  </si>
  <si>
    <t>Hloubení zapažených rýh šířky do 800 mm v soudržných horninách třídy těžitelnosti I skupiny 3 ručně</t>
  </si>
  <si>
    <t>m3</t>
  </si>
  <si>
    <t>903144558</t>
  </si>
  <si>
    <t>VV</t>
  </si>
  <si>
    <t>(16,16+14,6+15,45+17,55)*0,8*2,84</t>
  </si>
  <si>
    <t>8</t>
  </si>
  <si>
    <t>151101102</t>
  </si>
  <si>
    <t>Zřízení příložného pažení a rozepření stěn rýh hl přes 2 do 4 m</t>
  </si>
  <si>
    <t>592317026</t>
  </si>
  <si>
    <t>(16,16+14,6+15,45+17,55)*2,84</t>
  </si>
  <si>
    <t>9</t>
  </si>
  <si>
    <t>151101112</t>
  </si>
  <si>
    <t>Odstranění příložného pažení a rozepření stěn rýh hl přes 2 do 4 m</t>
  </si>
  <si>
    <t>-79902568</t>
  </si>
  <si>
    <t>10</t>
  </si>
  <si>
    <t>162651112</t>
  </si>
  <si>
    <t>Vodorovné přemístění přes 4 000 do 5000 m výkopku/sypaniny z horniny třídy těžitelnosti I skupiny 1 až 3</t>
  </si>
  <si>
    <t>-1149298404</t>
  </si>
  <si>
    <t>(16,16+14,6+15,45+17,55+0,85)*0,8*0,5</t>
  </si>
  <si>
    <t>(34,24+27,87+1,5)*0,8*0,55</t>
  </si>
  <si>
    <t>Součet</t>
  </si>
  <si>
    <t>11</t>
  </si>
  <si>
    <t>171201231</t>
  </si>
  <si>
    <t>Poplatek za uložení zeminy a kamení na recyklační skládce (skládkovné) kód odpadu 17 05 04</t>
  </si>
  <si>
    <t>t</t>
  </si>
  <si>
    <t>-1280236988</t>
  </si>
  <si>
    <t>53,832*1,8 'Přepočtené koeficientem množství</t>
  </si>
  <si>
    <t>12</t>
  </si>
  <si>
    <t>171251201</t>
  </si>
  <si>
    <t>Uložení sypaniny na skládky nebo meziskládky</t>
  </si>
  <si>
    <t>-3672888</t>
  </si>
  <si>
    <t>13</t>
  </si>
  <si>
    <t>174111101</t>
  </si>
  <si>
    <t>Zásyp jam, šachet rýh nebo kolem objektů sypaninou se zhutněním ručně</t>
  </si>
  <si>
    <t>-312690966</t>
  </si>
  <si>
    <t>-(16,16+14,6+15,45+17,55+0,85)*0,8*0,5</t>
  </si>
  <si>
    <t>-(34,24+27,87+1,5)*0,8*0,55</t>
  </si>
  <si>
    <t>14</t>
  </si>
  <si>
    <t>175111101</t>
  </si>
  <si>
    <t>Obsypání potrubí ručně sypaninou bez prohození, uloženou do 3 m</t>
  </si>
  <si>
    <t>-1721600512</t>
  </si>
  <si>
    <t>M</t>
  </si>
  <si>
    <t>58337310</t>
  </si>
  <si>
    <t>štěrkopísek frakce 0/4</t>
  </si>
  <si>
    <t>-384547932</t>
  </si>
  <si>
    <t>27,988*2 'Přepočtené koeficientem množství</t>
  </si>
  <si>
    <t>Zakládání</t>
  </si>
  <si>
    <t>16</t>
  </si>
  <si>
    <t>211571111</t>
  </si>
  <si>
    <t>Výplň odvodňovacích žeber nebo trativodů štěrkopískem tříděným</t>
  </si>
  <si>
    <t>412375827</t>
  </si>
  <si>
    <t>(16,16+14,6+15,45+17,55)*0,8*0,5</t>
  </si>
  <si>
    <t>17</t>
  </si>
  <si>
    <t>211971122</t>
  </si>
  <si>
    <t>Zřízení opláštění žeber nebo trativodů geotextilií v rýze nebo zářezu přes 1:2 š přes 2,5 m</t>
  </si>
  <si>
    <t>-333788629</t>
  </si>
  <si>
    <t>2,84*(15+14,6+15,45+15,15+0,85)-1,25*0,6*9</t>
  </si>
  <si>
    <t>(0,8*2+0,5)*(16,6+14,6+15,45+16,75+0,85)</t>
  </si>
  <si>
    <t>18</t>
  </si>
  <si>
    <t>69311060</t>
  </si>
  <si>
    <t>geotextilie netkaná separační, ochranná, filtrační, drenážní PP 200g/m2</t>
  </si>
  <si>
    <t>937981888</t>
  </si>
  <si>
    <t>301,557*1,1845 'Přepočtené koeficientem množství</t>
  </si>
  <si>
    <t>19</t>
  </si>
  <si>
    <t>212755215</t>
  </si>
  <si>
    <t>Trativody z drenážních trubek plastových flexibilních D 125 mm bez lože</t>
  </si>
  <si>
    <t>m</t>
  </si>
  <si>
    <t>1261573485</t>
  </si>
  <si>
    <t>Svislé a kompletní konstrukce</t>
  </si>
  <si>
    <t>20</t>
  </si>
  <si>
    <t>319202112</t>
  </si>
  <si>
    <t>Dodatečná izolace zdiva tl přes 150 do 300 mm nízkotlakou injektáží silikonovou mikroemulzí</t>
  </si>
  <si>
    <t>-1346045895</t>
  </si>
  <si>
    <t>5,35+4,7+4,1+5,85+1,29+1,65</t>
  </si>
  <si>
    <t>319202113</t>
  </si>
  <si>
    <t>Dodatečná izolace zdiva tl přes 300 do 450 mm nízkotlakou injektáží silikonovou mikroemulzí</t>
  </si>
  <si>
    <t>-1016003758</t>
  </si>
  <si>
    <t>22</t>
  </si>
  <si>
    <t>319202114</t>
  </si>
  <si>
    <t>Dodatečná izolace zdiva tl přes 450 do 600 mm nízkotlakou injektáží silikonovou mikroemulzí</t>
  </si>
  <si>
    <t>-1181842550</t>
  </si>
  <si>
    <t>10,05+11,04+4,7+8,15+6,5</t>
  </si>
  <si>
    <t>23</t>
  </si>
  <si>
    <t>319202115</t>
  </si>
  <si>
    <t>Dodatečná izolace zdiva tl přes 600 do 900 mm nízkotlakou injektáží silikonovou mikroemulzí</t>
  </si>
  <si>
    <t>-1824364129</t>
  </si>
  <si>
    <t>9,2+15,45+15+6,45</t>
  </si>
  <si>
    <t>Vodorovné konstrukce</t>
  </si>
  <si>
    <t>24</t>
  </si>
  <si>
    <t>451317777</t>
  </si>
  <si>
    <t>Podklad nebo lože pod dlažbu vodorovný nebo do sklonu 1:5 z betonu prostého tl přes 50 do 100 mm</t>
  </si>
  <si>
    <t>1919324348</t>
  </si>
  <si>
    <t>25</t>
  </si>
  <si>
    <t>451319777</t>
  </si>
  <si>
    <t>Příplatek ZKD 10 mm tl u podkladu nebo lože pod dlažbu z betonu</t>
  </si>
  <si>
    <t>-1527303065</t>
  </si>
  <si>
    <t>17*15 'Přepočtené koeficientem množství</t>
  </si>
  <si>
    <t>Komunikace pozemní</t>
  </si>
  <si>
    <t>26</t>
  </si>
  <si>
    <t>564851011</t>
  </si>
  <si>
    <t>Podklad ze štěrkodrtě ŠD plochy do 100 m2 tl 150 mm</t>
  </si>
  <si>
    <t>-2045211563</t>
  </si>
  <si>
    <t>34*2</t>
  </si>
  <si>
    <t>27</t>
  </si>
  <si>
    <t>564861011</t>
  </si>
  <si>
    <t>Podklad ze štěrkodrtě ŠD plochy do 100 m2 tl 200 mm</t>
  </si>
  <si>
    <t>204775313</t>
  </si>
  <si>
    <t>28</t>
  </si>
  <si>
    <t>565155101</t>
  </si>
  <si>
    <t>Asfaltový beton vrstva podkladní ACP 16 (obalované kamenivo OKS) tl 70 mm š do 1,5 m</t>
  </si>
  <si>
    <t>2004843374</t>
  </si>
  <si>
    <t>29</t>
  </si>
  <si>
    <t>573191111</t>
  </si>
  <si>
    <t>Postřik infiltrační kationaktivní emulzí v množství 1 kg/m2</t>
  </si>
  <si>
    <t>474084165</t>
  </si>
  <si>
    <t>30</t>
  </si>
  <si>
    <t>573231107</t>
  </si>
  <si>
    <t>Postřik živičný spojovací ze silniční emulze v množství 0,40 kg/m2</t>
  </si>
  <si>
    <t>183829397</t>
  </si>
  <si>
    <t>31</t>
  </si>
  <si>
    <t>577134031</t>
  </si>
  <si>
    <t>Asfaltový beton vrstva obrusná ACO 11 (ABS) tř. I tl 40 mm š do 1,5 m z modifikovaného asfaltu</t>
  </si>
  <si>
    <t>1951777703</t>
  </si>
  <si>
    <t>32</t>
  </si>
  <si>
    <t>591241111</t>
  </si>
  <si>
    <t>Kladení dlažby z kostek drobných z kamene na MC tl 50 mm</t>
  </si>
  <si>
    <t>1508164940</t>
  </si>
  <si>
    <t>33</t>
  </si>
  <si>
    <t>58381007</t>
  </si>
  <si>
    <t>kostka štípaná dlažební žula drobná 10/10</t>
  </si>
  <si>
    <t>-1401626901</t>
  </si>
  <si>
    <t>17*1,02 'Přepočtené koeficientem množství</t>
  </si>
  <si>
    <t>34</t>
  </si>
  <si>
    <t>596211110</t>
  </si>
  <si>
    <t>Kladení zámkové dlažby komunikací pro pěší ručně tl 60 mm skupiny A pl do 50 m2</t>
  </si>
  <si>
    <t>-801359146</t>
  </si>
  <si>
    <t>35</t>
  </si>
  <si>
    <t>59245015</t>
  </si>
  <si>
    <t>dlažba zámková tvaru I 200x165x60mm přírodní</t>
  </si>
  <si>
    <t>1185161969</t>
  </si>
  <si>
    <t>18*1,03 'Přepočtené koeficientem množství</t>
  </si>
  <si>
    <t>Úpravy povrchů, podlahy a osazování výplní</t>
  </si>
  <si>
    <t>36</t>
  </si>
  <si>
    <t>622142001</t>
  </si>
  <si>
    <t>Potažení vnějších stěn sklovláknitým pletivem vtlačeným do tenkovrstvé hmoty</t>
  </si>
  <si>
    <t>21197901</t>
  </si>
  <si>
    <t>37</t>
  </si>
  <si>
    <t>622331111</t>
  </si>
  <si>
    <t>Cementová omítka hrubá jednovrstvá zatřená vnějších stěn nanášená ručně</t>
  </si>
  <si>
    <t>107735519</t>
  </si>
  <si>
    <t>Trubní vedení</t>
  </si>
  <si>
    <t>38</t>
  </si>
  <si>
    <t>871270310</t>
  </si>
  <si>
    <t>Montáž kanalizačního potrubí hladkého plnostěnného SN 10 z polypropylenu DN 125</t>
  </si>
  <si>
    <t>1791730301</t>
  </si>
  <si>
    <t>39</t>
  </si>
  <si>
    <t>28617010</t>
  </si>
  <si>
    <t>trubka kanalizační PP plnostěnná třívrstvá DN 125x3000mm SN10</t>
  </si>
  <si>
    <t>1384121074</t>
  </si>
  <si>
    <t>34,24*1,015 'Přepočtené koeficientem množství</t>
  </si>
  <si>
    <t>40</t>
  </si>
  <si>
    <t>871310310</t>
  </si>
  <si>
    <t>Montáž kanalizačního potrubí hladkého plnostěnného SN 10 z polypropylenu DN 150</t>
  </si>
  <si>
    <t>1324862039</t>
  </si>
  <si>
    <t>41</t>
  </si>
  <si>
    <t>28617011</t>
  </si>
  <si>
    <t>trubka kanalizační PP plnostěnná třívrstvá DN 150x3000mm SN10</t>
  </si>
  <si>
    <t>1541843738</t>
  </si>
  <si>
    <t>27,87*1,015 'Přepočtené koeficientem množství</t>
  </si>
  <si>
    <t>42</t>
  </si>
  <si>
    <t>871350310</t>
  </si>
  <si>
    <t>Montáž kanalizačního potrubí hladkého plnostěnného SN 10 z polypropylenu DN 200</t>
  </si>
  <si>
    <t>-151153558</t>
  </si>
  <si>
    <t>43</t>
  </si>
  <si>
    <t>28617004</t>
  </si>
  <si>
    <t>trubka kanalizační PP plnostěnná třívrstvá DN 200x1000mm SN10</t>
  </si>
  <si>
    <t>-1082303852</t>
  </si>
  <si>
    <t>1,5*1,015 'Přepočtené koeficientem množství</t>
  </si>
  <si>
    <t>44</t>
  </si>
  <si>
    <t>877265261</t>
  </si>
  <si>
    <t>Montáž dvorní vpusti z tvrdého PVC-systém KG DN 110</t>
  </si>
  <si>
    <t>kus</t>
  </si>
  <si>
    <t>2039426667</t>
  </si>
  <si>
    <t>45</t>
  </si>
  <si>
    <t>56245312</t>
  </si>
  <si>
    <t>vpusť odtoková sklepního světlíku (anglického dvorku) DN 110 s lapačem nečistot, pachovým uzávěrem a zpětnou klapkou</t>
  </si>
  <si>
    <t>1313579984</t>
  </si>
  <si>
    <t>46</t>
  </si>
  <si>
    <t>877265271</t>
  </si>
  <si>
    <t>Montáž lapače střešních splavenin z tvrdého PVC-systém KG DN 110</t>
  </si>
  <si>
    <t>513210327</t>
  </si>
  <si>
    <t>47</t>
  </si>
  <si>
    <t>28341110</t>
  </si>
  <si>
    <t>lapače střešních splavenin okapová vpusť s klapkou+inspekční poklop z PP</t>
  </si>
  <si>
    <t>-645398619</t>
  </si>
  <si>
    <t>48</t>
  </si>
  <si>
    <t>877355121</t>
  </si>
  <si>
    <t>Výřez a montáž tvarovek odbočných na potrubí z kanalizačních trub z PVC DN 200</t>
  </si>
  <si>
    <t>-271335161</t>
  </si>
  <si>
    <t>49</t>
  </si>
  <si>
    <t>892271111</t>
  </si>
  <si>
    <t>Tlaková zkouška vodou potrubí DN 100 nebo 125</t>
  </si>
  <si>
    <t>-1829717057</t>
  </si>
  <si>
    <t>50</t>
  </si>
  <si>
    <t>892351111</t>
  </si>
  <si>
    <t>Tlaková zkouška vodou potrubí DN 150 nebo 200</t>
  </si>
  <si>
    <t>184453832</t>
  </si>
  <si>
    <t>27,87+1,5</t>
  </si>
  <si>
    <t>51</t>
  </si>
  <si>
    <t>895270001</t>
  </si>
  <si>
    <t>Proplachovací a kontrolní šachta z PVC-U vnější průměr 315 mm pro drenáže budov s lapačem písku užitné výšky 350 mm</t>
  </si>
  <si>
    <t>-1130297267</t>
  </si>
  <si>
    <t>52</t>
  </si>
  <si>
    <t>895270021</t>
  </si>
  <si>
    <t>Proplachovací a kontrolní šachta z PVC-U vnější průměr 315 mm pro drenáže budov šachtové prodloužení světlé hloubky 800 mm</t>
  </si>
  <si>
    <t>2119255275</t>
  </si>
  <si>
    <t>53</t>
  </si>
  <si>
    <t>895270031</t>
  </si>
  <si>
    <t>Proplachovací a kontrolní šachta z PVC-U vnější průměr 315 mm pro drenáže budov redukce DN 200/100-150</t>
  </si>
  <si>
    <t>1388266328</t>
  </si>
  <si>
    <t>54</t>
  </si>
  <si>
    <t>895270051</t>
  </si>
  <si>
    <t>Proplachovací a kontrolní šachta z PVC-U vnější průměr 315 mm pro drenáže budov poklop litinový pro třídu zatížení B 125</t>
  </si>
  <si>
    <t>-1024950946</t>
  </si>
  <si>
    <t>55</t>
  </si>
  <si>
    <t>895270067</t>
  </si>
  <si>
    <t>Příplatek k rourám proplachovací a kontrolní šachty z PVC-U vnější průměr 315 mm pro drenáže budov za uříznutí šachtové roury</t>
  </si>
  <si>
    <t>-933610424</t>
  </si>
  <si>
    <t>997</t>
  </si>
  <si>
    <t>Přesun sutě</t>
  </si>
  <si>
    <t>56</t>
  </si>
  <si>
    <t>997221551</t>
  </si>
  <si>
    <t>Vodorovná doprava suti ze sypkých materiálů do 1 km</t>
  </si>
  <si>
    <t>-795984445</t>
  </si>
  <si>
    <t>57</t>
  </si>
  <si>
    <t>997221559</t>
  </si>
  <si>
    <t>Příplatek ZKD 1 km u vodorovné dopravy suti ze sypkých materiálů</t>
  </si>
  <si>
    <t>-1513349413</t>
  </si>
  <si>
    <t>55,179*4 'Přepočtené koeficientem množství</t>
  </si>
  <si>
    <t>58</t>
  </si>
  <si>
    <t>997221611</t>
  </si>
  <si>
    <t>Nakládání suti na dopravní prostředky pro vodorovnou dopravu</t>
  </si>
  <si>
    <t>1399456768</t>
  </si>
  <si>
    <t>59</t>
  </si>
  <si>
    <t>997221861</t>
  </si>
  <si>
    <t>Poplatek za uložení stavebního odpadu na recyklační skládce (skládkovné) z prostého betonu pod kódem 17 01 01</t>
  </si>
  <si>
    <t>2085499387</t>
  </si>
  <si>
    <t>17*0,625+18*0,26</t>
  </si>
  <si>
    <t>60</t>
  </si>
  <si>
    <t>997221873</t>
  </si>
  <si>
    <t>Poplatek za uložení stavebního odpadu na recyklační skládce (skládkovné) zeminy a kamení zatříděného do Katalogu odpadů pod kódem 17 05 04</t>
  </si>
  <si>
    <t>-1938019275</t>
  </si>
  <si>
    <t>17*0,505+18*0,29+34*0,44</t>
  </si>
  <si>
    <t>61</t>
  </si>
  <si>
    <t>997221875</t>
  </si>
  <si>
    <t>Poplatek za uložení stavebního odpadu na recyklační skládce (skládkovné) asfaltového bez obsahu dehtu zatříděného do Katalogu odpadů pod kódem 17 03 02</t>
  </si>
  <si>
    <t>1110317335</t>
  </si>
  <si>
    <t>34*0,316</t>
  </si>
  <si>
    <t>62</t>
  </si>
  <si>
    <t>997013871</t>
  </si>
  <si>
    <t>Poplatek za uložení stavebního odpadu na recyklační skládce (skládkovné) směsného stavebního a demoličního kód odpadu  17 09 04</t>
  </si>
  <si>
    <t>-1854118498</t>
  </si>
  <si>
    <t>9*0,0404</t>
  </si>
  <si>
    <t>998</t>
  </si>
  <si>
    <t>Přesun hmot</t>
  </si>
  <si>
    <t>63</t>
  </si>
  <si>
    <t>998011001</t>
  </si>
  <si>
    <t>Přesun hmot pro budovy zděné v do 6 m</t>
  </si>
  <si>
    <t>-777726034</t>
  </si>
  <si>
    <t>PSV</t>
  </si>
  <si>
    <t>Práce a dodávky PSV</t>
  </si>
  <si>
    <t>711</t>
  </si>
  <si>
    <t>Izolace proti vodě, vlhkosti a plynům</t>
  </si>
  <si>
    <t>64</t>
  </si>
  <si>
    <t>711112001</t>
  </si>
  <si>
    <t>Provedení izolace proti zemní vlhkosti svislé za studena nátěrem penetračním</t>
  </si>
  <si>
    <t>-1218669129</t>
  </si>
  <si>
    <t>65</t>
  </si>
  <si>
    <t>11163150</t>
  </si>
  <si>
    <t>lak penetrační asfaltový</t>
  </si>
  <si>
    <t>-2053497153</t>
  </si>
  <si>
    <t>P</t>
  </si>
  <si>
    <t>Poznámka k položce:
Spotřeba 0,3-0,4kg/m2</t>
  </si>
  <si>
    <t>166,632*0,00034 'Přepočtené koeficientem množství</t>
  </si>
  <si>
    <t>66</t>
  </si>
  <si>
    <t>711142559</t>
  </si>
  <si>
    <t>Provedení izolace proti zemní vlhkosti pásy přitavením svislé NAIP</t>
  </si>
  <si>
    <t>319756692</t>
  </si>
  <si>
    <t>67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</si>
  <si>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</si>
  <si>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</si>
  <si>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1000228506</t>
  </si>
  <si>
    <t>166,632*1,221 'Přepočtené koeficientem množství</t>
  </si>
  <si>
    <t>68</t>
  </si>
  <si>
    <t>711161212</t>
  </si>
  <si>
    <t>Izolace proti zemní vlhkosti nopovou fólií svislá, nopek v 8,0 mm, tl do 0,6 mm</t>
  </si>
  <si>
    <t>-2002625346</t>
  </si>
  <si>
    <t>69</t>
  </si>
  <si>
    <t>711161384</t>
  </si>
  <si>
    <t>Izolace proti zemní vlhkosti nopovou fólií ukončení provětrávací lištou</t>
  </si>
  <si>
    <t>-287079033</t>
  </si>
  <si>
    <t>15+14,6+15,45+15,15+0,85</t>
  </si>
  <si>
    <t>70</t>
  </si>
  <si>
    <t>998711101</t>
  </si>
  <si>
    <t>Přesun hmot tonážní pro izolace proti vodě, vlhkosti a plynům v objektech v do 6 m</t>
  </si>
  <si>
    <t>2055550697</t>
  </si>
  <si>
    <t>761</t>
  </si>
  <si>
    <t>Konstrukce prosvětlovací</t>
  </si>
  <si>
    <t>71</t>
  </si>
  <si>
    <t>761661031</t>
  </si>
  <si>
    <t>Osazení sklepních světlíků (anglických dvorků) hl přes 0,60 do 1,0 m š přes 1,0 do 1,25 m</t>
  </si>
  <si>
    <t>646214732</t>
  </si>
  <si>
    <t>72</t>
  </si>
  <si>
    <t>56245304</t>
  </si>
  <si>
    <t>světlík sklepní (anglický dvorek) pochozí včetně odvodňovacího prvku plast vyztužený skleněnými vlákny rošt mřížkový 1000x1300x600mm</t>
  </si>
  <si>
    <t>-1689408037</t>
  </si>
  <si>
    <t>73</t>
  </si>
  <si>
    <t>761661803</t>
  </si>
  <si>
    <t>Demontáž sklepního světlíku (anglického dvorku) hl přes 0,60 do 1,00 m</t>
  </si>
  <si>
    <t>-715788369</t>
  </si>
  <si>
    <t>74</t>
  </si>
  <si>
    <t>998761101</t>
  </si>
  <si>
    <t>Přesun hmot tonážní pro konstrukce prosvětlovací v objektech v do 6 m</t>
  </si>
  <si>
    <t>1058989339</t>
  </si>
  <si>
    <t>VRN</t>
  </si>
  <si>
    <t>Vedlejší rozpočtové náklady</t>
  </si>
  <si>
    <t>VRN1</t>
  </si>
  <si>
    <t>Průzkumné, geodetické a projektové práce</t>
  </si>
  <si>
    <t>75</t>
  </si>
  <si>
    <t>012103000</t>
  </si>
  <si>
    <t>Geodetické práce před výstavbou</t>
  </si>
  <si>
    <t>kpl</t>
  </si>
  <si>
    <t>1024</t>
  </si>
  <si>
    <t>1732075011</t>
  </si>
  <si>
    <t>76</t>
  </si>
  <si>
    <t>012303000</t>
  </si>
  <si>
    <t>Geodetické práce po výstavbě</t>
  </si>
  <si>
    <t>-1633907683</t>
  </si>
  <si>
    <t>VRN3</t>
  </si>
  <si>
    <t>Zařízení staveniště</t>
  </si>
  <si>
    <t>77</t>
  </si>
  <si>
    <t>030001000</t>
  </si>
  <si>
    <t>-1606873041</t>
  </si>
  <si>
    <t>78</t>
  </si>
  <si>
    <t>034002000</t>
  </si>
  <si>
    <t>Zabezpečení staveniště</t>
  </si>
  <si>
    <t>-2130425222</t>
  </si>
  <si>
    <t>79</t>
  </si>
  <si>
    <t>035002000</t>
  </si>
  <si>
    <t>Pronájmy ploch, objektů</t>
  </si>
  <si>
    <t>1153894771</t>
  </si>
  <si>
    <t>VRN4</t>
  </si>
  <si>
    <t>Inženýrská činnost</t>
  </si>
  <si>
    <t>80</t>
  </si>
  <si>
    <t>043154000</t>
  </si>
  <si>
    <t>Zkoušky hutnicí</t>
  </si>
  <si>
    <t>-2022735411</t>
  </si>
  <si>
    <t>81</t>
  </si>
  <si>
    <t>045002000</t>
  </si>
  <si>
    <t>Kompletační a koordinační činnost</t>
  </si>
  <si>
    <t>1739404912</t>
  </si>
  <si>
    <t>VRN9</t>
  </si>
  <si>
    <t>Ostatní náklady</t>
  </si>
  <si>
    <t>82</t>
  </si>
  <si>
    <t>091003000</t>
  </si>
  <si>
    <t>Vymístění a zpětné osazení stávající mobilní buňky na st.p.293/1</t>
  </si>
  <si>
    <t>1600349611</t>
  </si>
  <si>
    <t>83</t>
  </si>
  <si>
    <t>091004000</t>
  </si>
  <si>
    <t>Stabilizace konstrukce vjezdové brány na st.p.č.293/1 u Hlavní ulice</t>
  </si>
  <si>
    <t>185855105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</si>
</sst>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29">
      <selection activeCell="A129" sqref="A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6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191" t="s">
        <v>14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19"/>
      <c r="BE5" s="188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193" t="s">
        <v>17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19"/>
      <c r="BE6" s="189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9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89"/>
      <c r="BS8" s="16" t="s">
        <v>6</v>
      </c>
    </row>
    <row r="9" spans="2:71" s="1" customFormat="1" ht="14.45" customHeight="1">
      <c r="B9" s="19"/>
      <c r="AR9" s="19"/>
      <c r="BE9" s="189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89"/>
      <c r="BS10" s="16" t="s">
        <v>6</v>
      </c>
    </row>
    <row r="11" spans="2:71" s="1" customFormat="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89"/>
      <c r="BS11" s="16" t="s">
        <v>6</v>
      </c>
    </row>
    <row r="12" spans="2:71" s="1" customFormat="1" ht="6.95" customHeight="1">
      <c r="B12" s="19"/>
      <c r="AR12" s="19"/>
      <c r="BE12" s="189"/>
      <c r="BS12" s="16" t="s">
        <v>6</v>
      </c>
    </row>
    <row r="13" spans="2:71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89"/>
      <c r="BS13" s="16" t="s">
        <v>6</v>
      </c>
    </row>
    <row r="14" spans="2:71" ht="12.75">
      <c r="B14" s="19"/>
      <c r="E14" s="194" t="s">
        <v>29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26" t="s">
        <v>27</v>
      </c>
      <c r="AN14" s="28" t="s">
        <v>29</v>
      </c>
      <c r="AR14" s="19"/>
      <c r="BE14" s="189"/>
      <c r="BS14" s="16" t="s">
        <v>6</v>
      </c>
    </row>
    <row r="15" spans="2:71" s="1" customFormat="1" ht="6.95" customHeight="1">
      <c r="B15" s="19"/>
      <c r="AR15" s="19"/>
      <c r="BE15" s="189"/>
      <c r="BS15" s="16" t="s">
        <v>3</v>
      </c>
    </row>
    <row r="16" spans="2:71" s="1" customFormat="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89"/>
      <c r="BS16" s="16" t="s">
        <v>3</v>
      </c>
    </row>
    <row r="17" spans="2:71" s="1" customFormat="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189"/>
      <c r="BS17" s="16" t="s">
        <v>32</v>
      </c>
    </row>
    <row r="18" spans="2:71" s="1" customFormat="1" ht="6.95" customHeight="1">
      <c r="B18" s="19"/>
      <c r="AR18" s="19"/>
      <c r="BE18" s="189"/>
      <c r="BS18" s="16" t="s">
        <v>6</v>
      </c>
    </row>
    <row r="19" spans="2:71" s="1" customFormat="1" ht="12" customHeight="1">
      <c r="B19" s="19"/>
      <c r="D19" s="26" t="s">
        <v>33</v>
      </c>
      <c r="AK19" s="26" t="s">
        <v>25</v>
      </c>
      <c r="AN19" s="24" t="s">
        <v>34</v>
      </c>
      <c r="AR19" s="19"/>
      <c r="BE19" s="189"/>
      <c r="BS19" s="16" t="s">
        <v>6</v>
      </c>
    </row>
    <row r="20" spans="2:71" s="1" customFormat="1" ht="18.4" customHeight="1">
      <c r="B20" s="19"/>
      <c r="E20" s="24" t="s">
        <v>35</v>
      </c>
      <c r="AK20" s="26" t="s">
        <v>27</v>
      </c>
      <c r="AN20" s="24" t="s">
        <v>1</v>
      </c>
      <c r="AR20" s="19"/>
      <c r="BE20" s="189"/>
      <c r="BS20" s="16" t="s">
        <v>32</v>
      </c>
    </row>
    <row r="21" spans="2:57" s="1" customFormat="1" ht="6.95" customHeight="1">
      <c r="B21" s="19"/>
      <c r="AR21" s="19"/>
      <c r="BE21" s="189"/>
    </row>
    <row r="22" spans="2:57" s="1" customFormat="1" ht="12" customHeight="1">
      <c r="B22" s="19"/>
      <c r="D22" s="26" t="s">
        <v>36</v>
      </c>
      <c r="AR22" s="19"/>
      <c r="BE22" s="189"/>
    </row>
    <row r="23" spans="2:57" s="1" customFormat="1" ht="16.5" customHeight="1">
      <c r="B23" s="19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9"/>
      <c r="BE23" s="189"/>
    </row>
    <row r="24" spans="2:57" s="1" customFormat="1" ht="6.95" customHeight="1">
      <c r="B24" s="19"/>
      <c r="AR24" s="19"/>
      <c r="BE24" s="189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9"/>
    </row>
    <row r="26" spans="1:57" s="2" customFormat="1" ht="25.9" customHeight="1">
      <c r="A26" s="31"/>
      <c r="B26" s="32"/>
      <c r="C26" s="31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97">
        <f>ROUND(AG94,2)</f>
        <v>0</v>
      </c>
      <c r="AL26" s="198"/>
      <c r="AM26" s="198"/>
      <c r="AN26" s="198"/>
      <c r="AO26" s="198"/>
      <c r="AP26" s="31"/>
      <c r="AQ26" s="31"/>
      <c r="AR26" s="32"/>
      <c r="BE26" s="189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89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99" t="s">
        <v>38</v>
      </c>
      <c r="M28" s="199"/>
      <c r="N28" s="199"/>
      <c r="O28" s="199"/>
      <c r="P28" s="199"/>
      <c r="Q28" s="31"/>
      <c r="R28" s="31"/>
      <c r="S28" s="31"/>
      <c r="T28" s="31"/>
      <c r="U28" s="31"/>
      <c r="V28" s="31"/>
      <c r="W28" s="199" t="s">
        <v>39</v>
      </c>
      <c r="X28" s="199"/>
      <c r="Y28" s="199"/>
      <c r="Z28" s="199"/>
      <c r="AA28" s="199"/>
      <c r="AB28" s="199"/>
      <c r="AC28" s="199"/>
      <c r="AD28" s="199"/>
      <c r="AE28" s="199"/>
      <c r="AF28" s="31"/>
      <c r="AG28" s="31"/>
      <c r="AH28" s="31"/>
      <c r="AI28" s="31"/>
      <c r="AJ28" s="31"/>
      <c r="AK28" s="199" t="s">
        <v>40</v>
      </c>
      <c r="AL28" s="199"/>
      <c r="AM28" s="199"/>
      <c r="AN28" s="199"/>
      <c r="AO28" s="199"/>
      <c r="AP28" s="31"/>
      <c r="AQ28" s="31"/>
      <c r="AR28" s="32"/>
      <c r="BE28" s="189"/>
    </row>
    <row r="29" spans="2:57" s="3" customFormat="1" ht="14.45" customHeight="1">
      <c r="B29" s="36"/>
      <c r="D29" s="26" t="s">
        <v>41</v>
      </c>
      <c r="F29" s="26" t="s">
        <v>42</v>
      </c>
      <c r="L29" s="202">
        <v>0.21</v>
      </c>
      <c r="M29" s="201"/>
      <c r="N29" s="201"/>
      <c r="O29" s="201"/>
      <c r="P29" s="201"/>
      <c r="W29" s="200">
        <f>ROUND(AZ94,2)</f>
        <v>0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ROUND(AV94,2)</f>
        <v>0</v>
      </c>
      <c r="AL29" s="201"/>
      <c r="AM29" s="201"/>
      <c r="AN29" s="201"/>
      <c r="AO29" s="201"/>
      <c r="AR29" s="36"/>
      <c r="BE29" s="190"/>
    </row>
    <row r="30" spans="2:57" s="3" customFormat="1" ht="14.45" customHeight="1">
      <c r="B30" s="36"/>
      <c r="F30" s="26" t="s">
        <v>43</v>
      </c>
      <c r="L30" s="202">
        <v>0.15</v>
      </c>
      <c r="M30" s="201"/>
      <c r="N30" s="201"/>
      <c r="O30" s="201"/>
      <c r="P30" s="201"/>
      <c r="W30" s="200">
        <f>ROUND(BA94,2)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ROUND(AW94,2)</f>
        <v>0</v>
      </c>
      <c r="AL30" s="201"/>
      <c r="AM30" s="201"/>
      <c r="AN30" s="201"/>
      <c r="AO30" s="201"/>
      <c r="AR30" s="36"/>
      <c r="BE30" s="190"/>
    </row>
    <row r="31" spans="2:57" s="3" customFormat="1" ht="14.45" customHeight="1" hidden="1">
      <c r="B31" s="36"/>
      <c r="F31" s="26" t="s">
        <v>44</v>
      </c>
      <c r="L31" s="202">
        <v>0.21</v>
      </c>
      <c r="M31" s="201"/>
      <c r="N31" s="201"/>
      <c r="O31" s="201"/>
      <c r="P31" s="201"/>
      <c r="W31" s="200">
        <f>ROUND(BB94,2)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6"/>
      <c r="BE31" s="190"/>
    </row>
    <row r="32" spans="2:57" s="3" customFormat="1" ht="14.45" customHeight="1" hidden="1">
      <c r="B32" s="36"/>
      <c r="F32" s="26" t="s">
        <v>45</v>
      </c>
      <c r="L32" s="202">
        <v>0.15</v>
      </c>
      <c r="M32" s="201"/>
      <c r="N32" s="201"/>
      <c r="O32" s="201"/>
      <c r="P32" s="201"/>
      <c r="W32" s="200">
        <f>ROUND(BC94,2)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6"/>
      <c r="BE32" s="190"/>
    </row>
    <row r="33" spans="2:57" s="3" customFormat="1" ht="14.45" customHeight="1" hidden="1">
      <c r="B33" s="36"/>
      <c r="F33" s="26" t="s">
        <v>46</v>
      </c>
      <c r="L33" s="202">
        <v>0</v>
      </c>
      <c r="M33" s="201"/>
      <c r="N33" s="201"/>
      <c r="O33" s="201"/>
      <c r="P33" s="201"/>
      <c r="W33" s="200">
        <f>ROUND(BD94,2)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36"/>
      <c r="BE33" s="190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89"/>
    </row>
    <row r="35" spans="1:57" s="2" customFormat="1" ht="25.9" customHeight="1">
      <c r="A35" s="31"/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03" t="s">
        <v>49</v>
      </c>
      <c r="Y35" s="204"/>
      <c r="Z35" s="204"/>
      <c r="AA35" s="204"/>
      <c r="AB35" s="204"/>
      <c r="AC35" s="39"/>
      <c r="AD35" s="39"/>
      <c r="AE35" s="39"/>
      <c r="AF35" s="39"/>
      <c r="AG35" s="39"/>
      <c r="AH35" s="39"/>
      <c r="AI35" s="39"/>
      <c r="AJ35" s="39"/>
      <c r="AK35" s="205">
        <f>SUM(AK26:AK33)</f>
        <v>0</v>
      </c>
      <c r="AL35" s="204"/>
      <c r="AM35" s="204"/>
      <c r="AN35" s="204"/>
      <c r="AO35" s="206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50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51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52</v>
      </c>
      <c r="AI60" s="34"/>
      <c r="AJ60" s="34"/>
      <c r="AK60" s="34"/>
      <c r="AL60" s="34"/>
      <c r="AM60" s="44" t="s">
        <v>53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54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55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52</v>
      </c>
      <c r="AI75" s="34"/>
      <c r="AJ75" s="34"/>
      <c r="AK75" s="34"/>
      <c r="AL75" s="34"/>
      <c r="AM75" s="44" t="s">
        <v>53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02/2021</v>
      </c>
      <c r="AR84" s="50"/>
    </row>
    <row r="85" spans="2:44" s="5" customFormat="1" ht="36.95" customHeight="1">
      <c r="B85" s="51"/>
      <c r="C85" s="52" t="s">
        <v>16</v>
      </c>
      <c r="L85" s="207" t="str">
        <f>K6</f>
        <v>Rekonstrukce bytového domu č.p. 314 - I. etapa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Mariánské Lázně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09" t="str">
        <f>IF(AN8="","",AN8)</f>
        <v>7. 3. 2022</v>
      </c>
      <c r="AN87" s="209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Město Mariánské Lázně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30</v>
      </c>
      <c r="AJ89" s="31"/>
      <c r="AK89" s="31"/>
      <c r="AL89" s="31"/>
      <c r="AM89" s="210" t="str">
        <f>IF(E17="","",E17)</f>
        <v>UNIART projektová kancelář</v>
      </c>
      <c r="AN89" s="211"/>
      <c r="AO89" s="211"/>
      <c r="AP89" s="211"/>
      <c r="AQ89" s="31"/>
      <c r="AR89" s="32"/>
      <c r="AS89" s="212" t="s">
        <v>57</v>
      </c>
      <c r="AT89" s="213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28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33</v>
      </c>
      <c r="AJ90" s="31"/>
      <c r="AK90" s="31"/>
      <c r="AL90" s="31"/>
      <c r="AM90" s="210" t="str">
        <f>IF(E20="","",E20)</f>
        <v>Jitka Heřmanová</v>
      </c>
      <c r="AN90" s="211"/>
      <c r="AO90" s="211"/>
      <c r="AP90" s="211"/>
      <c r="AQ90" s="31"/>
      <c r="AR90" s="32"/>
      <c r="AS90" s="214"/>
      <c r="AT90" s="215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14"/>
      <c r="AT91" s="215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16" t="s">
        <v>58</v>
      </c>
      <c r="D92" s="217"/>
      <c r="E92" s="217"/>
      <c r="F92" s="217"/>
      <c r="G92" s="217"/>
      <c r="H92" s="59"/>
      <c r="I92" s="218" t="s">
        <v>59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9" t="s">
        <v>60</v>
      </c>
      <c r="AH92" s="217"/>
      <c r="AI92" s="217"/>
      <c r="AJ92" s="217"/>
      <c r="AK92" s="217"/>
      <c r="AL92" s="217"/>
      <c r="AM92" s="217"/>
      <c r="AN92" s="218" t="s">
        <v>61</v>
      </c>
      <c r="AO92" s="217"/>
      <c r="AP92" s="220"/>
      <c r="AQ92" s="60" t="s">
        <v>62</v>
      </c>
      <c r="AR92" s="32"/>
      <c r="AS92" s="61" t="s">
        <v>63</v>
      </c>
      <c r="AT92" s="62" t="s">
        <v>64</v>
      </c>
      <c r="AU92" s="62" t="s">
        <v>65</v>
      </c>
      <c r="AV92" s="62" t="s">
        <v>66</v>
      </c>
      <c r="AW92" s="62" t="s">
        <v>67</v>
      </c>
      <c r="AX92" s="62" t="s">
        <v>68</v>
      </c>
      <c r="AY92" s="62" t="s">
        <v>69</v>
      </c>
      <c r="AZ92" s="62" t="s">
        <v>70</v>
      </c>
      <c r="BA92" s="62" t="s">
        <v>71</v>
      </c>
      <c r="BB92" s="62" t="s">
        <v>72</v>
      </c>
      <c r="BC92" s="62" t="s">
        <v>73</v>
      </c>
      <c r="BD92" s="63" t="s">
        <v>74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24">
        <f>ROUND(AG95,2)</f>
        <v>0</v>
      </c>
      <c r="AH94" s="224"/>
      <c r="AI94" s="224"/>
      <c r="AJ94" s="224"/>
      <c r="AK94" s="224"/>
      <c r="AL94" s="224"/>
      <c r="AM94" s="224"/>
      <c r="AN94" s="225">
        <f>SUM(AG94,AT94)</f>
        <v>0</v>
      </c>
      <c r="AO94" s="225"/>
      <c r="AP94" s="225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76</v>
      </c>
      <c r="BT94" s="76" t="s">
        <v>77</v>
      </c>
      <c r="BU94" s="77" t="s">
        <v>78</v>
      </c>
      <c r="BV94" s="76" t="s">
        <v>79</v>
      </c>
      <c r="BW94" s="76" t="s">
        <v>4</v>
      </c>
      <c r="BX94" s="76" t="s">
        <v>80</v>
      </c>
      <c r="CL94" s="76" t="s">
        <v>1</v>
      </c>
    </row>
    <row r="95" spans="1:91" s="7" customFormat="1" ht="16.5" customHeight="1">
      <c r="A95" s="78" t="s">
        <v>81</v>
      </c>
      <c r="B95" s="79"/>
      <c r="C95" s="80"/>
      <c r="D95" s="223" t="s">
        <v>82</v>
      </c>
      <c r="E95" s="223"/>
      <c r="F95" s="223"/>
      <c r="G95" s="223"/>
      <c r="H95" s="223"/>
      <c r="I95" s="81"/>
      <c r="J95" s="223" t="s">
        <v>83</v>
      </c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1">
        <f>'D.1 - Bytový dům - I.etapa'!J30</f>
        <v>0</v>
      </c>
      <c r="AH95" s="222"/>
      <c r="AI95" s="222"/>
      <c r="AJ95" s="222"/>
      <c r="AK95" s="222"/>
      <c r="AL95" s="222"/>
      <c r="AM95" s="222"/>
      <c r="AN95" s="221">
        <f>SUM(AG95,AT95)</f>
        <v>0</v>
      </c>
      <c r="AO95" s="222"/>
      <c r="AP95" s="222"/>
      <c r="AQ95" s="82" t="s">
        <v>84</v>
      </c>
      <c r="AR95" s="79"/>
      <c r="AS95" s="83">
        <v>0</v>
      </c>
      <c r="AT95" s="84">
        <f>ROUND(SUM(AV95:AW95),2)</f>
        <v>0</v>
      </c>
      <c r="AU95" s="85">
        <f>'D.1 - Bytový dům - I.etapa'!P134</f>
        <v>0</v>
      </c>
      <c r="AV95" s="84">
        <f>'D.1 - Bytový dům - I.etapa'!J33</f>
        <v>0</v>
      </c>
      <c r="AW95" s="84">
        <f>'D.1 - Bytový dům - I.etapa'!J34</f>
        <v>0</v>
      </c>
      <c r="AX95" s="84">
        <f>'D.1 - Bytový dům - I.etapa'!J35</f>
        <v>0</v>
      </c>
      <c r="AY95" s="84">
        <f>'D.1 - Bytový dům - I.etapa'!J36</f>
        <v>0</v>
      </c>
      <c r="AZ95" s="84">
        <f>'D.1 - Bytový dům - I.etapa'!F33</f>
        <v>0</v>
      </c>
      <c r="BA95" s="84">
        <f>'D.1 - Bytový dům - I.etapa'!F34</f>
        <v>0</v>
      </c>
      <c r="BB95" s="84">
        <f>'D.1 - Bytový dům - I.etapa'!F35</f>
        <v>0</v>
      </c>
      <c r="BC95" s="84">
        <f>'D.1 - Bytový dům - I.etapa'!F36</f>
        <v>0</v>
      </c>
      <c r="BD95" s="86">
        <f>'D.1 - Bytový dům - I.etapa'!F37</f>
        <v>0</v>
      </c>
      <c r="BT95" s="87" t="s">
        <v>85</v>
      </c>
      <c r="BV95" s="87" t="s">
        <v>79</v>
      </c>
      <c r="BW95" s="87" t="s">
        <v>86</v>
      </c>
      <c r="BX95" s="87" t="s">
        <v>4</v>
      </c>
      <c r="CL95" s="87" t="s">
        <v>1</v>
      </c>
      <c r="CM95" s="87" t="s">
        <v>85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.1 - Bytový dům - I.etap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tabSelected="1" workbookViewId="0" topLeftCell="A268">
      <selection activeCell="A268" sqref="A26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6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6" t="s">
        <v>86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s="1" customFormat="1" ht="24.95" customHeight="1">
      <c r="B4" s="19"/>
      <c r="D4" s="20" t="s">
        <v>87</v>
      </c>
      <c r="L4" s="19"/>
      <c r="M4" s="88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27" t="str">
        <f>'Rekapitulace stavby'!K6</f>
        <v>Rekonstrukce bytového domu č.p. 314 - I. etapa</v>
      </c>
      <c r="F7" s="228"/>
      <c r="G7" s="228"/>
      <c r="H7" s="228"/>
      <c r="L7" s="19"/>
    </row>
    <row r="8" spans="1:31" s="2" customFormat="1" ht="12" customHeight="1">
      <c r="A8" s="31"/>
      <c r="B8" s="32"/>
      <c r="C8" s="31"/>
      <c r="D8" s="26" t="s">
        <v>88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07" t="s">
        <v>89</v>
      </c>
      <c r="F9" s="229"/>
      <c r="G9" s="229"/>
      <c r="H9" s="229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 t="str">
        <f>'Rekapitulace stavby'!AN8</f>
        <v>7. 3. 2022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26" t="s">
        <v>25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26</v>
      </c>
      <c r="F15" s="31"/>
      <c r="G15" s="31"/>
      <c r="H15" s="31"/>
      <c r="I15" s="26" t="s">
        <v>27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28</v>
      </c>
      <c r="E17" s="31"/>
      <c r="F17" s="31"/>
      <c r="G17" s="31"/>
      <c r="H17" s="31"/>
      <c r="I17" s="2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0" t="str">
        <f>'Rekapitulace stavby'!E14</f>
        <v>Vyplň údaj</v>
      </c>
      <c r="F18" s="191"/>
      <c r="G18" s="191"/>
      <c r="H18" s="191"/>
      <c r="I18" s="26" t="s">
        <v>27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30</v>
      </c>
      <c r="E20" s="31"/>
      <c r="F20" s="31"/>
      <c r="G20" s="31"/>
      <c r="H20" s="31"/>
      <c r="I20" s="26" t="s">
        <v>25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31</v>
      </c>
      <c r="F21" s="31"/>
      <c r="G21" s="31"/>
      <c r="H21" s="31"/>
      <c r="I21" s="26" t="s">
        <v>27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33</v>
      </c>
      <c r="E23" s="31"/>
      <c r="F23" s="31"/>
      <c r="G23" s="31"/>
      <c r="H23" s="31"/>
      <c r="I23" s="26" t="s">
        <v>25</v>
      </c>
      <c r="J23" s="24" t="s">
        <v>34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35</v>
      </c>
      <c r="F24" s="31"/>
      <c r="G24" s="31"/>
      <c r="H24" s="31"/>
      <c r="I24" s="26" t="s">
        <v>27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36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89"/>
      <c r="B27" s="90"/>
      <c r="C27" s="89"/>
      <c r="D27" s="89"/>
      <c r="E27" s="196" t="s">
        <v>1</v>
      </c>
      <c r="F27" s="196"/>
      <c r="G27" s="196"/>
      <c r="H27" s="19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2" t="s">
        <v>37</v>
      </c>
      <c r="E30" s="31"/>
      <c r="F30" s="31"/>
      <c r="G30" s="31"/>
      <c r="H30" s="31"/>
      <c r="I30" s="31"/>
      <c r="J30" s="70">
        <f>ROUND(J134,2)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39</v>
      </c>
      <c r="G32" s="31"/>
      <c r="H32" s="31"/>
      <c r="I32" s="35" t="s">
        <v>38</v>
      </c>
      <c r="J32" s="35" t="s">
        <v>40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3" t="s">
        <v>41</v>
      </c>
      <c r="E33" s="26" t="s">
        <v>42</v>
      </c>
      <c r="F33" s="94">
        <f>ROUND((SUM(BE134:BE282)),2)</f>
        <v>0</v>
      </c>
      <c r="G33" s="31"/>
      <c r="H33" s="31"/>
      <c r="I33" s="95">
        <v>0.21</v>
      </c>
      <c r="J33" s="94">
        <f>ROUND(((SUM(BE134:BE282))*I33),2)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43</v>
      </c>
      <c r="F34" s="94">
        <f>ROUND((SUM(BF134:BF282)),2)</f>
        <v>0</v>
      </c>
      <c r="G34" s="31"/>
      <c r="H34" s="31"/>
      <c r="I34" s="95">
        <v>0.15</v>
      </c>
      <c r="J34" s="94">
        <f>ROUND(((SUM(BF134:BF282))*I34),2)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44</v>
      </c>
      <c r="F35" s="94">
        <f>ROUND((SUM(BG134:BG282)),2)</f>
        <v>0</v>
      </c>
      <c r="G35" s="31"/>
      <c r="H35" s="31"/>
      <c r="I35" s="95">
        <v>0.21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45</v>
      </c>
      <c r="F36" s="94">
        <f>ROUND((SUM(BH134:BH282)),2)</f>
        <v>0</v>
      </c>
      <c r="G36" s="31"/>
      <c r="H36" s="31"/>
      <c r="I36" s="95">
        <v>0.15</v>
      </c>
      <c r="J36" s="94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46</v>
      </c>
      <c r="F37" s="94">
        <f>ROUND((SUM(BI134:BI282)),2)</f>
        <v>0</v>
      </c>
      <c r="G37" s="31"/>
      <c r="H37" s="31"/>
      <c r="I37" s="95">
        <v>0</v>
      </c>
      <c r="J37" s="9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6"/>
      <c r="D39" s="97" t="s">
        <v>47</v>
      </c>
      <c r="E39" s="59"/>
      <c r="F39" s="59"/>
      <c r="G39" s="98" t="s">
        <v>48</v>
      </c>
      <c r="H39" s="99" t="s">
        <v>49</v>
      </c>
      <c r="I39" s="59"/>
      <c r="J39" s="100">
        <f>SUM(J30:J37)</f>
        <v>0</v>
      </c>
      <c r="K39" s="10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50</v>
      </c>
      <c r="E50" s="43"/>
      <c r="F50" s="43"/>
      <c r="G50" s="42" t="s">
        <v>51</v>
      </c>
      <c r="H50" s="43"/>
      <c r="I50" s="43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52</v>
      </c>
      <c r="E61" s="34"/>
      <c r="F61" s="102" t="s">
        <v>53</v>
      </c>
      <c r="G61" s="44" t="s">
        <v>52</v>
      </c>
      <c r="H61" s="34"/>
      <c r="I61" s="34"/>
      <c r="J61" s="103" t="s">
        <v>53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54</v>
      </c>
      <c r="E65" s="45"/>
      <c r="F65" s="45"/>
      <c r="G65" s="42" t="s">
        <v>55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52</v>
      </c>
      <c r="E76" s="34"/>
      <c r="F76" s="102" t="s">
        <v>53</v>
      </c>
      <c r="G76" s="44" t="s">
        <v>52</v>
      </c>
      <c r="H76" s="34"/>
      <c r="I76" s="34"/>
      <c r="J76" s="103" t="s">
        <v>53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90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27" t="str">
        <f>E7</f>
        <v>Rekonstrukce bytového domu č.p. 314 - I. etapa</v>
      </c>
      <c r="F85" s="228"/>
      <c r="G85" s="228"/>
      <c r="H85" s="22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88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07" t="str">
        <f>E9</f>
        <v>D.1 - Bytový dům - I.etapa</v>
      </c>
      <c r="F87" s="229"/>
      <c r="G87" s="229"/>
      <c r="H87" s="229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>Mariánské Lázně</v>
      </c>
      <c r="G89" s="31"/>
      <c r="H89" s="31"/>
      <c r="I89" s="26" t="s">
        <v>22</v>
      </c>
      <c r="J89" s="54" t="str">
        <f>IF(J12="","",J12)</f>
        <v>7. 3. 2022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>
      <c r="A91" s="31"/>
      <c r="B91" s="32"/>
      <c r="C91" s="26" t="s">
        <v>24</v>
      </c>
      <c r="D91" s="31"/>
      <c r="E91" s="31"/>
      <c r="F91" s="24" t="str">
        <f>E15</f>
        <v>Město Mariánské Lázně</v>
      </c>
      <c r="G91" s="31"/>
      <c r="H91" s="31"/>
      <c r="I91" s="26" t="s">
        <v>30</v>
      </c>
      <c r="J91" s="29" t="str">
        <f>E21</f>
        <v>UNIART projektová kancelář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1"/>
      <c r="E92" s="31"/>
      <c r="F92" s="24" t="str">
        <f>IF(E18="","",E18)</f>
        <v>Vyplň údaj</v>
      </c>
      <c r="G92" s="31"/>
      <c r="H92" s="31"/>
      <c r="I92" s="26" t="s">
        <v>33</v>
      </c>
      <c r="J92" s="29" t="str">
        <f>E24</f>
        <v>Jitka Heřmanová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4" t="s">
        <v>91</v>
      </c>
      <c r="D94" s="96"/>
      <c r="E94" s="96"/>
      <c r="F94" s="96"/>
      <c r="G94" s="96"/>
      <c r="H94" s="96"/>
      <c r="I94" s="96"/>
      <c r="J94" s="105" t="s">
        <v>92</v>
      </c>
      <c r="K94" s="96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06" t="s">
        <v>93</v>
      </c>
      <c r="D96" s="31"/>
      <c r="E96" s="31"/>
      <c r="F96" s="31"/>
      <c r="G96" s="31"/>
      <c r="H96" s="31"/>
      <c r="I96" s="31"/>
      <c r="J96" s="70">
        <f>J134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94</v>
      </c>
    </row>
    <row r="97" spans="2:12" s="9" customFormat="1" ht="24.95" customHeight="1">
      <c r="B97" s="107"/>
      <c r="D97" s="108" t="s">
        <v>95</v>
      </c>
      <c r="E97" s="109"/>
      <c r="F97" s="109"/>
      <c r="G97" s="109"/>
      <c r="H97" s="109"/>
      <c r="I97" s="109"/>
      <c r="J97" s="110">
        <f>J135</f>
        <v>0</v>
      </c>
      <c r="L97" s="107"/>
    </row>
    <row r="98" spans="2:12" s="10" customFormat="1" ht="19.9" customHeight="1">
      <c r="B98" s="111"/>
      <c r="D98" s="112" t="s">
        <v>96</v>
      </c>
      <c r="E98" s="113"/>
      <c r="F98" s="113"/>
      <c r="G98" s="113"/>
      <c r="H98" s="113"/>
      <c r="I98" s="113"/>
      <c r="J98" s="114">
        <f>J136</f>
        <v>0</v>
      </c>
      <c r="L98" s="111"/>
    </row>
    <row r="99" spans="2:12" s="10" customFormat="1" ht="19.9" customHeight="1">
      <c r="B99" s="111"/>
      <c r="D99" s="112" t="s">
        <v>97</v>
      </c>
      <c r="E99" s="113"/>
      <c r="F99" s="113"/>
      <c r="G99" s="113"/>
      <c r="H99" s="113"/>
      <c r="I99" s="113"/>
      <c r="J99" s="114">
        <f>J170</f>
        <v>0</v>
      </c>
      <c r="L99" s="111"/>
    </row>
    <row r="100" spans="2:12" s="10" customFormat="1" ht="19.9" customHeight="1">
      <c r="B100" s="111"/>
      <c r="D100" s="112" t="s">
        <v>98</v>
      </c>
      <c r="E100" s="113"/>
      <c r="F100" s="113"/>
      <c r="G100" s="113"/>
      <c r="H100" s="113"/>
      <c r="I100" s="113"/>
      <c r="J100" s="114">
        <f>J180</f>
        <v>0</v>
      </c>
      <c r="L100" s="111"/>
    </row>
    <row r="101" spans="2:12" s="10" customFormat="1" ht="19.9" customHeight="1">
      <c r="B101" s="111"/>
      <c r="D101" s="112" t="s">
        <v>99</v>
      </c>
      <c r="E101" s="113"/>
      <c r="F101" s="113"/>
      <c r="G101" s="113"/>
      <c r="H101" s="113"/>
      <c r="I101" s="113"/>
      <c r="J101" s="114">
        <f>J188</f>
        <v>0</v>
      </c>
      <c r="L101" s="111"/>
    </row>
    <row r="102" spans="2:12" s="10" customFormat="1" ht="19.9" customHeight="1">
      <c r="B102" s="111"/>
      <c r="D102" s="112" t="s">
        <v>100</v>
      </c>
      <c r="E102" s="113"/>
      <c r="F102" s="113"/>
      <c r="G102" s="113"/>
      <c r="H102" s="113"/>
      <c r="I102" s="113"/>
      <c r="J102" s="114">
        <f>J192</f>
        <v>0</v>
      </c>
      <c r="L102" s="111"/>
    </row>
    <row r="103" spans="2:12" s="10" customFormat="1" ht="19.9" customHeight="1">
      <c r="B103" s="111"/>
      <c r="D103" s="112" t="s">
        <v>101</v>
      </c>
      <c r="E103" s="113"/>
      <c r="F103" s="113"/>
      <c r="G103" s="113"/>
      <c r="H103" s="113"/>
      <c r="I103" s="113"/>
      <c r="J103" s="114">
        <f>J206</f>
        <v>0</v>
      </c>
      <c r="L103" s="111"/>
    </row>
    <row r="104" spans="2:12" s="10" customFormat="1" ht="19.9" customHeight="1">
      <c r="B104" s="111"/>
      <c r="D104" s="112" t="s">
        <v>102</v>
      </c>
      <c r="E104" s="113"/>
      <c r="F104" s="113"/>
      <c r="G104" s="113"/>
      <c r="H104" s="113"/>
      <c r="I104" s="113"/>
      <c r="J104" s="114">
        <f>J210</f>
        <v>0</v>
      </c>
      <c r="L104" s="111"/>
    </row>
    <row r="105" spans="2:12" s="10" customFormat="1" ht="19.9" customHeight="1">
      <c r="B105" s="111"/>
      <c r="D105" s="112" t="s">
        <v>103</v>
      </c>
      <c r="E105" s="113"/>
      <c r="F105" s="113"/>
      <c r="G105" s="113"/>
      <c r="H105" s="113"/>
      <c r="I105" s="113"/>
      <c r="J105" s="114">
        <f>J233</f>
        <v>0</v>
      </c>
      <c r="L105" s="111"/>
    </row>
    <row r="106" spans="2:12" s="10" customFormat="1" ht="19.9" customHeight="1">
      <c r="B106" s="111"/>
      <c r="D106" s="112" t="s">
        <v>104</v>
      </c>
      <c r="E106" s="113"/>
      <c r="F106" s="113"/>
      <c r="G106" s="113"/>
      <c r="H106" s="113"/>
      <c r="I106" s="113"/>
      <c r="J106" s="114">
        <f>J246</f>
        <v>0</v>
      </c>
      <c r="L106" s="111"/>
    </row>
    <row r="107" spans="2:12" s="9" customFormat="1" ht="24.95" customHeight="1">
      <c r="B107" s="107"/>
      <c r="D107" s="108" t="s">
        <v>105</v>
      </c>
      <c r="E107" s="109"/>
      <c r="F107" s="109"/>
      <c r="G107" s="109"/>
      <c r="H107" s="109"/>
      <c r="I107" s="109"/>
      <c r="J107" s="110">
        <f>J248</f>
        <v>0</v>
      </c>
      <c r="L107" s="107"/>
    </row>
    <row r="108" spans="2:12" s="10" customFormat="1" ht="19.9" customHeight="1">
      <c r="B108" s="111"/>
      <c r="D108" s="112" t="s">
        <v>106</v>
      </c>
      <c r="E108" s="113"/>
      <c r="F108" s="113"/>
      <c r="G108" s="113"/>
      <c r="H108" s="113"/>
      <c r="I108" s="113"/>
      <c r="J108" s="114">
        <f>J249</f>
        <v>0</v>
      </c>
      <c r="L108" s="111"/>
    </row>
    <row r="109" spans="2:12" s="10" customFormat="1" ht="19.9" customHeight="1">
      <c r="B109" s="111"/>
      <c r="D109" s="112" t="s">
        <v>107</v>
      </c>
      <c r="E109" s="113"/>
      <c r="F109" s="113"/>
      <c r="G109" s="113"/>
      <c r="H109" s="113"/>
      <c r="I109" s="113"/>
      <c r="J109" s="114">
        <f>J264</f>
        <v>0</v>
      </c>
      <c r="L109" s="111"/>
    </row>
    <row r="110" spans="2:12" s="9" customFormat="1" ht="24.95" customHeight="1">
      <c r="B110" s="107"/>
      <c r="D110" s="108" t="s">
        <v>108</v>
      </c>
      <c r="E110" s="109"/>
      <c r="F110" s="109"/>
      <c r="G110" s="109"/>
      <c r="H110" s="109"/>
      <c r="I110" s="109"/>
      <c r="J110" s="110">
        <f>J269</f>
        <v>0</v>
      </c>
      <c r="L110" s="107"/>
    </row>
    <row r="111" spans="2:12" s="10" customFormat="1" ht="19.9" customHeight="1">
      <c r="B111" s="111"/>
      <c r="D111" s="112" t="s">
        <v>109</v>
      </c>
      <c r="E111" s="113"/>
      <c r="F111" s="113"/>
      <c r="G111" s="113"/>
      <c r="H111" s="113"/>
      <c r="I111" s="113"/>
      <c r="J111" s="114">
        <f>J270</f>
        <v>0</v>
      </c>
      <c r="L111" s="111"/>
    </row>
    <row r="112" spans="2:12" s="10" customFormat="1" ht="19.9" customHeight="1">
      <c r="B112" s="111"/>
      <c r="D112" s="112" t="s">
        <v>110</v>
      </c>
      <c r="E112" s="113"/>
      <c r="F112" s="113"/>
      <c r="G112" s="113"/>
      <c r="H112" s="113"/>
      <c r="I112" s="113"/>
      <c r="J112" s="114">
        <f>J273</f>
        <v>0</v>
      </c>
      <c r="L112" s="111"/>
    </row>
    <row r="113" spans="2:12" s="10" customFormat="1" ht="19.9" customHeight="1">
      <c r="B113" s="111"/>
      <c r="D113" s="112" t="s">
        <v>111</v>
      </c>
      <c r="E113" s="113"/>
      <c r="F113" s="113"/>
      <c r="G113" s="113"/>
      <c r="H113" s="113"/>
      <c r="I113" s="113"/>
      <c r="J113" s="114">
        <f>J277</f>
        <v>0</v>
      </c>
      <c r="L113" s="111"/>
    </row>
    <row r="114" spans="2:12" s="10" customFormat="1" ht="19.9" customHeight="1">
      <c r="B114" s="111"/>
      <c r="D114" s="112" t="s">
        <v>112</v>
      </c>
      <c r="E114" s="113"/>
      <c r="F114" s="113"/>
      <c r="G114" s="113"/>
      <c r="H114" s="113"/>
      <c r="I114" s="113"/>
      <c r="J114" s="114">
        <f>J280</f>
        <v>0</v>
      </c>
      <c r="L114" s="111"/>
    </row>
    <row r="115" spans="1:31" s="2" customFormat="1" ht="21.7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113</v>
      </c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16</v>
      </c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1"/>
      <c r="D124" s="31"/>
      <c r="E124" s="227" t="str">
        <f>E7</f>
        <v>Rekonstrukce bytového domu č.p. 314 - I. etapa</v>
      </c>
      <c r="F124" s="228"/>
      <c r="G124" s="228"/>
      <c r="H124" s="228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88</v>
      </c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1"/>
      <c r="D126" s="31"/>
      <c r="E126" s="207" t="str">
        <f>E9</f>
        <v>D.1 - Bytový dům - I.etapa</v>
      </c>
      <c r="F126" s="229"/>
      <c r="G126" s="229"/>
      <c r="H126" s="229"/>
      <c r="I126" s="31"/>
      <c r="J126" s="31"/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1"/>
      <c r="E128" s="31"/>
      <c r="F128" s="24" t="str">
        <f>F12</f>
        <v>Mariánské Lázně</v>
      </c>
      <c r="G128" s="31"/>
      <c r="H128" s="31"/>
      <c r="I128" s="26" t="s">
        <v>22</v>
      </c>
      <c r="J128" s="54" t="str">
        <f>IF(J12="","",J12)</f>
        <v>7. 3. 2022</v>
      </c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25.7" customHeight="1">
      <c r="A130" s="31"/>
      <c r="B130" s="32"/>
      <c r="C130" s="26" t="s">
        <v>24</v>
      </c>
      <c r="D130" s="31"/>
      <c r="E130" s="31"/>
      <c r="F130" s="24" t="str">
        <f>E15</f>
        <v>Město Mariánské Lázně</v>
      </c>
      <c r="G130" s="31"/>
      <c r="H130" s="31"/>
      <c r="I130" s="26" t="s">
        <v>30</v>
      </c>
      <c r="J130" s="29" t="str">
        <f>E21</f>
        <v>UNIART projektová kancelář</v>
      </c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28</v>
      </c>
      <c r="D131" s="31"/>
      <c r="E131" s="31"/>
      <c r="F131" s="24" t="str">
        <f>IF(E18="","",E18)</f>
        <v>Vyplň údaj</v>
      </c>
      <c r="G131" s="31"/>
      <c r="H131" s="31"/>
      <c r="I131" s="26" t="s">
        <v>33</v>
      </c>
      <c r="J131" s="29" t="str">
        <f>E24</f>
        <v>Jitka Heřmanová</v>
      </c>
      <c r="K131" s="31"/>
      <c r="L131" s="4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15"/>
      <c r="B133" s="116"/>
      <c r="C133" s="117" t="s">
        <v>114</v>
      </c>
      <c r="D133" s="118" t="s">
        <v>62</v>
      </c>
      <c r="E133" s="118" t="s">
        <v>58</v>
      </c>
      <c r="F133" s="118" t="s">
        <v>59</v>
      </c>
      <c r="G133" s="118" t="s">
        <v>115</v>
      </c>
      <c r="H133" s="118" t="s">
        <v>116</v>
      </c>
      <c r="I133" s="118" t="s">
        <v>117</v>
      </c>
      <c r="J133" s="118" t="s">
        <v>92</v>
      </c>
      <c r="K133" s="119" t="s">
        <v>118</v>
      </c>
      <c r="L133" s="120"/>
      <c r="M133" s="61" t="s">
        <v>1</v>
      </c>
      <c r="N133" s="62" t="s">
        <v>41</v>
      </c>
      <c r="O133" s="62" t="s">
        <v>119</v>
      </c>
      <c r="P133" s="62" t="s">
        <v>120</v>
      </c>
      <c r="Q133" s="62" t="s">
        <v>121</v>
      </c>
      <c r="R133" s="62" t="s">
        <v>122</v>
      </c>
      <c r="S133" s="62" t="s">
        <v>123</v>
      </c>
      <c r="T133" s="63" t="s">
        <v>124</v>
      </c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</row>
    <row r="134" spans="1:63" s="2" customFormat="1" ht="22.9" customHeight="1">
      <c r="A134" s="31"/>
      <c r="B134" s="32"/>
      <c r="C134" s="68" t="s">
        <v>125</v>
      </c>
      <c r="D134" s="31"/>
      <c r="E134" s="31"/>
      <c r="F134" s="31"/>
      <c r="G134" s="31"/>
      <c r="H134" s="31"/>
      <c r="I134" s="31"/>
      <c r="J134" s="121">
        <f>BK134</f>
        <v>0</v>
      </c>
      <c r="K134" s="31"/>
      <c r="L134" s="32"/>
      <c r="M134" s="64"/>
      <c r="N134" s="55"/>
      <c r="O134" s="65"/>
      <c r="P134" s="122">
        <f>P135+P248+P269</f>
        <v>0</v>
      </c>
      <c r="Q134" s="65"/>
      <c r="R134" s="122">
        <f>R135+R248+R269</f>
        <v>75.83459985</v>
      </c>
      <c r="S134" s="65"/>
      <c r="T134" s="123">
        <f>T135+T248+T269</f>
        <v>55.1787533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76</v>
      </c>
      <c r="AU134" s="16" t="s">
        <v>94</v>
      </c>
      <c r="BK134" s="124">
        <f>BK135+BK248+BK269</f>
        <v>0</v>
      </c>
    </row>
    <row r="135" spans="2:63" s="12" customFormat="1" ht="25.9" customHeight="1">
      <c r="B135" s="125"/>
      <c r="D135" s="126" t="s">
        <v>76</v>
      </c>
      <c r="E135" s="127" t="s">
        <v>126</v>
      </c>
      <c r="F135" s="127" t="s">
        <v>127</v>
      </c>
      <c r="I135" s="128"/>
      <c r="J135" s="129">
        <f>BK135</f>
        <v>0</v>
      </c>
      <c r="L135" s="125"/>
      <c r="M135" s="130"/>
      <c r="N135" s="131"/>
      <c r="O135" s="131"/>
      <c r="P135" s="132">
        <f>P136+P170+P180+P188+P192+P206+P210+P233+P246</f>
        <v>0</v>
      </c>
      <c r="Q135" s="131"/>
      <c r="R135" s="132">
        <f>R136+R170+R180+R188+R192+R206+R210+R233+R246</f>
        <v>74.45732365</v>
      </c>
      <c r="S135" s="131"/>
      <c r="T135" s="133">
        <f>T136+T170+T180+T188+T192+T206+T210+T233+T246</f>
        <v>54.8151533</v>
      </c>
      <c r="AR135" s="126" t="s">
        <v>85</v>
      </c>
      <c r="AT135" s="134" t="s">
        <v>76</v>
      </c>
      <c r="AU135" s="134" t="s">
        <v>77</v>
      </c>
      <c r="AY135" s="126" t="s">
        <v>128</v>
      </c>
      <c r="BK135" s="135">
        <f>BK136+BK170+BK180+BK188+BK192+BK206+BK210+BK233+BK246</f>
        <v>0</v>
      </c>
    </row>
    <row r="136" spans="2:63" s="12" customFormat="1" ht="22.9" customHeight="1">
      <c r="B136" s="125"/>
      <c r="D136" s="126" t="s">
        <v>76</v>
      </c>
      <c r="E136" s="136" t="s">
        <v>85</v>
      </c>
      <c r="F136" s="136" t="s">
        <v>129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SUM(P137:P169)</f>
        <v>0</v>
      </c>
      <c r="Q136" s="131"/>
      <c r="R136" s="132">
        <f>SUM(R137:R169)</f>
        <v>56.1299163</v>
      </c>
      <c r="S136" s="131"/>
      <c r="T136" s="133">
        <f>SUM(T137:T169)</f>
        <v>54.814</v>
      </c>
      <c r="AR136" s="126" t="s">
        <v>85</v>
      </c>
      <c r="AT136" s="134" t="s">
        <v>76</v>
      </c>
      <c r="AU136" s="134" t="s">
        <v>85</v>
      </c>
      <c r="AY136" s="126" t="s">
        <v>128</v>
      </c>
      <c r="BK136" s="135">
        <f>SUM(BK137:BK169)</f>
        <v>0</v>
      </c>
    </row>
    <row r="137" spans="1:65" s="2" customFormat="1" ht="24.2" customHeight="1">
      <c r="A137" s="31"/>
      <c r="B137" s="138"/>
      <c r="C137" s="139" t="s">
        <v>85</v>
      </c>
      <c r="D137" s="139" t="s">
        <v>130</v>
      </c>
      <c r="E137" s="140" t="s">
        <v>131</v>
      </c>
      <c r="F137" s="141" t="s">
        <v>132</v>
      </c>
      <c r="G137" s="142" t="s">
        <v>133</v>
      </c>
      <c r="H137" s="143">
        <v>18</v>
      </c>
      <c r="I137" s="144"/>
      <c r="J137" s="145">
        <f aca="true" t="shared" si="0" ref="J137:J143">ROUND(I137*H137,2)</f>
        <v>0</v>
      </c>
      <c r="K137" s="141" t="s">
        <v>134</v>
      </c>
      <c r="L137" s="32"/>
      <c r="M137" s="146" t="s">
        <v>1</v>
      </c>
      <c r="N137" s="147" t="s">
        <v>43</v>
      </c>
      <c r="O137" s="57"/>
      <c r="P137" s="148">
        <f aca="true" t="shared" si="1" ref="P137:P143">O137*H137</f>
        <v>0</v>
      </c>
      <c r="Q137" s="148">
        <v>0</v>
      </c>
      <c r="R137" s="148">
        <f aca="true" t="shared" si="2" ref="R137:R143">Q137*H137</f>
        <v>0</v>
      </c>
      <c r="S137" s="148">
        <v>0.26</v>
      </c>
      <c r="T137" s="149">
        <f aca="true" t="shared" si="3" ref="T137:T143">S137*H137</f>
        <v>4.68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0" t="s">
        <v>135</v>
      </c>
      <c r="AT137" s="150" t="s">
        <v>130</v>
      </c>
      <c r="AU137" s="150" t="s">
        <v>136</v>
      </c>
      <c r="AY137" s="16" t="s">
        <v>128</v>
      </c>
      <c r="BE137" s="151">
        <f aca="true" t="shared" si="4" ref="BE137:BE143">IF(N137="základní",J137,0)</f>
        <v>0</v>
      </c>
      <c r="BF137" s="151">
        <f aca="true" t="shared" si="5" ref="BF137:BF143">IF(N137="snížená",J137,0)</f>
        <v>0</v>
      </c>
      <c r="BG137" s="151">
        <f aca="true" t="shared" si="6" ref="BG137:BG143">IF(N137="zákl. přenesená",J137,0)</f>
        <v>0</v>
      </c>
      <c r="BH137" s="151">
        <f aca="true" t="shared" si="7" ref="BH137:BH143">IF(N137="sníž. přenesená",J137,0)</f>
        <v>0</v>
      </c>
      <c r="BI137" s="151">
        <f aca="true" t="shared" si="8" ref="BI137:BI143">IF(N137="nulová",J137,0)</f>
        <v>0</v>
      </c>
      <c r="BJ137" s="16" t="s">
        <v>136</v>
      </c>
      <c r="BK137" s="151">
        <f aca="true" t="shared" si="9" ref="BK137:BK143">ROUND(I137*H137,2)</f>
        <v>0</v>
      </c>
      <c r="BL137" s="16" t="s">
        <v>135</v>
      </c>
      <c r="BM137" s="150" t="s">
        <v>137</v>
      </c>
    </row>
    <row r="138" spans="1:65" s="2" customFormat="1" ht="24.2" customHeight="1">
      <c r="A138" s="31"/>
      <c r="B138" s="138"/>
      <c r="C138" s="139" t="s">
        <v>136</v>
      </c>
      <c r="D138" s="139" t="s">
        <v>130</v>
      </c>
      <c r="E138" s="140" t="s">
        <v>138</v>
      </c>
      <c r="F138" s="141" t="s">
        <v>139</v>
      </c>
      <c r="G138" s="142" t="s">
        <v>133</v>
      </c>
      <c r="H138" s="143">
        <v>17</v>
      </c>
      <c r="I138" s="144"/>
      <c r="J138" s="145">
        <f t="shared" si="0"/>
        <v>0</v>
      </c>
      <c r="K138" s="141" t="s">
        <v>134</v>
      </c>
      <c r="L138" s="32"/>
      <c r="M138" s="146" t="s">
        <v>1</v>
      </c>
      <c r="N138" s="147" t="s">
        <v>43</v>
      </c>
      <c r="O138" s="57"/>
      <c r="P138" s="148">
        <f t="shared" si="1"/>
        <v>0</v>
      </c>
      <c r="Q138" s="148">
        <v>0</v>
      </c>
      <c r="R138" s="148">
        <f t="shared" si="2"/>
        <v>0</v>
      </c>
      <c r="S138" s="148">
        <v>0.505</v>
      </c>
      <c r="T138" s="149">
        <f t="shared" si="3"/>
        <v>8.585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0" t="s">
        <v>135</v>
      </c>
      <c r="AT138" s="150" t="s">
        <v>130</v>
      </c>
      <c r="AU138" s="150" t="s">
        <v>136</v>
      </c>
      <c r="AY138" s="16" t="s">
        <v>128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6" t="s">
        <v>136</v>
      </c>
      <c r="BK138" s="151">
        <f t="shared" si="9"/>
        <v>0</v>
      </c>
      <c r="BL138" s="16" t="s">
        <v>135</v>
      </c>
      <c r="BM138" s="150" t="s">
        <v>140</v>
      </c>
    </row>
    <row r="139" spans="1:65" s="2" customFormat="1" ht="24.2" customHeight="1">
      <c r="A139" s="31"/>
      <c r="B139" s="138"/>
      <c r="C139" s="139" t="s">
        <v>141</v>
      </c>
      <c r="D139" s="139" t="s">
        <v>130</v>
      </c>
      <c r="E139" s="140" t="s">
        <v>142</v>
      </c>
      <c r="F139" s="141" t="s">
        <v>143</v>
      </c>
      <c r="G139" s="142" t="s">
        <v>133</v>
      </c>
      <c r="H139" s="143">
        <v>18</v>
      </c>
      <c r="I139" s="144"/>
      <c r="J139" s="145">
        <f t="shared" si="0"/>
        <v>0</v>
      </c>
      <c r="K139" s="141" t="s">
        <v>134</v>
      </c>
      <c r="L139" s="32"/>
      <c r="M139" s="146" t="s">
        <v>1</v>
      </c>
      <c r="N139" s="147" t="s">
        <v>43</v>
      </c>
      <c r="O139" s="57"/>
      <c r="P139" s="148">
        <f t="shared" si="1"/>
        <v>0</v>
      </c>
      <c r="Q139" s="148">
        <v>0</v>
      </c>
      <c r="R139" s="148">
        <f t="shared" si="2"/>
        <v>0</v>
      </c>
      <c r="S139" s="148">
        <v>0.29</v>
      </c>
      <c r="T139" s="149">
        <f t="shared" si="3"/>
        <v>5.22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0" t="s">
        <v>135</v>
      </c>
      <c r="AT139" s="150" t="s">
        <v>130</v>
      </c>
      <c r="AU139" s="150" t="s">
        <v>136</v>
      </c>
      <c r="AY139" s="16" t="s">
        <v>128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6" t="s">
        <v>136</v>
      </c>
      <c r="BK139" s="151">
        <f t="shared" si="9"/>
        <v>0</v>
      </c>
      <c r="BL139" s="16" t="s">
        <v>135</v>
      </c>
      <c r="BM139" s="150" t="s">
        <v>144</v>
      </c>
    </row>
    <row r="140" spans="1:65" s="2" customFormat="1" ht="24.2" customHeight="1">
      <c r="A140" s="31"/>
      <c r="B140" s="138"/>
      <c r="C140" s="139" t="s">
        <v>135</v>
      </c>
      <c r="D140" s="139" t="s">
        <v>130</v>
      </c>
      <c r="E140" s="140" t="s">
        <v>145</v>
      </c>
      <c r="F140" s="141" t="s">
        <v>146</v>
      </c>
      <c r="G140" s="142" t="s">
        <v>133</v>
      </c>
      <c r="H140" s="143">
        <v>34</v>
      </c>
      <c r="I140" s="144"/>
      <c r="J140" s="145">
        <f t="shared" si="0"/>
        <v>0</v>
      </c>
      <c r="K140" s="141" t="s">
        <v>134</v>
      </c>
      <c r="L140" s="32"/>
      <c r="M140" s="146" t="s">
        <v>1</v>
      </c>
      <c r="N140" s="147" t="s">
        <v>43</v>
      </c>
      <c r="O140" s="57"/>
      <c r="P140" s="148">
        <f t="shared" si="1"/>
        <v>0</v>
      </c>
      <c r="Q140" s="148">
        <v>0</v>
      </c>
      <c r="R140" s="148">
        <f t="shared" si="2"/>
        <v>0</v>
      </c>
      <c r="S140" s="148">
        <v>0.44</v>
      </c>
      <c r="T140" s="149">
        <f t="shared" si="3"/>
        <v>14.96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0" t="s">
        <v>135</v>
      </c>
      <c r="AT140" s="150" t="s">
        <v>130</v>
      </c>
      <c r="AU140" s="150" t="s">
        <v>136</v>
      </c>
      <c r="AY140" s="16" t="s">
        <v>128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6" t="s">
        <v>136</v>
      </c>
      <c r="BK140" s="151">
        <f t="shared" si="9"/>
        <v>0</v>
      </c>
      <c r="BL140" s="16" t="s">
        <v>135</v>
      </c>
      <c r="BM140" s="150" t="s">
        <v>147</v>
      </c>
    </row>
    <row r="141" spans="1:65" s="2" customFormat="1" ht="24.2" customHeight="1">
      <c r="A141" s="31"/>
      <c r="B141" s="138"/>
      <c r="C141" s="139" t="s">
        <v>148</v>
      </c>
      <c r="D141" s="139" t="s">
        <v>130</v>
      </c>
      <c r="E141" s="140" t="s">
        <v>149</v>
      </c>
      <c r="F141" s="141" t="s">
        <v>150</v>
      </c>
      <c r="G141" s="142" t="s">
        <v>133</v>
      </c>
      <c r="H141" s="143">
        <v>17</v>
      </c>
      <c r="I141" s="144"/>
      <c r="J141" s="145">
        <f t="shared" si="0"/>
        <v>0</v>
      </c>
      <c r="K141" s="141" t="s">
        <v>134</v>
      </c>
      <c r="L141" s="32"/>
      <c r="M141" s="146" t="s">
        <v>1</v>
      </c>
      <c r="N141" s="147" t="s">
        <v>43</v>
      </c>
      <c r="O141" s="57"/>
      <c r="P141" s="148">
        <f t="shared" si="1"/>
        <v>0</v>
      </c>
      <c r="Q141" s="148">
        <v>0</v>
      </c>
      <c r="R141" s="148">
        <f t="shared" si="2"/>
        <v>0</v>
      </c>
      <c r="S141" s="148">
        <v>0.625</v>
      </c>
      <c r="T141" s="149">
        <f t="shared" si="3"/>
        <v>10.625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0" t="s">
        <v>135</v>
      </c>
      <c r="AT141" s="150" t="s">
        <v>130</v>
      </c>
      <c r="AU141" s="150" t="s">
        <v>136</v>
      </c>
      <c r="AY141" s="16" t="s">
        <v>128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6" t="s">
        <v>136</v>
      </c>
      <c r="BK141" s="151">
        <f t="shared" si="9"/>
        <v>0</v>
      </c>
      <c r="BL141" s="16" t="s">
        <v>135</v>
      </c>
      <c r="BM141" s="150" t="s">
        <v>151</v>
      </c>
    </row>
    <row r="142" spans="1:65" s="2" customFormat="1" ht="24.2" customHeight="1">
      <c r="A142" s="31"/>
      <c r="B142" s="138"/>
      <c r="C142" s="139" t="s">
        <v>152</v>
      </c>
      <c r="D142" s="139" t="s">
        <v>130</v>
      </c>
      <c r="E142" s="140" t="s">
        <v>153</v>
      </c>
      <c r="F142" s="141" t="s">
        <v>154</v>
      </c>
      <c r="G142" s="142" t="s">
        <v>133</v>
      </c>
      <c r="H142" s="143">
        <v>34</v>
      </c>
      <c r="I142" s="144"/>
      <c r="J142" s="145">
        <f t="shared" si="0"/>
        <v>0</v>
      </c>
      <c r="K142" s="141" t="s">
        <v>134</v>
      </c>
      <c r="L142" s="32"/>
      <c r="M142" s="146" t="s">
        <v>1</v>
      </c>
      <c r="N142" s="147" t="s">
        <v>43</v>
      </c>
      <c r="O142" s="57"/>
      <c r="P142" s="148">
        <f t="shared" si="1"/>
        <v>0</v>
      </c>
      <c r="Q142" s="148">
        <v>0</v>
      </c>
      <c r="R142" s="148">
        <f t="shared" si="2"/>
        <v>0</v>
      </c>
      <c r="S142" s="148">
        <v>0.316</v>
      </c>
      <c r="T142" s="149">
        <f t="shared" si="3"/>
        <v>10.744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0" t="s">
        <v>135</v>
      </c>
      <c r="AT142" s="150" t="s">
        <v>130</v>
      </c>
      <c r="AU142" s="150" t="s">
        <v>136</v>
      </c>
      <c r="AY142" s="16" t="s">
        <v>128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6" t="s">
        <v>136</v>
      </c>
      <c r="BK142" s="151">
        <f t="shared" si="9"/>
        <v>0</v>
      </c>
      <c r="BL142" s="16" t="s">
        <v>135</v>
      </c>
      <c r="BM142" s="150" t="s">
        <v>155</v>
      </c>
    </row>
    <row r="143" spans="1:65" s="2" customFormat="1" ht="33" customHeight="1">
      <c r="A143" s="31"/>
      <c r="B143" s="138"/>
      <c r="C143" s="139" t="s">
        <v>156</v>
      </c>
      <c r="D143" s="139" t="s">
        <v>130</v>
      </c>
      <c r="E143" s="140" t="s">
        <v>157</v>
      </c>
      <c r="F143" s="141" t="s">
        <v>158</v>
      </c>
      <c r="G143" s="142" t="s">
        <v>159</v>
      </c>
      <c r="H143" s="143">
        <v>144.863</v>
      </c>
      <c r="I143" s="144"/>
      <c r="J143" s="145">
        <f t="shared" si="0"/>
        <v>0</v>
      </c>
      <c r="K143" s="141" t="s">
        <v>134</v>
      </c>
      <c r="L143" s="32"/>
      <c r="M143" s="146" t="s">
        <v>1</v>
      </c>
      <c r="N143" s="147" t="s">
        <v>43</v>
      </c>
      <c r="O143" s="57"/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0" t="s">
        <v>135</v>
      </c>
      <c r="AT143" s="150" t="s">
        <v>130</v>
      </c>
      <c r="AU143" s="150" t="s">
        <v>136</v>
      </c>
      <c r="AY143" s="16" t="s">
        <v>128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6" t="s">
        <v>136</v>
      </c>
      <c r="BK143" s="151">
        <f t="shared" si="9"/>
        <v>0</v>
      </c>
      <c r="BL143" s="16" t="s">
        <v>135</v>
      </c>
      <c r="BM143" s="150" t="s">
        <v>160</v>
      </c>
    </row>
    <row r="144" spans="2:51" s="13" customFormat="1" ht="11.25">
      <c r="B144" s="152"/>
      <c r="D144" s="153" t="s">
        <v>161</v>
      </c>
      <c r="E144" s="154" t="s">
        <v>1</v>
      </c>
      <c r="F144" s="155" t="s">
        <v>162</v>
      </c>
      <c r="H144" s="156">
        <v>144.863</v>
      </c>
      <c r="I144" s="157"/>
      <c r="L144" s="152"/>
      <c r="M144" s="158"/>
      <c r="N144" s="159"/>
      <c r="O144" s="159"/>
      <c r="P144" s="159"/>
      <c r="Q144" s="159"/>
      <c r="R144" s="159"/>
      <c r="S144" s="159"/>
      <c r="T144" s="160"/>
      <c r="AT144" s="154" t="s">
        <v>161</v>
      </c>
      <c r="AU144" s="154" t="s">
        <v>136</v>
      </c>
      <c r="AV144" s="13" t="s">
        <v>136</v>
      </c>
      <c r="AW144" s="13" t="s">
        <v>32</v>
      </c>
      <c r="AX144" s="13" t="s">
        <v>85</v>
      </c>
      <c r="AY144" s="154" t="s">
        <v>128</v>
      </c>
    </row>
    <row r="145" spans="1:65" s="2" customFormat="1" ht="24.2" customHeight="1">
      <c r="A145" s="31"/>
      <c r="B145" s="138"/>
      <c r="C145" s="139" t="s">
        <v>163</v>
      </c>
      <c r="D145" s="139" t="s">
        <v>130</v>
      </c>
      <c r="E145" s="140" t="s">
        <v>164</v>
      </c>
      <c r="F145" s="141" t="s">
        <v>165</v>
      </c>
      <c r="G145" s="142" t="s">
        <v>133</v>
      </c>
      <c r="H145" s="143">
        <v>181.078</v>
      </c>
      <c r="I145" s="144"/>
      <c r="J145" s="145">
        <f>ROUND(I145*H145,2)</f>
        <v>0</v>
      </c>
      <c r="K145" s="141" t="s">
        <v>134</v>
      </c>
      <c r="L145" s="32"/>
      <c r="M145" s="146" t="s">
        <v>1</v>
      </c>
      <c r="N145" s="147" t="s">
        <v>43</v>
      </c>
      <c r="O145" s="57"/>
      <c r="P145" s="148">
        <f>O145*H145</f>
        <v>0</v>
      </c>
      <c r="Q145" s="148">
        <v>0.00085</v>
      </c>
      <c r="R145" s="148">
        <f>Q145*H145</f>
        <v>0.1539163</v>
      </c>
      <c r="S145" s="148">
        <v>0</v>
      </c>
      <c r="T145" s="149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0" t="s">
        <v>135</v>
      </c>
      <c r="AT145" s="150" t="s">
        <v>130</v>
      </c>
      <c r="AU145" s="150" t="s">
        <v>136</v>
      </c>
      <c r="AY145" s="16" t="s">
        <v>128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6" t="s">
        <v>136</v>
      </c>
      <c r="BK145" s="151">
        <f>ROUND(I145*H145,2)</f>
        <v>0</v>
      </c>
      <c r="BL145" s="16" t="s">
        <v>135</v>
      </c>
      <c r="BM145" s="150" t="s">
        <v>166</v>
      </c>
    </row>
    <row r="146" spans="2:51" s="13" customFormat="1" ht="11.25">
      <c r="B146" s="152"/>
      <c r="D146" s="153" t="s">
        <v>161</v>
      </c>
      <c r="E146" s="154" t="s">
        <v>1</v>
      </c>
      <c r="F146" s="155" t="s">
        <v>167</v>
      </c>
      <c r="H146" s="156">
        <v>181.078</v>
      </c>
      <c r="I146" s="157"/>
      <c r="L146" s="152"/>
      <c r="M146" s="158"/>
      <c r="N146" s="159"/>
      <c r="O146" s="159"/>
      <c r="P146" s="159"/>
      <c r="Q146" s="159"/>
      <c r="R146" s="159"/>
      <c r="S146" s="159"/>
      <c r="T146" s="160"/>
      <c r="AT146" s="154" t="s">
        <v>161</v>
      </c>
      <c r="AU146" s="154" t="s">
        <v>136</v>
      </c>
      <c r="AV146" s="13" t="s">
        <v>136</v>
      </c>
      <c r="AW146" s="13" t="s">
        <v>32</v>
      </c>
      <c r="AX146" s="13" t="s">
        <v>85</v>
      </c>
      <c r="AY146" s="154" t="s">
        <v>128</v>
      </c>
    </row>
    <row r="147" spans="1:65" s="2" customFormat="1" ht="24.2" customHeight="1">
      <c r="A147" s="31"/>
      <c r="B147" s="138"/>
      <c r="C147" s="139" t="s">
        <v>168</v>
      </c>
      <c r="D147" s="139" t="s">
        <v>130</v>
      </c>
      <c r="E147" s="140" t="s">
        <v>169</v>
      </c>
      <c r="F147" s="141" t="s">
        <v>170</v>
      </c>
      <c r="G147" s="142" t="s">
        <v>133</v>
      </c>
      <c r="H147" s="143">
        <v>181.078</v>
      </c>
      <c r="I147" s="144"/>
      <c r="J147" s="145">
        <f>ROUND(I147*H147,2)</f>
        <v>0</v>
      </c>
      <c r="K147" s="141" t="s">
        <v>134</v>
      </c>
      <c r="L147" s="32"/>
      <c r="M147" s="146" t="s">
        <v>1</v>
      </c>
      <c r="N147" s="147" t="s">
        <v>43</v>
      </c>
      <c r="O147" s="57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0" t="s">
        <v>135</v>
      </c>
      <c r="AT147" s="150" t="s">
        <v>130</v>
      </c>
      <c r="AU147" s="150" t="s">
        <v>136</v>
      </c>
      <c r="AY147" s="16" t="s">
        <v>128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6" t="s">
        <v>136</v>
      </c>
      <c r="BK147" s="151">
        <f>ROUND(I147*H147,2)</f>
        <v>0</v>
      </c>
      <c r="BL147" s="16" t="s">
        <v>135</v>
      </c>
      <c r="BM147" s="150" t="s">
        <v>171</v>
      </c>
    </row>
    <row r="148" spans="1:65" s="2" customFormat="1" ht="37.9" customHeight="1">
      <c r="A148" s="31"/>
      <c r="B148" s="138"/>
      <c r="C148" s="139" t="s">
        <v>172</v>
      </c>
      <c r="D148" s="139" t="s">
        <v>130</v>
      </c>
      <c r="E148" s="140" t="s">
        <v>173</v>
      </c>
      <c r="F148" s="141" t="s">
        <v>174</v>
      </c>
      <c r="G148" s="142" t="s">
        <v>159</v>
      </c>
      <c r="H148" s="143">
        <v>53.832</v>
      </c>
      <c r="I148" s="144"/>
      <c r="J148" s="145">
        <f>ROUND(I148*H148,2)</f>
        <v>0</v>
      </c>
      <c r="K148" s="141" t="s">
        <v>134</v>
      </c>
      <c r="L148" s="32"/>
      <c r="M148" s="146" t="s">
        <v>1</v>
      </c>
      <c r="N148" s="147" t="s">
        <v>43</v>
      </c>
      <c r="O148" s="57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0" t="s">
        <v>135</v>
      </c>
      <c r="AT148" s="150" t="s">
        <v>130</v>
      </c>
      <c r="AU148" s="150" t="s">
        <v>136</v>
      </c>
      <c r="AY148" s="16" t="s">
        <v>128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6" t="s">
        <v>136</v>
      </c>
      <c r="BK148" s="151">
        <f>ROUND(I148*H148,2)</f>
        <v>0</v>
      </c>
      <c r="BL148" s="16" t="s">
        <v>135</v>
      </c>
      <c r="BM148" s="150" t="s">
        <v>175</v>
      </c>
    </row>
    <row r="149" spans="2:51" s="13" customFormat="1" ht="11.25">
      <c r="B149" s="152"/>
      <c r="D149" s="153" t="s">
        <v>161</v>
      </c>
      <c r="E149" s="154" t="s">
        <v>1</v>
      </c>
      <c r="F149" s="155" t="s">
        <v>176</v>
      </c>
      <c r="H149" s="156">
        <v>25.844</v>
      </c>
      <c r="I149" s="157"/>
      <c r="L149" s="152"/>
      <c r="M149" s="158"/>
      <c r="N149" s="159"/>
      <c r="O149" s="159"/>
      <c r="P149" s="159"/>
      <c r="Q149" s="159"/>
      <c r="R149" s="159"/>
      <c r="S149" s="159"/>
      <c r="T149" s="160"/>
      <c r="AT149" s="154" t="s">
        <v>161</v>
      </c>
      <c r="AU149" s="154" t="s">
        <v>136</v>
      </c>
      <c r="AV149" s="13" t="s">
        <v>136</v>
      </c>
      <c r="AW149" s="13" t="s">
        <v>32</v>
      </c>
      <c r="AX149" s="13" t="s">
        <v>77</v>
      </c>
      <c r="AY149" s="154" t="s">
        <v>128</v>
      </c>
    </row>
    <row r="150" spans="2:51" s="13" customFormat="1" ht="11.25">
      <c r="B150" s="152"/>
      <c r="D150" s="153" t="s">
        <v>161</v>
      </c>
      <c r="E150" s="154" t="s">
        <v>1</v>
      </c>
      <c r="F150" s="155" t="s">
        <v>177</v>
      </c>
      <c r="H150" s="156">
        <v>27.988</v>
      </c>
      <c r="I150" s="157"/>
      <c r="L150" s="152"/>
      <c r="M150" s="158"/>
      <c r="N150" s="159"/>
      <c r="O150" s="159"/>
      <c r="P150" s="159"/>
      <c r="Q150" s="159"/>
      <c r="R150" s="159"/>
      <c r="S150" s="159"/>
      <c r="T150" s="160"/>
      <c r="AT150" s="154" t="s">
        <v>161</v>
      </c>
      <c r="AU150" s="154" t="s">
        <v>136</v>
      </c>
      <c r="AV150" s="13" t="s">
        <v>136</v>
      </c>
      <c r="AW150" s="13" t="s">
        <v>32</v>
      </c>
      <c r="AX150" s="13" t="s">
        <v>77</v>
      </c>
      <c r="AY150" s="154" t="s">
        <v>128</v>
      </c>
    </row>
    <row r="151" spans="2:51" s="14" customFormat="1" ht="11.25">
      <c r="B151" s="161"/>
      <c r="D151" s="153" t="s">
        <v>161</v>
      </c>
      <c r="E151" s="162" t="s">
        <v>1</v>
      </c>
      <c r="F151" s="163" t="s">
        <v>178</v>
      </c>
      <c r="H151" s="164">
        <v>53.832</v>
      </c>
      <c r="I151" s="165"/>
      <c r="L151" s="161"/>
      <c r="M151" s="166"/>
      <c r="N151" s="167"/>
      <c r="O151" s="167"/>
      <c r="P151" s="167"/>
      <c r="Q151" s="167"/>
      <c r="R151" s="167"/>
      <c r="S151" s="167"/>
      <c r="T151" s="168"/>
      <c r="AT151" s="162" t="s">
        <v>161</v>
      </c>
      <c r="AU151" s="162" t="s">
        <v>136</v>
      </c>
      <c r="AV151" s="14" t="s">
        <v>135</v>
      </c>
      <c r="AW151" s="14" t="s">
        <v>32</v>
      </c>
      <c r="AX151" s="14" t="s">
        <v>85</v>
      </c>
      <c r="AY151" s="162" t="s">
        <v>128</v>
      </c>
    </row>
    <row r="152" spans="1:65" s="2" customFormat="1" ht="33" customHeight="1">
      <c r="A152" s="31"/>
      <c r="B152" s="138"/>
      <c r="C152" s="139" t="s">
        <v>179</v>
      </c>
      <c r="D152" s="139" t="s">
        <v>130</v>
      </c>
      <c r="E152" s="140" t="s">
        <v>180</v>
      </c>
      <c r="F152" s="141" t="s">
        <v>181</v>
      </c>
      <c r="G152" s="142" t="s">
        <v>182</v>
      </c>
      <c r="H152" s="143">
        <v>96.898</v>
      </c>
      <c r="I152" s="144"/>
      <c r="J152" s="145">
        <f>ROUND(I152*H152,2)</f>
        <v>0</v>
      </c>
      <c r="K152" s="141" t="s">
        <v>134</v>
      </c>
      <c r="L152" s="32"/>
      <c r="M152" s="146" t="s">
        <v>1</v>
      </c>
      <c r="N152" s="147" t="s">
        <v>43</v>
      </c>
      <c r="O152" s="57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0" t="s">
        <v>135</v>
      </c>
      <c r="AT152" s="150" t="s">
        <v>130</v>
      </c>
      <c r="AU152" s="150" t="s">
        <v>136</v>
      </c>
      <c r="AY152" s="16" t="s">
        <v>128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6" t="s">
        <v>136</v>
      </c>
      <c r="BK152" s="151">
        <f>ROUND(I152*H152,2)</f>
        <v>0</v>
      </c>
      <c r="BL152" s="16" t="s">
        <v>135</v>
      </c>
      <c r="BM152" s="150" t="s">
        <v>183</v>
      </c>
    </row>
    <row r="153" spans="2:51" s="13" customFormat="1" ht="11.25">
      <c r="B153" s="152"/>
      <c r="D153" s="153" t="s">
        <v>161</v>
      </c>
      <c r="E153" s="154" t="s">
        <v>1</v>
      </c>
      <c r="F153" s="155" t="s">
        <v>176</v>
      </c>
      <c r="H153" s="156">
        <v>25.844</v>
      </c>
      <c r="I153" s="157"/>
      <c r="L153" s="152"/>
      <c r="M153" s="158"/>
      <c r="N153" s="159"/>
      <c r="O153" s="159"/>
      <c r="P153" s="159"/>
      <c r="Q153" s="159"/>
      <c r="R153" s="159"/>
      <c r="S153" s="159"/>
      <c r="T153" s="160"/>
      <c r="AT153" s="154" t="s">
        <v>161</v>
      </c>
      <c r="AU153" s="154" t="s">
        <v>136</v>
      </c>
      <c r="AV153" s="13" t="s">
        <v>136</v>
      </c>
      <c r="AW153" s="13" t="s">
        <v>32</v>
      </c>
      <c r="AX153" s="13" t="s">
        <v>77</v>
      </c>
      <c r="AY153" s="154" t="s">
        <v>128</v>
      </c>
    </row>
    <row r="154" spans="2:51" s="13" customFormat="1" ht="11.25">
      <c r="B154" s="152"/>
      <c r="D154" s="153" t="s">
        <v>161</v>
      </c>
      <c r="E154" s="154" t="s">
        <v>1</v>
      </c>
      <c r="F154" s="155" t="s">
        <v>177</v>
      </c>
      <c r="H154" s="156">
        <v>27.988</v>
      </c>
      <c r="I154" s="157"/>
      <c r="L154" s="152"/>
      <c r="M154" s="158"/>
      <c r="N154" s="159"/>
      <c r="O154" s="159"/>
      <c r="P154" s="159"/>
      <c r="Q154" s="159"/>
      <c r="R154" s="159"/>
      <c r="S154" s="159"/>
      <c r="T154" s="160"/>
      <c r="AT154" s="154" t="s">
        <v>161</v>
      </c>
      <c r="AU154" s="154" t="s">
        <v>136</v>
      </c>
      <c r="AV154" s="13" t="s">
        <v>136</v>
      </c>
      <c r="AW154" s="13" t="s">
        <v>32</v>
      </c>
      <c r="AX154" s="13" t="s">
        <v>77</v>
      </c>
      <c r="AY154" s="154" t="s">
        <v>128</v>
      </c>
    </row>
    <row r="155" spans="2:51" s="14" customFormat="1" ht="11.25">
      <c r="B155" s="161"/>
      <c r="D155" s="153" t="s">
        <v>161</v>
      </c>
      <c r="E155" s="162" t="s">
        <v>1</v>
      </c>
      <c r="F155" s="163" t="s">
        <v>178</v>
      </c>
      <c r="H155" s="164">
        <v>53.832</v>
      </c>
      <c r="I155" s="165"/>
      <c r="L155" s="161"/>
      <c r="M155" s="166"/>
      <c r="N155" s="167"/>
      <c r="O155" s="167"/>
      <c r="P155" s="167"/>
      <c r="Q155" s="167"/>
      <c r="R155" s="167"/>
      <c r="S155" s="167"/>
      <c r="T155" s="168"/>
      <c r="AT155" s="162" t="s">
        <v>161</v>
      </c>
      <c r="AU155" s="162" t="s">
        <v>136</v>
      </c>
      <c r="AV155" s="14" t="s">
        <v>135</v>
      </c>
      <c r="AW155" s="14" t="s">
        <v>32</v>
      </c>
      <c r="AX155" s="14" t="s">
        <v>85</v>
      </c>
      <c r="AY155" s="162" t="s">
        <v>128</v>
      </c>
    </row>
    <row r="156" spans="2:51" s="13" customFormat="1" ht="11.25">
      <c r="B156" s="152"/>
      <c r="D156" s="153" t="s">
        <v>161</v>
      </c>
      <c r="F156" s="155" t="s">
        <v>184</v>
      </c>
      <c r="H156" s="156">
        <v>96.898</v>
      </c>
      <c r="I156" s="157"/>
      <c r="L156" s="152"/>
      <c r="M156" s="158"/>
      <c r="N156" s="159"/>
      <c r="O156" s="159"/>
      <c r="P156" s="159"/>
      <c r="Q156" s="159"/>
      <c r="R156" s="159"/>
      <c r="S156" s="159"/>
      <c r="T156" s="160"/>
      <c r="AT156" s="154" t="s">
        <v>161</v>
      </c>
      <c r="AU156" s="154" t="s">
        <v>136</v>
      </c>
      <c r="AV156" s="13" t="s">
        <v>136</v>
      </c>
      <c r="AW156" s="13" t="s">
        <v>3</v>
      </c>
      <c r="AX156" s="13" t="s">
        <v>85</v>
      </c>
      <c r="AY156" s="154" t="s">
        <v>128</v>
      </c>
    </row>
    <row r="157" spans="1:65" s="2" customFormat="1" ht="16.5" customHeight="1">
      <c r="A157" s="31"/>
      <c r="B157" s="138"/>
      <c r="C157" s="139" t="s">
        <v>185</v>
      </c>
      <c r="D157" s="139" t="s">
        <v>130</v>
      </c>
      <c r="E157" s="140" t="s">
        <v>186</v>
      </c>
      <c r="F157" s="141" t="s">
        <v>187</v>
      </c>
      <c r="G157" s="142" t="s">
        <v>159</v>
      </c>
      <c r="H157" s="143">
        <v>53.832</v>
      </c>
      <c r="I157" s="144"/>
      <c r="J157" s="145">
        <f>ROUND(I157*H157,2)</f>
        <v>0</v>
      </c>
      <c r="K157" s="141" t="s">
        <v>134</v>
      </c>
      <c r="L157" s="32"/>
      <c r="M157" s="146" t="s">
        <v>1</v>
      </c>
      <c r="N157" s="147" t="s">
        <v>43</v>
      </c>
      <c r="O157" s="57"/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0" t="s">
        <v>135</v>
      </c>
      <c r="AT157" s="150" t="s">
        <v>130</v>
      </c>
      <c r="AU157" s="150" t="s">
        <v>136</v>
      </c>
      <c r="AY157" s="16" t="s">
        <v>128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6" t="s">
        <v>136</v>
      </c>
      <c r="BK157" s="151">
        <f>ROUND(I157*H157,2)</f>
        <v>0</v>
      </c>
      <c r="BL157" s="16" t="s">
        <v>135</v>
      </c>
      <c r="BM157" s="150" t="s">
        <v>188</v>
      </c>
    </row>
    <row r="158" spans="2:51" s="13" customFormat="1" ht="11.25">
      <c r="B158" s="152"/>
      <c r="D158" s="153" t="s">
        <v>161</v>
      </c>
      <c r="E158" s="154" t="s">
        <v>1</v>
      </c>
      <c r="F158" s="155" t="s">
        <v>176</v>
      </c>
      <c r="H158" s="156">
        <v>25.844</v>
      </c>
      <c r="I158" s="157"/>
      <c r="L158" s="152"/>
      <c r="M158" s="158"/>
      <c r="N158" s="159"/>
      <c r="O158" s="159"/>
      <c r="P158" s="159"/>
      <c r="Q158" s="159"/>
      <c r="R158" s="159"/>
      <c r="S158" s="159"/>
      <c r="T158" s="160"/>
      <c r="AT158" s="154" t="s">
        <v>161</v>
      </c>
      <c r="AU158" s="154" t="s">
        <v>136</v>
      </c>
      <c r="AV158" s="13" t="s">
        <v>136</v>
      </c>
      <c r="AW158" s="13" t="s">
        <v>32</v>
      </c>
      <c r="AX158" s="13" t="s">
        <v>77</v>
      </c>
      <c r="AY158" s="154" t="s">
        <v>128</v>
      </c>
    </row>
    <row r="159" spans="2:51" s="13" customFormat="1" ht="11.25">
      <c r="B159" s="152"/>
      <c r="D159" s="153" t="s">
        <v>161</v>
      </c>
      <c r="E159" s="154" t="s">
        <v>1</v>
      </c>
      <c r="F159" s="155" t="s">
        <v>177</v>
      </c>
      <c r="H159" s="156">
        <v>27.988</v>
      </c>
      <c r="I159" s="157"/>
      <c r="L159" s="152"/>
      <c r="M159" s="158"/>
      <c r="N159" s="159"/>
      <c r="O159" s="159"/>
      <c r="P159" s="159"/>
      <c r="Q159" s="159"/>
      <c r="R159" s="159"/>
      <c r="S159" s="159"/>
      <c r="T159" s="160"/>
      <c r="AT159" s="154" t="s">
        <v>161</v>
      </c>
      <c r="AU159" s="154" t="s">
        <v>136</v>
      </c>
      <c r="AV159" s="13" t="s">
        <v>136</v>
      </c>
      <c r="AW159" s="13" t="s">
        <v>32</v>
      </c>
      <c r="AX159" s="13" t="s">
        <v>77</v>
      </c>
      <c r="AY159" s="154" t="s">
        <v>128</v>
      </c>
    </row>
    <row r="160" spans="2:51" s="14" customFormat="1" ht="11.25">
      <c r="B160" s="161"/>
      <c r="D160" s="153" t="s">
        <v>161</v>
      </c>
      <c r="E160" s="162" t="s">
        <v>1</v>
      </c>
      <c r="F160" s="163" t="s">
        <v>178</v>
      </c>
      <c r="H160" s="164">
        <v>53.832</v>
      </c>
      <c r="I160" s="165"/>
      <c r="L160" s="161"/>
      <c r="M160" s="166"/>
      <c r="N160" s="167"/>
      <c r="O160" s="167"/>
      <c r="P160" s="167"/>
      <c r="Q160" s="167"/>
      <c r="R160" s="167"/>
      <c r="S160" s="167"/>
      <c r="T160" s="168"/>
      <c r="AT160" s="162" t="s">
        <v>161</v>
      </c>
      <c r="AU160" s="162" t="s">
        <v>136</v>
      </c>
      <c r="AV160" s="14" t="s">
        <v>135</v>
      </c>
      <c r="AW160" s="14" t="s">
        <v>32</v>
      </c>
      <c r="AX160" s="14" t="s">
        <v>85</v>
      </c>
      <c r="AY160" s="162" t="s">
        <v>128</v>
      </c>
    </row>
    <row r="161" spans="1:65" s="2" customFormat="1" ht="24.2" customHeight="1">
      <c r="A161" s="31"/>
      <c r="B161" s="138"/>
      <c r="C161" s="139" t="s">
        <v>189</v>
      </c>
      <c r="D161" s="139" t="s">
        <v>130</v>
      </c>
      <c r="E161" s="140" t="s">
        <v>190</v>
      </c>
      <c r="F161" s="141" t="s">
        <v>191</v>
      </c>
      <c r="G161" s="142" t="s">
        <v>159</v>
      </c>
      <c r="H161" s="143">
        <v>91.031</v>
      </c>
      <c r="I161" s="144"/>
      <c r="J161" s="145">
        <f>ROUND(I161*H161,2)</f>
        <v>0</v>
      </c>
      <c r="K161" s="141" t="s">
        <v>134</v>
      </c>
      <c r="L161" s="32"/>
      <c r="M161" s="146" t="s">
        <v>1</v>
      </c>
      <c r="N161" s="147" t="s">
        <v>43</v>
      </c>
      <c r="O161" s="57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0" t="s">
        <v>135</v>
      </c>
      <c r="AT161" s="150" t="s">
        <v>130</v>
      </c>
      <c r="AU161" s="150" t="s">
        <v>136</v>
      </c>
      <c r="AY161" s="16" t="s">
        <v>128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6" t="s">
        <v>136</v>
      </c>
      <c r="BK161" s="151">
        <f>ROUND(I161*H161,2)</f>
        <v>0</v>
      </c>
      <c r="BL161" s="16" t="s">
        <v>135</v>
      </c>
      <c r="BM161" s="150" t="s">
        <v>192</v>
      </c>
    </row>
    <row r="162" spans="2:51" s="13" customFormat="1" ht="11.25">
      <c r="B162" s="152"/>
      <c r="D162" s="153" t="s">
        <v>161</v>
      </c>
      <c r="E162" s="154" t="s">
        <v>1</v>
      </c>
      <c r="F162" s="155" t="s">
        <v>162</v>
      </c>
      <c r="H162" s="156">
        <v>144.863</v>
      </c>
      <c r="I162" s="157"/>
      <c r="L162" s="152"/>
      <c r="M162" s="158"/>
      <c r="N162" s="159"/>
      <c r="O162" s="159"/>
      <c r="P162" s="159"/>
      <c r="Q162" s="159"/>
      <c r="R162" s="159"/>
      <c r="S162" s="159"/>
      <c r="T162" s="160"/>
      <c r="AT162" s="154" t="s">
        <v>161</v>
      </c>
      <c r="AU162" s="154" t="s">
        <v>136</v>
      </c>
      <c r="AV162" s="13" t="s">
        <v>136</v>
      </c>
      <c r="AW162" s="13" t="s">
        <v>32</v>
      </c>
      <c r="AX162" s="13" t="s">
        <v>77</v>
      </c>
      <c r="AY162" s="154" t="s">
        <v>128</v>
      </c>
    </row>
    <row r="163" spans="2:51" s="13" customFormat="1" ht="11.25">
      <c r="B163" s="152"/>
      <c r="D163" s="153" t="s">
        <v>161</v>
      </c>
      <c r="E163" s="154" t="s">
        <v>1</v>
      </c>
      <c r="F163" s="155" t="s">
        <v>193</v>
      </c>
      <c r="H163" s="156">
        <v>-25.844</v>
      </c>
      <c r="I163" s="157"/>
      <c r="L163" s="152"/>
      <c r="M163" s="158"/>
      <c r="N163" s="159"/>
      <c r="O163" s="159"/>
      <c r="P163" s="159"/>
      <c r="Q163" s="159"/>
      <c r="R163" s="159"/>
      <c r="S163" s="159"/>
      <c r="T163" s="160"/>
      <c r="AT163" s="154" t="s">
        <v>161</v>
      </c>
      <c r="AU163" s="154" t="s">
        <v>136</v>
      </c>
      <c r="AV163" s="13" t="s">
        <v>136</v>
      </c>
      <c r="AW163" s="13" t="s">
        <v>32</v>
      </c>
      <c r="AX163" s="13" t="s">
        <v>77</v>
      </c>
      <c r="AY163" s="154" t="s">
        <v>128</v>
      </c>
    </row>
    <row r="164" spans="2:51" s="13" customFormat="1" ht="11.25">
      <c r="B164" s="152"/>
      <c r="D164" s="153" t="s">
        <v>161</v>
      </c>
      <c r="E164" s="154" t="s">
        <v>1</v>
      </c>
      <c r="F164" s="155" t="s">
        <v>194</v>
      </c>
      <c r="H164" s="156">
        <v>-27.988</v>
      </c>
      <c r="I164" s="157"/>
      <c r="L164" s="152"/>
      <c r="M164" s="158"/>
      <c r="N164" s="159"/>
      <c r="O164" s="159"/>
      <c r="P164" s="159"/>
      <c r="Q164" s="159"/>
      <c r="R164" s="159"/>
      <c r="S164" s="159"/>
      <c r="T164" s="160"/>
      <c r="AT164" s="154" t="s">
        <v>161</v>
      </c>
      <c r="AU164" s="154" t="s">
        <v>136</v>
      </c>
      <c r="AV164" s="13" t="s">
        <v>136</v>
      </c>
      <c r="AW164" s="13" t="s">
        <v>32</v>
      </c>
      <c r="AX164" s="13" t="s">
        <v>77</v>
      </c>
      <c r="AY164" s="154" t="s">
        <v>128</v>
      </c>
    </row>
    <row r="165" spans="2:51" s="14" customFormat="1" ht="11.25">
      <c r="B165" s="161"/>
      <c r="D165" s="153" t="s">
        <v>161</v>
      </c>
      <c r="E165" s="162" t="s">
        <v>1</v>
      </c>
      <c r="F165" s="163" t="s">
        <v>178</v>
      </c>
      <c r="H165" s="164">
        <v>91.031</v>
      </c>
      <c r="I165" s="165"/>
      <c r="L165" s="161"/>
      <c r="M165" s="166"/>
      <c r="N165" s="167"/>
      <c r="O165" s="167"/>
      <c r="P165" s="167"/>
      <c r="Q165" s="167"/>
      <c r="R165" s="167"/>
      <c r="S165" s="167"/>
      <c r="T165" s="168"/>
      <c r="AT165" s="162" t="s">
        <v>161</v>
      </c>
      <c r="AU165" s="162" t="s">
        <v>136</v>
      </c>
      <c r="AV165" s="14" t="s">
        <v>135</v>
      </c>
      <c r="AW165" s="14" t="s">
        <v>32</v>
      </c>
      <c r="AX165" s="14" t="s">
        <v>85</v>
      </c>
      <c r="AY165" s="162" t="s">
        <v>128</v>
      </c>
    </row>
    <row r="166" spans="1:65" s="2" customFormat="1" ht="24.2" customHeight="1">
      <c r="A166" s="31"/>
      <c r="B166" s="138"/>
      <c r="C166" s="139" t="s">
        <v>195</v>
      </c>
      <c r="D166" s="139" t="s">
        <v>130</v>
      </c>
      <c r="E166" s="140" t="s">
        <v>196</v>
      </c>
      <c r="F166" s="141" t="s">
        <v>197</v>
      </c>
      <c r="G166" s="142" t="s">
        <v>159</v>
      </c>
      <c r="H166" s="143">
        <v>27.988</v>
      </c>
      <c r="I166" s="144"/>
      <c r="J166" s="145">
        <f>ROUND(I166*H166,2)</f>
        <v>0</v>
      </c>
      <c r="K166" s="141" t="s">
        <v>134</v>
      </c>
      <c r="L166" s="32"/>
      <c r="M166" s="146" t="s">
        <v>1</v>
      </c>
      <c r="N166" s="147" t="s">
        <v>43</v>
      </c>
      <c r="O166" s="57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0" t="s">
        <v>135</v>
      </c>
      <c r="AT166" s="150" t="s">
        <v>130</v>
      </c>
      <c r="AU166" s="150" t="s">
        <v>136</v>
      </c>
      <c r="AY166" s="16" t="s">
        <v>128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6" t="s">
        <v>136</v>
      </c>
      <c r="BK166" s="151">
        <f>ROUND(I166*H166,2)</f>
        <v>0</v>
      </c>
      <c r="BL166" s="16" t="s">
        <v>135</v>
      </c>
      <c r="BM166" s="150" t="s">
        <v>198</v>
      </c>
    </row>
    <row r="167" spans="2:51" s="13" customFormat="1" ht="11.25">
      <c r="B167" s="152"/>
      <c r="D167" s="153" t="s">
        <v>161</v>
      </c>
      <c r="E167" s="154" t="s">
        <v>1</v>
      </c>
      <c r="F167" s="155" t="s">
        <v>177</v>
      </c>
      <c r="H167" s="156">
        <v>27.988</v>
      </c>
      <c r="I167" s="157"/>
      <c r="L167" s="152"/>
      <c r="M167" s="158"/>
      <c r="N167" s="159"/>
      <c r="O167" s="159"/>
      <c r="P167" s="159"/>
      <c r="Q167" s="159"/>
      <c r="R167" s="159"/>
      <c r="S167" s="159"/>
      <c r="T167" s="160"/>
      <c r="AT167" s="154" t="s">
        <v>161</v>
      </c>
      <c r="AU167" s="154" t="s">
        <v>136</v>
      </c>
      <c r="AV167" s="13" t="s">
        <v>136</v>
      </c>
      <c r="AW167" s="13" t="s">
        <v>32</v>
      </c>
      <c r="AX167" s="13" t="s">
        <v>85</v>
      </c>
      <c r="AY167" s="154" t="s">
        <v>128</v>
      </c>
    </row>
    <row r="168" spans="1:65" s="2" customFormat="1" ht="16.5" customHeight="1">
      <c r="A168" s="31"/>
      <c r="B168" s="138"/>
      <c r="C168" s="169" t="s">
        <v>8</v>
      </c>
      <c r="D168" s="169" t="s">
        <v>199</v>
      </c>
      <c r="E168" s="170" t="s">
        <v>200</v>
      </c>
      <c r="F168" s="171" t="s">
        <v>201</v>
      </c>
      <c r="G168" s="172" t="s">
        <v>182</v>
      </c>
      <c r="H168" s="173">
        <v>55.976</v>
      </c>
      <c r="I168" s="174"/>
      <c r="J168" s="175">
        <f>ROUND(I168*H168,2)</f>
        <v>0</v>
      </c>
      <c r="K168" s="171" t="s">
        <v>134</v>
      </c>
      <c r="L168" s="176"/>
      <c r="M168" s="177" t="s">
        <v>1</v>
      </c>
      <c r="N168" s="178" t="s">
        <v>43</v>
      </c>
      <c r="O168" s="57"/>
      <c r="P168" s="148">
        <f>O168*H168</f>
        <v>0</v>
      </c>
      <c r="Q168" s="148">
        <v>1</v>
      </c>
      <c r="R168" s="148">
        <f>Q168*H168</f>
        <v>55.976</v>
      </c>
      <c r="S168" s="148">
        <v>0</v>
      </c>
      <c r="T168" s="149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0" t="s">
        <v>163</v>
      </c>
      <c r="AT168" s="150" t="s">
        <v>199</v>
      </c>
      <c r="AU168" s="150" t="s">
        <v>136</v>
      </c>
      <c r="AY168" s="16" t="s">
        <v>128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6" t="s">
        <v>136</v>
      </c>
      <c r="BK168" s="151">
        <f>ROUND(I168*H168,2)</f>
        <v>0</v>
      </c>
      <c r="BL168" s="16" t="s">
        <v>135</v>
      </c>
      <c r="BM168" s="150" t="s">
        <v>202</v>
      </c>
    </row>
    <row r="169" spans="2:51" s="13" customFormat="1" ht="11.25">
      <c r="B169" s="152"/>
      <c r="D169" s="153" t="s">
        <v>161</v>
      </c>
      <c r="F169" s="155" t="s">
        <v>203</v>
      </c>
      <c r="H169" s="156">
        <v>55.976</v>
      </c>
      <c r="I169" s="157"/>
      <c r="L169" s="152"/>
      <c r="M169" s="158"/>
      <c r="N169" s="159"/>
      <c r="O169" s="159"/>
      <c r="P169" s="159"/>
      <c r="Q169" s="159"/>
      <c r="R169" s="159"/>
      <c r="S169" s="159"/>
      <c r="T169" s="160"/>
      <c r="AT169" s="154" t="s">
        <v>161</v>
      </c>
      <c r="AU169" s="154" t="s">
        <v>136</v>
      </c>
      <c r="AV169" s="13" t="s">
        <v>136</v>
      </c>
      <c r="AW169" s="13" t="s">
        <v>3</v>
      </c>
      <c r="AX169" s="13" t="s">
        <v>85</v>
      </c>
      <c r="AY169" s="154" t="s">
        <v>128</v>
      </c>
    </row>
    <row r="170" spans="2:63" s="12" customFormat="1" ht="22.9" customHeight="1">
      <c r="B170" s="125"/>
      <c r="D170" s="126" t="s">
        <v>76</v>
      </c>
      <c r="E170" s="136" t="s">
        <v>136</v>
      </c>
      <c r="F170" s="136" t="s">
        <v>204</v>
      </c>
      <c r="I170" s="128"/>
      <c r="J170" s="137">
        <f>BK170</f>
        <v>0</v>
      </c>
      <c r="L170" s="125"/>
      <c r="M170" s="130"/>
      <c r="N170" s="131"/>
      <c r="O170" s="131"/>
      <c r="P170" s="132">
        <f>SUM(P171:P179)</f>
        <v>0</v>
      </c>
      <c r="Q170" s="131"/>
      <c r="R170" s="132">
        <f>SUM(R171:R179)</f>
        <v>0.20030919000000003</v>
      </c>
      <c r="S170" s="131"/>
      <c r="T170" s="133">
        <f>SUM(T171:T179)</f>
        <v>0</v>
      </c>
      <c r="AR170" s="126" t="s">
        <v>85</v>
      </c>
      <c r="AT170" s="134" t="s">
        <v>76</v>
      </c>
      <c r="AU170" s="134" t="s">
        <v>85</v>
      </c>
      <c r="AY170" s="126" t="s">
        <v>128</v>
      </c>
      <c r="BK170" s="135">
        <f>SUM(BK171:BK179)</f>
        <v>0</v>
      </c>
    </row>
    <row r="171" spans="1:65" s="2" customFormat="1" ht="24.2" customHeight="1">
      <c r="A171" s="31"/>
      <c r="B171" s="138"/>
      <c r="C171" s="139" t="s">
        <v>205</v>
      </c>
      <c r="D171" s="139" t="s">
        <v>130</v>
      </c>
      <c r="E171" s="140" t="s">
        <v>206</v>
      </c>
      <c r="F171" s="141" t="s">
        <v>207</v>
      </c>
      <c r="G171" s="142" t="s">
        <v>159</v>
      </c>
      <c r="H171" s="143">
        <v>25.504</v>
      </c>
      <c r="I171" s="144"/>
      <c r="J171" s="145">
        <f>ROUND(I171*H171,2)</f>
        <v>0</v>
      </c>
      <c r="K171" s="141" t="s">
        <v>134</v>
      </c>
      <c r="L171" s="32"/>
      <c r="M171" s="146" t="s">
        <v>1</v>
      </c>
      <c r="N171" s="147" t="s">
        <v>43</v>
      </c>
      <c r="O171" s="57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50" t="s">
        <v>135</v>
      </c>
      <c r="AT171" s="150" t="s">
        <v>130</v>
      </c>
      <c r="AU171" s="150" t="s">
        <v>136</v>
      </c>
      <c r="AY171" s="16" t="s">
        <v>128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6" t="s">
        <v>136</v>
      </c>
      <c r="BK171" s="151">
        <f>ROUND(I171*H171,2)</f>
        <v>0</v>
      </c>
      <c r="BL171" s="16" t="s">
        <v>135</v>
      </c>
      <c r="BM171" s="150" t="s">
        <v>208</v>
      </c>
    </row>
    <row r="172" spans="2:51" s="13" customFormat="1" ht="11.25">
      <c r="B172" s="152"/>
      <c r="D172" s="153" t="s">
        <v>161</v>
      </c>
      <c r="E172" s="154" t="s">
        <v>1</v>
      </c>
      <c r="F172" s="155" t="s">
        <v>209</v>
      </c>
      <c r="H172" s="156">
        <v>25.504</v>
      </c>
      <c r="I172" s="157"/>
      <c r="L172" s="152"/>
      <c r="M172" s="158"/>
      <c r="N172" s="159"/>
      <c r="O172" s="159"/>
      <c r="P172" s="159"/>
      <c r="Q172" s="159"/>
      <c r="R172" s="159"/>
      <c r="S172" s="159"/>
      <c r="T172" s="160"/>
      <c r="AT172" s="154" t="s">
        <v>161</v>
      </c>
      <c r="AU172" s="154" t="s">
        <v>136</v>
      </c>
      <c r="AV172" s="13" t="s">
        <v>136</v>
      </c>
      <c r="AW172" s="13" t="s">
        <v>32</v>
      </c>
      <c r="AX172" s="13" t="s">
        <v>85</v>
      </c>
      <c r="AY172" s="154" t="s">
        <v>128</v>
      </c>
    </row>
    <row r="173" spans="1:65" s="2" customFormat="1" ht="24.2" customHeight="1">
      <c r="A173" s="31"/>
      <c r="B173" s="138"/>
      <c r="C173" s="139" t="s">
        <v>210</v>
      </c>
      <c r="D173" s="139" t="s">
        <v>130</v>
      </c>
      <c r="E173" s="140" t="s">
        <v>211</v>
      </c>
      <c r="F173" s="141" t="s">
        <v>212</v>
      </c>
      <c r="G173" s="142" t="s">
        <v>133</v>
      </c>
      <c r="H173" s="143">
        <v>301.557</v>
      </c>
      <c r="I173" s="144"/>
      <c r="J173" s="145">
        <f>ROUND(I173*H173,2)</f>
        <v>0</v>
      </c>
      <c r="K173" s="141" t="s">
        <v>134</v>
      </c>
      <c r="L173" s="32"/>
      <c r="M173" s="146" t="s">
        <v>1</v>
      </c>
      <c r="N173" s="147" t="s">
        <v>43</v>
      </c>
      <c r="O173" s="57"/>
      <c r="P173" s="148">
        <f>O173*H173</f>
        <v>0</v>
      </c>
      <c r="Q173" s="148">
        <v>0.00027</v>
      </c>
      <c r="R173" s="148">
        <f>Q173*H173</f>
        <v>0.08142039000000001</v>
      </c>
      <c r="S173" s="148">
        <v>0</v>
      </c>
      <c r="T173" s="149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0" t="s">
        <v>135</v>
      </c>
      <c r="AT173" s="150" t="s">
        <v>130</v>
      </c>
      <c r="AU173" s="150" t="s">
        <v>136</v>
      </c>
      <c r="AY173" s="16" t="s">
        <v>128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6" t="s">
        <v>136</v>
      </c>
      <c r="BK173" s="151">
        <f>ROUND(I173*H173,2)</f>
        <v>0</v>
      </c>
      <c r="BL173" s="16" t="s">
        <v>135</v>
      </c>
      <c r="BM173" s="150" t="s">
        <v>213</v>
      </c>
    </row>
    <row r="174" spans="2:51" s="13" customFormat="1" ht="11.25">
      <c r="B174" s="152"/>
      <c r="D174" s="153" t="s">
        <v>161</v>
      </c>
      <c r="E174" s="154" t="s">
        <v>1</v>
      </c>
      <c r="F174" s="155" t="s">
        <v>214</v>
      </c>
      <c r="H174" s="156">
        <v>166.632</v>
      </c>
      <c r="I174" s="157"/>
      <c r="L174" s="152"/>
      <c r="M174" s="158"/>
      <c r="N174" s="159"/>
      <c r="O174" s="159"/>
      <c r="P174" s="159"/>
      <c r="Q174" s="159"/>
      <c r="R174" s="159"/>
      <c r="S174" s="159"/>
      <c r="T174" s="160"/>
      <c r="AT174" s="154" t="s">
        <v>161</v>
      </c>
      <c r="AU174" s="154" t="s">
        <v>136</v>
      </c>
      <c r="AV174" s="13" t="s">
        <v>136</v>
      </c>
      <c r="AW174" s="13" t="s">
        <v>32</v>
      </c>
      <c r="AX174" s="13" t="s">
        <v>77</v>
      </c>
      <c r="AY174" s="154" t="s">
        <v>128</v>
      </c>
    </row>
    <row r="175" spans="2:51" s="13" customFormat="1" ht="11.25">
      <c r="B175" s="152"/>
      <c r="D175" s="153" t="s">
        <v>161</v>
      </c>
      <c r="E175" s="154" t="s">
        <v>1</v>
      </c>
      <c r="F175" s="155" t="s">
        <v>215</v>
      </c>
      <c r="H175" s="156">
        <v>134.925</v>
      </c>
      <c r="I175" s="157"/>
      <c r="L175" s="152"/>
      <c r="M175" s="158"/>
      <c r="N175" s="159"/>
      <c r="O175" s="159"/>
      <c r="P175" s="159"/>
      <c r="Q175" s="159"/>
      <c r="R175" s="159"/>
      <c r="S175" s="159"/>
      <c r="T175" s="160"/>
      <c r="AT175" s="154" t="s">
        <v>161</v>
      </c>
      <c r="AU175" s="154" t="s">
        <v>136</v>
      </c>
      <c r="AV175" s="13" t="s">
        <v>136</v>
      </c>
      <c r="AW175" s="13" t="s">
        <v>32</v>
      </c>
      <c r="AX175" s="13" t="s">
        <v>77</v>
      </c>
      <c r="AY175" s="154" t="s">
        <v>128</v>
      </c>
    </row>
    <row r="176" spans="2:51" s="14" customFormat="1" ht="11.25">
      <c r="B176" s="161"/>
      <c r="D176" s="153" t="s">
        <v>161</v>
      </c>
      <c r="E176" s="162" t="s">
        <v>1</v>
      </c>
      <c r="F176" s="163" t="s">
        <v>178</v>
      </c>
      <c r="H176" s="164">
        <v>301.557</v>
      </c>
      <c r="I176" s="165"/>
      <c r="L176" s="161"/>
      <c r="M176" s="166"/>
      <c r="N176" s="167"/>
      <c r="O176" s="167"/>
      <c r="P176" s="167"/>
      <c r="Q176" s="167"/>
      <c r="R176" s="167"/>
      <c r="S176" s="167"/>
      <c r="T176" s="168"/>
      <c r="AT176" s="162" t="s">
        <v>161</v>
      </c>
      <c r="AU176" s="162" t="s">
        <v>136</v>
      </c>
      <c r="AV176" s="14" t="s">
        <v>135</v>
      </c>
      <c r="AW176" s="14" t="s">
        <v>32</v>
      </c>
      <c r="AX176" s="14" t="s">
        <v>85</v>
      </c>
      <c r="AY176" s="162" t="s">
        <v>128</v>
      </c>
    </row>
    <row r="177" spans="1:65" s="2" customFormat="1" ht="24.2" customHeight="1">
      <c r="A177" s="31"/>
      <c r="B177" s="138"/>
      <c r="C177" s="169" t="s">
        <v>216</v>
      </c>
      <c r="D177" s="169" t="s">
        <v>199</v>
      </c>
      <c r="E177" s="170" t="s">
        <v>217</v>
      </c>
      <c r="F177" s="171" t="s">
        <v>218</v>
      </c>
      <c r="G177" s="172" t="s">
        <v>133</v>
      </c>
      <c r="H177" s="173">
        <v>357.194</v>
      </c>
      <c r="I177" s="174"/>
      <c r="J177" s="175">
        <f>ROUND(I177*H177,2)</f>
        <v>0</v>
      </c>
      <c r="K177" s="171" t="s">
        <v>134</v>
      </c>
      <c r="L177" s="176"/>
      <c r="M177" s="177" t="s">
        <v>1</v>
      </c>
      <c r="N177" s="178" t="s">
        <v>43</v>
      </c>
      <c r="O177" s="57"/>
      <c r="P177" s="148">
        <f>O177*H177</f>
        <v>0</v>
      </c>
      <c r="Q177" s="148">
        <v>0.0002</v>
      </c>
      <c r="R177" s="148">
        <f>Q177*H177</f>
        <v>0.07143880000000001</v>
      </c>
      <c r="S177" s="148">
        <v>0</v>
      </c>
      <c r="T177" s="149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0" t="s">
        <v>163</v>
      </c>
      <c r="AT177" s="150" t="s">
        <v>199</v>
      </c>
      <c r="AU177" s="150" t="s">
        <v>136</v>
      </c>
      <c r="AY177" s="16" t="s">
        <v>128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6" t="s">
        <v>136</v>
      </c>
      <c r="BK177" s="151">
        <f>ROUND(I177*H177,2)</f>
        <v>0</v>
      </c>
      <c r="BL177" s="16" t="s">
        <v>135</v>
      </c>
      <c r="BM177" s="150" t="s">
        <v>219</v>
      </c>
    </row>
    <row r="178" spans="2:51" s="13" customFormat="1" ht="11.25">
      <c r="B178" s="152"/>
      <c r="D178" s="153" t="s">
        <v>161</v>
      </c>
      <c r="F178" s="155" t="s">
        <v>220</v>
      </c>
      <c r="H178" s="156">
        <v>357.194</v>
      </c>
      <c r="I178" s="157"/>
      <c r="L178" s="152"/>
      <c r="M178" s="158"/>
      <c r="N178" s="159"/>
      <c r="O178" s="159"/>
      <c r="P178" s="159"/>
      <c r="Q178" s="159"/>
      <c r="R178" s="159"/>
      <c r="S178" s="159"/>
      <c r="T178" s="160"/>
      <c r="AT178" s="154" t="s">
        <v>161</v>
      </c>
      <c r="AU178" s="154" t="s">
        <v>136</v>
      </c>
      <c r="AV178" s="13" t="s">
        <v>136</v>
      </c>
      <c r="AW178" s="13" t="s">
        <v>3</v>
      </c>
      <c r="AX178" s="13" t="s">
        <v>85</v>
      </c>
      <c r="AY178" s="154" t="s">
        <v>128</v>
      </c>
    </row>
    <row r="179" spans="1:65" s="2" customFormat="1" ht="24.2" customHeight="1">
      <c r="A179" s="31"/>
      <c r="B179" s="138"/>
      <c r="C179" s="139" t="s">
        <v>221</v>
      </c>
      <c r="D179" s="139" t="s">
        <v>130</v>
      </c>
      <c r="E179" s="140" t="s">
        <v>222</v>
      </c>
      <c r="F179" s="141" t="s">
        <v>223</v>
      </c>
      <c r="G179" s="142" t="s">
        <v>224</v>
      </c>
      <c r="H179" s="143">
        <v>65</v>
      </c>
      <c r="I179" s="144"/>
      <c r="J179" s="145">
        <f>ROUND(I179*H179,2)</f>
        <v>0</v>
      </c>
      <c r="K179" s="141" t="s">
        <v>134</v>
      </c>
      <c r="L179" s="32"/>
      <c r="M179" s="146" t="s">
        <v>1</v>
      </c>
      <c r="N179" s="147" t="s">
        <v>43</v>
      </c>
      <c r="O179" s="57"/>
      <c r="P179" s="148">
        <f>O179*H179</f>
        <v>0</v>
      </c>
      <c r="Q179" s="148">
        <v>0.00073</v>
      </c>
      <c r="R179" s="148">
        <f>Q179*H179</f>
        <v>0.04745</v>
      </c>
      <c r="S179" s="148">
        <v>0</v>
      </c>
      <c r="T179" s="149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50" t="s">
        <v>135</v>
      </c>
      <c r="AT179" s="150" t="s">
        <v>130</v>
      </c>
      <c r="AU179" s="150" t="s">
        <v>136</v>
      </c>
      <c r="AY179" s="16" t="s">
        <v>128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6" t="s">
        <v>136</v>
      </c>
      <c r="BK179" s="151">
        <f>ROUND(I179*H179,2)</f>
        <v>0</v>
      </c>
      <c r="BL179" s="16" t="s">
        <v>135</v>
      </c>
      <c r="BM179" s="150" t="s">
        <v>225</v>
      </c>
    </row>
    <row r="180" spans="2:63" s="12" customFormat="1" ht="22.9" customHeight="1">
      <c r="B180" s="125"/>
      <c r="D180" s="126" t="s">
        <v>76</v>
      </c>
      <c r="E180" s="136" t="s">
        <v>141</v>
      </c>
      <c r="F180" s="136" t="s">
        <v>226</v>
      </c>
      <c r="I180" s="128"/>
      <c r="J180" s="137">
        <f>BK180</f>
        <v>0</v>
      </c>
      <c r="L180" s="125"/>
      <c r="M180" s="130"/>
      <c r="N180" s="131"/>
      <c r="O180" s="131"/>
      <c r="P180" s="132">
        <f>SUM(P181:P187)</f>
        <v>0</v>
      </c>
      <c r="Q180" s="131"/>
      <c r="R180" s="132">
        <f>SUM(R181:R187)</f>
        <v>0.1483377</v>
      </c>
      <c r="S180" s="131"/>
      <c r="T180" s="133">
        <f>SUM(T181:T187)</f>
        <v>0.0011533000000000001</v>
      </c>
      <c r="AR180" s="126" t="s">
        <v>85</v>
      </c>
      <c r="AT180" s="134" t="s">
        <v>76</v>
      </c>
      <c r="AU180" s="134" t="s">
        <v>85</v>
      </c>
      <c r="AY180" s="126" t="s">
        <v>128</v>
      </c>
      <c r="BK180" s="135">
        <f>SUM(BK181:BK187)</f>
        <v>0</v>
      </c>
    </row>
    <row r="181" spans="1:65" s="2" customFormat="1" ht="24.2" customHeight="1">
      <c r="A181" s="31"/>
      <c r="B181" s="138"/>
      <c r="C181" s="139" t="s">
        <v>227</v>
      </c>
      <c r="D181" s="139" t="s">
        <v>130</v>
      </c>
      <c r="E181" s="140" t="s">
        <v>228</v>
      </c>
      <c r="F181" s="141" t="s">
        <v>229</v>
      </c>
      <c r="G181" s="142" t="s">
        <v>224</v>
      </c>
      <c r="H181" s="143">
        <v>22.94</v>
      </c>
      <c r="I181" s="144"/>
      <c r="J181" s="145">
        <f>ROUND(I181*H181,2)</f>
        <v>0</v>
      </c>
      <c r="K181" s="141" t="s">
        <v>134</v>
      </c>
      <c r="L181" s="32"/>
      <c r="M181" s="146" t="s">
        <v>1</v>
      </c>
      <c r="N181" s="147" t="s">
        <v>43</v>
      </c>
      <c r="O181" s="57"/>
      <c r="P181" s="148">
        <f>O181*H181</f>
        <v>0</v>
      </c>
      <c r="Q181" s="148">
        <v>0.00059</v>
      </c>
      <c r="R181" s="148">
        <f>Q181*H181</f>
        <v>0.0135346</v>
      </c>
      <c r="S181" s="148">
        <v>1E-05</v>
      </c>
      <c r="T181" s="149">
        <f>S181*H181</f>
        <v>0.00022940000000000002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50" t="s">
        <v>135</v>
      </c>
      <c r="AT181" s="150" t="s">
        <v>130</v>
      </c>
      <c r="AU181" s="150" t="s">
        <v>136</v>
      </c>
      <c r="AY181" s="16" t="s">
        <v>128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6" t="s">
        <v>136</v>
      </c>
      <c r="BK181" s="151">
        <f>ROUND(I181*H181,2)</f>
        <v>0</v>
      </c>
      <c r="BL181" s="16" t="s">
        <v>135</v>
      </c>
      <c r="BM181" s="150" t="s">
        <v>230</v>
      </c>
    </row>
    <row r="182" spans="2:51" s="13" customFormat="1" ht="11.25">
      <c r="B182" s="152"/>
      <c r="D182" s="153" t="s">
        <v>161</v>
      </c>
      <c r="E182" s="154" t="s">
        <v>1</v>
      </c>
      <c r="F182" s="155" t="s">
        <v>231</v>
      </c>
      <c r="H182" s="156">
        <v>22.94</v>
      </c>
      <c r="I182" s="157"/>
      <c r="L182" s="152"/>
      <c r="M182" s="158"/>
      <c r="N182" s="159"/>
      <c r="O182" s="159"/>
      <c r="P182" s="159"/>
      <c r="Q182" s="159"/>
      <c r="R182" s="159"/>
      <c r="S182" s="159"/>
      <c r="T182" s="160"/>
      <c r="AT182" s="154" t="s">
        <v>161</v>
      </c>
      <c r="AU182" s="154" t="s">
        <v>136</v>
      </c>
      <c r="AV182" s="13" t="s">
        <v>136</v>
      </c>
      <c r="AW182" s="13" t="s">
        <v>32</v>
      </c>
      <c r="AX182" s="13" t="s">
        <v>85</v>
      </c>
      <c r="AY182" s="154" t="s">
        <v>128</v>
      </c>
    </row>
    <row r="183" spans="1:65" s="2" customFormat="1" ht="24.2" customHeight="1">
      <c r="A183" s="31"/>
      <c r="B183" s="138"/>
      <c r="C183" s="139" t="s">
        <v>7</v>
      </c>
      <c r="D183" s="139" t="s">
        <v>130</v>
      </c>
      <c r="E183" s="140" t="s">
        <v>232</v>
      </c>
      <c r="F183" s="141" t="s">
        <v>233</v>
      </c>
      <c r="G183" s="142" t="s">
        <v>224</v>
      </c>
      <c r="H183" s="143">
        <v>5.85</v>
      </c>
      <c r="I183" s="144"/>
      <c r="J183" s="145">
        <f>ROUND(I183*H183,2)</f>
        <v>0</v>
      </c>
      <c r="K183" s="141" t="s">
        <v>134</v>
      </c>
      <c r="L183" s="32"/>
      <c r="M183" s="146" t="s">
        <v>1</v>
      </c>
      <c r="N183" s="147" t="s">
        <v>43</v>
      </c>
      <c r="O183" s="57"/>
      <c r="P183" s="148">
        <f>O183*H183</f>
        <v>0</v>
      </c>
      <c r="Q183" s="148">
        <v>0.00079</v>
      </c>
      <c r="R183" s="148">
        <f>Q183*H183</f>
        <v>0.0046215</v>
      </c>
      <c r="S183" s="148">
        <v>1E-05</v>
      </c>
      <c r="T183" s="149">
        <f>S183*H183</f>
        <v>5.85E-05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50" t="s">
        <v>135</v>
      </c>
      <c r="AT183" s="150" t="s">
        <v>130</v>
      </c>
      <c r="AU183" s="150" t="s">
        <v>136</v>
      </c>
      <c r="AY183" s="16" t="s">
        <v>128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6" t="s">
        <v>136</v>
      </c>
      <c r="BK183" s="151">
        <f>ROUND(I183*H183,2)</f>
        <v>0</v>
      </c>
      <c r="BL183" s="16" t="s">
        <v>135</v>
      </c>
      <c r="BM183" s="150" t="s">
        <v>234</v>
      </c>
    </row>
    <row r="184" spans="1:65" s="2" customFormat="1" ht="24.2" customHeight="1">
      <c r="A184" s="31"/>
      <c r="B184" s="138"/>
      <c r="C184" s="139" t="s">
        <v>235</v>
      </c>
      <c r="D184" s="139" t="s">
        <v>130</v>
      </c>
      <c r="E184" s="140" t="s">
        <v>236</v>
      </c>
      <c r="F184" s="141" t="s">
        <v>237</v>
      </c>
      <c r="G184" s="142" t="s">
        <v>224</v>
      </c>
      <c r="H184" s="143">
        <v>40.44</v>
      </c>
      <c r="I184" s="144"/>
      <c r="J184" s="145">
        <f>ROUND(I184*H184,2)</f>
        <v>0</v>
      </c>
      <c r="K184" s="141" t="s">
        <v>134</v>
      </c>
      <c r="L184" s="32"/>
      <c r="M184" s="146" t="s">
        <v>1</v>
      </c>
      <c r="N184" s="147" t="s">
        <v>43</v>
      </c>
      <c r="O184" s="57"/>
      <c r="P184" s="148">
        <f>O184*H184</f>
        <v>0</v>
      </c>
      <c r="Q184" s="148">
        <v>0.00119</v>
      </c>
      <c r="R184" s="148">
        <f>Q184*H184</f>
        <v>0.0481236</v>
      </c>
      <c r="S184" s="148">
        <v>1E-05</v>
      </c>
      <c r="T184" s="149">
        <f>S184*H184</f>
        <v>0.0004044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0" t="s">
        <v>135</v>
      </c>
      <c r="AT184" s="150" t="s">
        <v>130</v>
      </c>
      <c r="AU184" s="150" t="s">
        <v>136</v>
      </c>
      <c r="AY184" s="16" t="s">
        <v>128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6" t="s">
        <v>136</v>
      </c>
      <c r="BK184" s="151">
        <f>ROUND(I184*H184,2)</f>
        <v>0</v>
      </c>
      <c r="BL184" s="16" t="s">
        <v>135</v>
      </c>
      <c r="BM184" s="150" t="s">
        <v>238</v>
      </c>
    </row>
    <row r="185" spans="2:51" s="13" customFormat="1" ht="11.25">
      <c r="B185" s="152"/>
      <c r="D185" s="153" t="s">
        <v>161</v>
      </c>
      <c r="E185" s="154" t="s">
        <v>1</v>
      </c>
      <c r="F185" s="155" t="s">
        <v>239</v>
      </c>
      <c r="H185" s="156">
        <v>40.44</v>
      </c>
      <c r="I185" s="157"/>
      <c r="L185" s="152"/>
      <c r="M185" s="158"/>
      <c r="N185" s="159"/>
      <c r="O185" s="159"/>
      <c r="P185" s="159"/>
      <c r="Q185" s="159"/>
      <c r="R185" s="159"/>
      <c r="S185" s="159"/>
      <c r="T185" s="160"/>
      <c r="AT185" s="154" t="s">
        <v>161</v>
      </c>
      <c r="AU185" s="154" t="s">
        <v>136</v>
      </c>
      <c r="AV185" s="13" t="s">
        <v>136</v>
      </c>
      <c r="AW185" s="13" t="s">
        <v>32</v>
      </c>
      <c r="AX185" s="13" t="s">
        <v>85</v>
      </c>
      <c r="AY185" s="154" t="s">
        <v>128</v>
      </c>
    </row>
    <row r="186" spans="1:65" s="2" customFormat="1" ht="24.2" customHeight="1">
      <c r="A186" s="31"/>
      <c r="B186" s="138"/>
      <c r="C186" s="139" t="s">
        <v>240</v>
      </c>
      <c r="D186" s="139" t="s">
        <v>130</v>
      </c>
      <c r="E186" s="140" t="s">
        <v>241</v>
      </c>
      <c r="F186" s="141" t="s">
        <v>242</v>
      </c>
      <c r="G186" s="142" t="s">
        <v>224</v>
      </c>
      <c r="H186" s="143">
        <v>46.1</v>
      </c>
      <c r="I186" s="144"/>
      <c r="J186" s="145">
        <f>ROUND(I186*H186,2)</f>
        <v>0</v>
      </c>
      <c r="K186" s="141" t="s">
        <v>134</v>
      </c>
      <c r="L186" s="32"/>
      <c r="M186" s="146" t="s">
        <v>1</v>
      </c>
      <c r="N186" s="147" t="s">
        <v>43</v>
      </c>
      <c r="O186" s="57"/>
      <c r="P186" s="148">
        <f>O186*H186</f>
        <v>0</v>
      </c>
      <c r="Q186" s="148">
        <v>0.00178</v>
      </c>
      <c r="R186" s="148">
        <f>Q186*H186</f>
        <v>0.08205799999999999</v>
      </c>
      <c r="S186" s="148">
        <v>1E-05</v>
      </c>
      <c r="T186" s="149">
        <f>S186*H186</f>
        <v>0.00046100000000000004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50" t="s">
        <v>135</v>
      </c>
      <c r="AT186" s="150" t="s">
        <v>130</v>
      </c>
      <c r="AU186" s="150" t="s">
        <v>136</v>
      </c>
      <c r="AY186" s="16" t="s">
        <v>128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6" t="s">
        <v>136</v>
      </c>
      <c r="BK186" s="151">
        <f>ROUND(I186*H186,2)</f>
        <v>0</v>
      </c>
      <c r="BL186" s="16" t="s">
        <v>135</v>
      </c>
      <c r="BM186" s="150" t="s">
        <v>243</v>
      </c>
    </row>
    <row r="187" spans="2:51" s="13" customFormat="1" ht="11.25">
      <c r="B187" s="152"/>
      <c r="D187" s="153" t="s">
        <v>161</v>
      </c>
      <c r="E187" s="154" t="s">
        <v>1</v>
      </c>
      <c r="F187" s="155" t="s">
        <v>244</v>
      </c>
      <c r="H187" s="156">
        <v>46.1</v>
      </c>
      <c r="I187" s="157"/>
      <c r="L187" s="152"/>
      <c r="M187" s="158"/>
      <c r="N187" s="159"/>
      <c r="O187" s="159"/>
      <c r="P187" s="159"/>
      <c r="Q187" s="159"/>
      <c r="R187" s="159"/>
      <c r="S187" s="159"/>
      <c r="T187" s="160"/>
      <c r="AT187" s="154" t="s">
        <v>161</v>
      </c>
      <c r="AU187" s="154" t="s">
        <v>136</v>
      </c>
      <c r="AV187" s="13" t="s">
        <v>136</v>
      </c>
      <c r="AW187" s="13" t="s">
        <v>32</v>
      </c>
      <c r="AX187" s="13" t="s">
        <v>85</v>
      </c>
      <c r="AY187" s="154" t="s">
        <v>128</v>
      </c>
    </row>
    <row r="188" spans="2:63" s="12" customFormat="1" ht="22.9" customHeight="1">
      <c r="B188" s="125"/>
      <c r="D188" s="126" t="s">
        <v>76</v>
      </c>
      <c r="E188" s="136" t="s">
        <v>135</v>
      </c>
      <c r="F188" s="136" t="s">
        <v>245</v>
      </c>
      <c r="I188" s="128"/>
      <c r="J188" s="137">
        <f>BK188</f>
        <v>0</v>
      </c>
      <c r="L188" s="125"/>
      <c r="M188" s="130"/>
      <c r="N188" s="131"/>
      <c r="O188" s="131"/>
      <c r="P188" s="132">
        <f>SUM(P189:P191)</f>
        <v>0</v>
      </c>
      <c r="Q188" s="131"/>
      <c r="R188" s="132">
        <f>SUM(R189:R191)</f>
        <v>0</v>
      </c>
      <c r="S188" s="131"/>
      <c r="T188" s="133">
        <f>SUM(T189:T191)</f>
        <v>0</v>
      </c>
      <c r="AR188" s="126" t="s">
        <v>85</v>
      </c>
      <c r="AT188" s="134" t="s">
        <v>76</v>
      </c>
      <c r="AU188" s="134" t="s">
        <v>85</v>
      </c>
      <c r="AY188" s="126" t="s">
        <v>128</v>
      </c>
      <c r="BK188" s="135">
        <f>SUM(BK189:BK191)</f>
        <v>0</v>
      </c>
    </row>
    <row r="189" spans="1:65" s="2" customFormat="1" ht="33" customHeight="1">
      <c r="A189" s="31"/>
      <c r="B189" s="138"/>
      <c r="C189" s="139" t="s">
        <v>246</v>
      </c>
      <c r="D189" s="139" t="s">
        <v>130</v>
      </c>
      <c r="E189" s="140" t="s">
        <v>247</v>
      </c>
      <c r="F189" s="141" t="s">
        <v>248</v>
      </c>
      <c r="G189" s="142" t="s">
        <v>133</v>
      </c>
      <c r="H189" s="143">
        <v>17</v>
      </c>
      <c r="I189" s="144"/>
      <c r="J189" s="145">
        <f>ROUND(I189*H189,2)</f>
        <v>0</v>
      </c>
      <c r="K189" s="141" t="s">
        <v>134</v>
      </c>
      <c r="L189" s="32"/>
      <c r="M189" s="146" t="s">
        <v>1</v>
      </c>
      <c r="N189" s="147" t="s">
        <v>43</v>
      </c>
      <c r="O189" s="57"/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0" t="s">
        <v>135</v>
      </c>
      <c r="AT189" s="150" t="s">
        <v>130</v>
      </c>
      <c r="AU189" s="150" t="s">
        <v>136</v>
      </c>
      <c r="AY189" s="16" t="s">
        <v>128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6" t="s">
        <v>136</v>
      </c>
      <c r="BK189" s="151">
        <f>ROUND(I189*H189,2)</f>
        <v>0</v>
      </c>
      <c r="BL189" s="16" t="s">
        <v>135</v>
      </c>
      <c r="BM189" s="150" t="s">
        <v>249</v>
      </c>
    </row>
    <row r="190" spans="1:65" s="2" customFormat="1" ht="24.2" customHeight="1">
      <c r="A190" s="31"/>
      <c r="B190" s="138"/>
      <c r="C190" s="139" t="s">
        <v>250</v>
      </c>
      <c r="D190" s="139" t="s">
        <v>130</v>
      </c>
      <c r="E190" s="140" t="s">
        <v>251</v>
      </c>
      <c r="F190" s="141" t="s">
        <v>252</v>
      </c>
      <c r="G190" s="142" t="s">
        <v>133</v>
      </c>
      <c r="H190" s="143">
        <v>255</v>
      </c>
      <c r="I190" s="144"/>
      <c r="J190" s="145">
        <f>ROUND(I190*H190,2)</f>
        <v>0</v>
      </c>
      <c r="K190" s="141" t="s">
        <v>134</v>
      </c>
      <c r="L190" s="32"/>
      <c r="M190" s="146" t="s">
        <v>1</v>
      </c>
      <c r="N190" s="147" t="s">
        <v>43</v>
      </c>
      <c r="O190" s="57"/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50" t="s">
        <v>135</v>
      </c>
      <c r="AT190" s="150" t="s">
        <v>130</v>
      </c>
      <c r="AU190" s="150" t="s">
        <v>136</v>
      </c>
      <c r="AY190" s="16" t="s">
        <v>128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6" t="s">
        <v>136</v>
      </c>
      <c r="BK190" s="151">
        <f>ROUND(I190*H190,2)</f>
        <v>0</v>
      </c>
      <c r="BL190" s="16" t="s">
        <v>135</v>
      </c>
      <c r="BM190" s="150" t="s">
        <v>253</v>
      </c>
    </row>
    <row r="191" spans="2:51" s="13" customFormat="1" ht="11.25">
      <c r="B191" s="152"/>
      <c r="D191" s="153" t="s">
        <v>161</v>
      </c>
      <c r="F191" s="155" t="s">
        <v>254</v>
      </c>
      <c r="H191" s="156">
        <v>255</v>
      </c>
      <c r="I191" s="157"/>
      <c r="L191" s="152"/>
      <c r="M191" s="158"/>
      <c r="N191" s="159"/>
      <c r="O191" s="159"/>
      <c r="P191" s="159"/>
      <c r="Q191" s="159"/>
      <c r="R191" s="159"/>
      <c r="S191" s="159"/>
      <c r="T191" s="160"/>
      <c r="AT191" s="154" t="s">
        <v>161</v>
      </c>
      <c r="AU191" s="154" t="s">
        <v>136</v>
      </c>
      <c r="AV191" s="13" t="s">
        <v>136</v>
      </c>
      <c r="AW191" s="13" t="s">
        <v>3</v>
      </c>
      <c r="AX191" s="13" t="s">
        <v>85</v>
      </c>
      <c r="AY191" s="154" t="s">
        <v>128</v>
      </c>
    </row>
    <row r="192" spans="2:63" s="12" customFormat="1" ht="22.9" customHeight="1">
      <c r="B192" s="125"/>
      <c r="D192" s="126" t="s">
        <v>76</v>
      </c>
      <c r="E192" s="136" t="s">
        <v>148</v>
      </c>
      <c r="F192" s="136" t="s">
        <v>255</v>
      </c>
      <c r="I192" s="128"/>
      <c r="J192" s="137">
        <f>BK192</f>
        <v>0</v>
      </c>
      <c r="L192" s="125"/>
      <c r="M192" s="130"/>
      <c r="N192" s="131"/>
      <c r="O192" s="131"/>
      <c r="P192" s="132">
        <f>SUM(P193:P205)</f>
        <v>0</v>
      </c>
      <c r="Q192" s="131"/>
      <c r="R192" s="132">
        <f>SUM(R193:R205)</f>
        <v>10.87158</v>
      </c>
      <c r="S192" s="131"/>
      <c r="T192" s="133">
        <f>SUM(T193:T205)</f>
        <v>0</v>
      </c>
      <c r="AR192" s="126" t="s">
        <v>85</v>
      </c>
      <c r="AT192" s="134" t="s">
        <v>76</v>
      </c>
      <c r="AU192" s="134" t="s">
        <v>85</v>
      </c>
      <c r="AY192" s="126" t="s">
        <v>128</v>
      </c>
      <c r="BK192" s="135">
        <f>SUM(BK193:BK205)</f>
        <v>0</v>
      </c>
    </row>
    <row r="193" spans="1:65" s="2" customFormat="1" ht="21.75" customHeight="1">
      <c r="A193" s="31"/>
      <c r="B193" s="138"/>
      <c r="C193" s="139" t="s">
        <v>256</v>
      </c>
      <c r="D193" s="139" t="s">
        <v>130</v>
      </c>
      <c r="E193" s="140" t="s">
        <v>257</v>
      </c>
      <c r="F193" s="141" t="s">
        <v>258</v>
      </c>
      <c r="G193" s="142" t="s">
        <v>133</v>
      </c>
      <c r="H193" s="143">
        <v>68</v>
      </c>
      <c r="I193" s="144"/>
      <c r="J193" s="145">
        <f>ROUND(I193*H193,2)</f>
        <v>0</v>
      </c>
      <c r="K193" s="141" t="s">
        <v>134</v>
      </c>
      <c r="L193" s="32"/>
      <c r="M193" s="146" t="s">
        <v>1</v>
      </c>
      <c r="N193" s="147" t="s">
        <v>43</v>
      </c>
      <c r="O193" s="57"/>
      <c r="P193" s="148">
        <f>O193*H193</f>
        <v>0</v>
      </c>
      <c r="Q193" s="148">
        <v>0</v>
      </c>
      <c r="R193" s="148">
        <f>Q193*H193</f>
        <v>0</v>
      </c>
      <c r="S193" s="148">
        <v>0</v>
      </c>
      <c r="T193" s="149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50" t="s">
        <v>135</v>
      </c>
      <c r="AT193" s="150" t="s">
        <v>130</v>
      </c>
      <c r="AU193" s="150" t="s">
        <v>136</v>
      </c>
      <c r="AY193" s="16" t="s">
        <v>128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6" t="s">
        <v>136</v>
      </c>
      <c r="BK193" s="151">
        <f>ROUND(I193*H193,2)</f>
        <v>0</v>
      </c>
      <c r="BL193" s="16" t="s">
        <v>135</v>
      </c>
      <c r="BM193" s="150" t="s">
        <v>259</v>
      </c>
    </row>
    <row r="194" spans="2:51" s="13" customFormat="1" ht="11.25">
      <c r="B194" s="152"/>
      <c r="D194" s="153" t="s">
        <v>161</v>
      </c>
      <c r="E194" s="154" t="s">
        <v>1</v>
      </c>
      <c r="F194" s="155" t="s">
        <v>260</v>
      </c>
      <c r="H194" s="156">
        <v>68</v>
      </c>
      <c r="I194" s="157"/>
      <c r="L194" s="152"/>
      <c r="M194" s="158"/>
      <c r="N194" s="159"/>
      <c r="O194" s="159"/>
      <c r="P194" s="159"/>
      <c r="Q194" s="159"/>
      <c r="R194" s="159"/>
      <c r="S194" s="159"/>
      <c r="T194" s="160"/>
      <c r="AT194" s="154" t="s">
        <v>161</v>
      </c>
      <c r="AU194" s="154" t="s">
        <v>136</v>
      </c>
      <c r="AV194" s="13" t="s">
        <v>136</v>
      </c>
      <c r="AW194" s="13" t="s">
        <v>32</v>
      </c>
      <c r="AX194" s="13" t="s">
        <v>85</v>
      </c>
      <c r="AY194" s="154" t="s">
        <v>128</v>
      </c>
    </row>
    <row r="195" spans="1:65" s="2" customFormat="1" ht="21.75" customHeight="1">
      <c r="A195" s="31"/>
      <c r="B195" s="138"/>
      <c r="C195" s="139" t="s">
        <v>261</v>
      </c>
      <c r="D195" s="139" t="s">
        <v>130</v>
      </c>
      <c r="E195" s="140" t="s">
        <v>262</v>
      </c>
      <c r="F195" s="141" t="s">
        <v>263</v>
      </c>
      <c r="G195" s="142" t="s">
        <v>133</v>
      </c>
      <c r="H195" s="143">
        <v>18</v>
      </c>
      <c r="I195" s="144"/>
      <c r="J195" s="145">
        <f aca="true" t="shared" si="10" ref="J195:J201">ROUND(I195*H195,2)</f>
        <v>0</v>
      </c>
      <c r="K195" s="141" t="s">
        <v>134</v>
      </c>
      <c r="L195" s="32"/>
      <c r="M195" s="146" t="s">
        <v>1</v>
      </c>
      <c r="N195" s="147" t="s">
        <v>43</v>
      </c>
      <c r="O195" s="57"/>
      <c r="P195" s="148">
        <f aca="true" t="shared" si="11" ref="P195:P201">O195*H195</f>
        <v>0</v>
      </c>
      <c r="Q195" s="148">
        <v>0</v>
      </c>
      <c r="R195" s="148">
        <f aca="true" t="shared" si="12" ref="R195:R201">Q195*H195</f>
        <v>0</v>
      </c>
      <c r="S195" s="148">
        <v>0</v>
      </c>
      <c r="T195" s="149">
        <f aca="true" t="shared" si="13" ref="T195:T201"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0" t="s">
        <v>135</v>
      </c>
      <c r="AT195" s="150" t="s">
        <v>130</v>
      </c>
      <c r="AU195" s="150" t="s">
        <v>136</v>
      </c>
      <c r="AY195" s="16" t="s">
        <v>128</v>
      </c>
      <c r="BE195" s="151">
        <f aca="true" t="shared" si="14" ref="BE195:BE201">IF(N195="základní",J195,0)</f>
        <v>0</v>
      </c>
      <c r="BF195" s="151">
        <f aca="true" t="shared" si="15" ref="BF195:BF201">IF(N195="snížená",J195,0)</f>
        <v>0</v>
      </c>
      <c r="BG195" s="151">
        <f aca="true" t="shared" si="16" ref="BG195:BG201">IF(N195="zákl. přenesená",J195,0)</f>
        <v>0</v>
      </c>
      <c r="BH195" s="151">
        <f aca="true" t="shared" si="17" ref="BH195:BH201">IF(N195="sníž. přenesená",J195,0)</f>
        <v>0</v>
      </c>
      <c r="BI195" s="151">
        <f aca="true" t="shared" si="18" ref="BI195:BI201">IF(N195="nulová",J195,0)</f>
        <v>0</v>
      </c>
      <c r="BJ195" s="16" t="s">
        <v>136</v>
      </c>
      <c r="BK195" s="151">
        <f aca="true" t="shared" si="19" ref="BK195:BK201">ROUND(I195*H195,2)</f>
        <v>0</v>
      </c>
      <c r="BL195" s="16" t="s">
        <v>135</v>
      </c>
      <c r="BM195" s="150" t="s">
        <v>264</v>
      </c>
    </row>
    <row r="196" spans="1:65" s="2" customFormat="1" ht="33" customHeight="1">
      <c r="A196" s="31"/>
      <c r="B196" s="138"/>
      <c r="C196" s="139" t="s">
        <v>265</v>
      </c>
      <c r="D196" s="139" t="s">
        <v>130</v>
      </c>
      <c r="E196" s="140" t="s">
        <v>266</v>
      </c>
      <c r="F196" s="141" t="s">
        <v>267</v>
      </c>
      <c r="G196" s="142" t="s">
        <v>133</v>
      </c>
      <c r="H196" s="143">
        <v>34</v>
      </c>
      <c r="I196" s="144"/>
      <c r="J196" s="145">
        <f t="shared" si="10"/>
        <v>0</v>
      </c>
      <c r="K196" s="141" t="s">
        <v>134</v>
      </c>
      <c r="L196" s="32"/>
      <c r="M196" s="146" t="s">
        <v>1</v>
      </c>
      <c r="N196" s="147" t="s">
        <v>43</v>
      </c>
      <c r="O196" s="57"/>
      <c r="P196" s="148">
        <f t="shared" si="11"/>
        <v>0</v>
      </c>
      <c r="Q196" s="148">
        <v>0</v>
      </c>
      <c r="R196" s="148">
        <f t="shared" si="12"/>
        <v>0</v>
      </c>
      <c r="S196" s="148">
        <v>0</v>
      </c>
      <c r="T196" s="149">
        <f t="shared" si="1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50" t="s">
        <v>135</v>
      </c>
      <c r="AT196" s="150" t="s">
        <v>130</v>
      </c>
      <c r="AU196" s="150" t="s">
        <v>136</v>
      </c>
      <c r="AY196" s="16" t="s">
        <v>128</v>
      </c>
      <c r="BE196" s="151">
        <f t="shared" si="14"/>
        <v>0</v>
      </c>
      <c r="BF196" s="151">
        <f t="shared" si="15"/>
        <v>0</v>
      </c>
      <c r="BG196" s="151">
        <f t="shared" si="16"/>
        <v>0</v>
      </c>
      <c r="BH196" s="151">
        <f t="shared" si="17"/>
        <v>0</v>
      </c>
      <c r="BI196" s="151">
        <f t="shared" si="18"/>
        <v>0</v>
      </c>
      <c r="BJ196" s="16" t="s">
        <v>136</v>
      </c>
      <c r="BK196" s="151">
        <f t="shared" si="19"/>
        <v>0</v>
      </c>
      <c r="BL196" s="16" t="s">
        <v>135</v>
      </c>
      <c r="BM196" s="150" t="s">
        <v>268</v>
      </c>
    </row>
    <row r="197" spans="1:65" s="2" customFormat="1" ht="24.2" customHeight="1">
      <c r="A197" s="31"/>
      <c r="B197" s="138"/>
      <c r="C197" s="139" t="s">
        <v>269</v>
      </c>
      <c r="D197" s="139" t="s">
        <v>130</v>
      </c>
      <c r="E197" s="140" t="s">
        <v>270</v>
      </c>
      <c r="F197" s="141" t="s">
        <v>271</v>
      </c>
      <c r="G197" s="142" t="s">
        <v>133</v>
      </c>
      <c r="H197" s="143">
        <v>34</v>
      </c>
      <c r="I197" s="144"/>
      <c r="J197" s="145">
        <f t="shared" si="10"/>
        <v>0</v>
      </c>
      <c r="K197" s="141" t="s">
        <v>134</v>
      </c>
      <c r="L197" s="32"/>
      <c r="M197" s="146" t="s">
        <v>1</v>
      </c>
      <c r="N197" s="147" t="s">
        <v>43</v>
      </c>
      <c r="O197" s="57"/>
      <c r="P197" s="148">
        <f t="shared" si="11"/>
        <v>0</v>
      </c>
      <c r="Q197" s="148">
        <v>0</v>
      </c>
      <c r="R197" s="148">
        <f t="shared" si="12"/>
        <v>0</v>
      </c>
      <c r="S197" s="148">
        <v>0</v>
      </c>
      <c r="T197" s="149">
        <f t="shared" si="1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50" t="s">
        <v>135</v>
      </c>
      <c r="AT197" s="150" t="s">
        <v>130</v>
      </c>
      <c r="AU197" s="150" t="s">
        <v>136</v>
      </c>
      <c r="AY197" s="16" t="s">
        <v>128</v>
      </c>
      <c r="BE197" s="151">
        <f t="shared" si="14"/>
        <v>0</v>
      </c>
      <c r="BF197" s="151">
        <f t="shared" si="15"/>
        <v>0</v>
      </c>
      <c r="BG197" s="151">
        <f t="shared" si="16"/>
        <v>0</v>
      </c>
      <c r="BH197" s="151">
        <f t="shared" si="17"/>
        <v>0</v>
      </c>
      <c r="BI197" s="151">
        <f t="shared" si="18"/>
        <v>0</v>
      </c>
      <c r="BJ197" s="16" t="s">
        <v>136</v>
      </c>
      <c r="BK197" s="151">
        <f t="shared" si="19"/>
        <v>0</v>
      </c>
      <c r="BL197" s="16" t="s">
        <v>135</v>
      </c>
      <c r="BM197" s="150" t="s">
        <v>272</v>
      </c>
    </row>
    <row r="198" spans="1:65" s="2" customFormat="1" ht="24.2" customHeight="1">
      <c r="A198" s="31"/>
      <c r="B198" s="138"/>
      <c r="C198" s="139" t="s">
        <v>273</v>
      </c>
      <c r="D198" s="139" t="s">
        <v>130</v>
      </c>
      <c r="E198" s="140" t="s">
        <v>274</v>
      </c>
      <c r="F198" s="141" t="s">
        <v>275</v>
      </c>
      <c r="G198" s="142" t="s">
        <v>133</v>
      </c>
      <c r="H198" s="143">
        <v>34</v>
      </c>
      <c r="I198" s="144"/>
      <c r="J198" s="145">
        <f t="shared" si="10"/>
        <v>0</v>
      </c>
      <c r="K198" s="141" t="s">
        <v>134</v>
      </c>
      <c r="L198" s="32"/>
      <c r="M198" s="146" t="s">
        <v>1</v>
      </c>
      <c r="N198" s="147" t="s">
        <v>43</v>
      </c>
      <c r="O198" s="57"/>
      <c r="P198" s="148">
        <f t="shared" si="11"/>
        <v>0</v>
      </c>
      <c r="Q198" s="148">
        <v>0</v>
      </c>
      <c r="R198" s="148">
        <f t="shared" si="12"/>
        <v>0</v>
      </c>
      <c r="S198" s="148">
        <v>0</v>
      </c>
      <c r="T198" s="149">
        <f t="shared" si="1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50" t="s">
        <v>135</v>
      </c>
      <c r="AT198" s="150" t="s">
        <v>130</v>
      </c>
      <c r="AU198" s="150" t="s">
        <v>136</v>
      </c>
      <c r="AY198" s="16" t="s">
        <v>128</v>
      </c>
      <c r="BE198" s="151">
        <f t="shared" si="14"/>
        <v>0</v>
      </c>
      <c r="BF198" s="151">
        <f t="shared" si="15"/>
        <v>0</v>
      </c>
      <c r="BG198" s="151">
        <f t="shared" si="16"/>
        <v>0</v>
      </c>
      <c r="BH198" s="151">
        <f t="shared" si="17"/>
        <v>0</v>
      </c>
      <c r="BI198" s="151">
        <f t="shared" si="18"/>
        <v>0</v>
      </c>
      <c r="BJ198" s="16" t="s">
        <v>136</v>
      </c>
      <c r="BK198" s="151">
        <f t="shared" si="19"/>
        <v>0</v>
      </c>
      <c r="BL198" s="16" t="s">
        <v>135</v>
      </c>
      <c r="BM198" s="150" t="s">
        <v>276</v>
      </c>
    </row>
    <row r="199" spans="1:65" s="2" customFormat="1" ht="33" customHeight="1">
      <c r="A199" s="31"/>
      <c r="B199" s="138"/>
      <c r="C199" s="139" t="s">
        <v>277</v>
      </c>
      <c r="D199" s="139" t="s">
        <v>130</v>
      </c>
      <c r="E199" s="140" t="s">
        <v>278</v>
      </c>
      <c r="F199" s="141" t="s">
        <v>279</v>
      </c>
      <c r="G199" s="142" t="s">
        <v>133</v>
      </c>
      <c r="H199" s="143">
        <v>34</v>
      </c>
      <c r="I199" s="144"/>
      <c r="J199" s="145">
        <f t="shared" si="10"/>
        <v>0</v>
      </c>
      <c r="K199" s="141" t="s">
        <v>134</v>
      </c>
      <c r="L199" s="32"/>
      <c r="M199" s="146" t="s">
        <v>1</v>
      </c>
      <c r="N199" s="147" t="s">
        <v>43</v>
      </c>
      <c r="O199" s="57"/>
      <c r="P199" s="148">
        <f t="shared" si="11"/>
        <v>0</v>
      </c>
      <c r="Q199" s="148">
        <v>0</v>
      </c>
      <c r="R199" s="148">
        <f t="shared" si="12"/>
        <v>0</v>
      </c>
      <c r="S199" s="148">
        <v>0</v>
      </c>
      <c r="T199" s="149">
        <f t="shared" si="1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50" t="s">
        <v>135</v>
      </c>
      <c r="AT199" s="150" t="s">
        <v>130</v>
      </c>
      <c r="AU199" s="150" t="s">
        <v>136</v>
      </c>
      <c r="AY199" s="16" t="s">
        <v>128</v>
      </c>
      <c r="BE199" s="151">
        <f t="shared" si="14"/>
        <v>0</v>
      </c>
      <c r="BF199" s="151">
        <f t="shared" si="15"/>
        <v>0</v>
      </c>
      <c r="BG199" s="151">
        <f t="shared" si="16"/>
        <v>0</v>
      </c>
      <c r="BH199" s="151">
        <f t="shared" si="17"/>
        <v>0</v>
      </c>
      <c r="BI199" s="151">
        <f t="shared" si="18"/>
        <v>0</v>
      </c>
      <c r="BJ199" s="16" t="s">
        <v>136</v>
      </c>
      <c r="BK199" s="151">
        <f t="shared" si="19"/>
        <v>0</v>
      </c>
      <c r="BL199" s="16" t="s">
        <v>135</v>
      </c>
      <c r="BM199" s="150" t="s">
        <v>280</v>
      </c>
    </row>
    <row r="200" spans="1:65" s="2" customFormat="1" ht="24.2" customHeight="1">
      <c r="A200" s="31"/>
      <c r="B200" s="138"/>
      <c r="C200" s="139" t="s">
        <v>281</v>
      </c>
      <c r="D200" s="139" t="s">
        <v>130</v>
      </c>
      <c r="E200" s="140" t="s">
        <v>282</v>
      </c>
      <c r="F200" s="141" t="s">
        <v>283</v>
      </c>
      <c r="G200" s="142" t="s">
        <v>133</v>
      </c>
      <c r="H200" s="143">
        <v>17</v>
      </c>
      <c r="I200" s="144"/>
      <c r="J200" s="145">
        <f t="shared" si="10"/>
        <v>0</v>
      </c>
      <c r="K200" s="141" t="s">
        <v>134</v>
      </c>
      <c r="L200" s="32"/>
      <c r="M200" s="146" t="s">
        <v>1</v>
      </c>
      <c r="N200" s="147" t="s">
        <v>43</v>
      </c>
      <c r="O200" s="57"/>
      <c r="P200" s="148">
        <f t="shared" si="11"/>
        <v>0</v>
      </c>
      <c r="Q200" s="148">
        <v>0.19536</v>
      </c>
      <c r="R200" s="148">
        <f t="shared" si="12"/>
        <v>3.32112</v>
      </c>
      <c r="S200" s="148">
        <v>0</v>
      </c>
      <c r="T200" s="149">
        <f t="shared" si="1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0" t="s">
        <v>135</v>
      </c>
      <c r="AT200" s="150" t="s">
        <v>130</v>
      </c>
      <c r="AU200" s="150" t="s">
        <v>136</v>
      </c>
      <c r="AY200" s="16" t="s">
        <v>128</v>
      </c>
      <c r="BE200" s="151">
        <f t="shared" si="14"/>
        <v>0</v>
      </c>
      <c r="BF200" s="151">
        <f t="shared" si="15"/>
        <v>0</v>
      </c>
      <c r="BG200" s="151">
        <f t="shared" si="16"/>
        <v>0</v>
      </c>
      <c r="BH200" s="151">
        <f t="shared" si="17"/>
        <v>0</v>
      </c>
      <c r="BI200" s="151">
        <f t="shared" si="18"/>
        <v>0</v>
      </c>
      <c r="BJ200" s="16" t="s">
        <v>136</v>
      </c>
      <c r="BK200" s="151">
        <f t="shared" si="19"/>
        <v>0</v>
      </c>
      <c r="BL200" s="16" t="s">
        <v>135</v>
      </c>
      <c r="BM200" s="150" t="s">
        <v>284</v>
      </c>
    </row>
    <row r="201" spans="1:65" s="2" customFormat="1" ht="16.5" customHeight="1">
      <c r="A201" s="31"/>
      <c r="B201" s="138"/>
      <c r="C201" s="169" t="s">
        <v>285</v>
      </c>
      <c r="D201" s="169" t="s">
        <v>199</v>
      </c>
      <c r="E201" s="170" t="s">
        <v>286</v>
      </c>
      <c r="F201" s="171" t="s">
        <v>287</v>
      </c>
      <c r="G201" s="172" t="s">
        <v>133</v>
      </c>
      <c r="H201" s="173">
        <v>17.34</v>
      </c>
      <c r="I201" s="174"/>
      <c r="J201" s="175">
        <f t="shared" si="10"/>
        <v>0</v>
      </c>
      <c r="K201" s="171" t="s">
        <v>134</v>
      </c>
      <c r="L201" s="176"/>
      <c r="M201" s="177" t="s">
        <v>1</v>
      </c>
      <c r="N201" s="178" t="s">
        <v>43</v>
      </c>
      <c r="O201" s="57"/>
      <c r="P201" s="148">
        <f t="shared" si="11"/>
        <v>0</v>
      </c>
      <c r="Q201" s="148">
        <v>0.222</v>
      </c>
      <c r="R201" s="148">
        <f t="shared" si="12"/>
        <v>3.8494800000000002</v>
      </c>
      <c r="S201" s="148">
        <v>0</v>
      </c>
      <c r="T201" s="149">
        <f t="shared" si="1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50" t="s">
        <v>163</v>
      </c>
      <c r="AT201" s="150" t="s">
        <v>199</v>
      </c>
      <c r="AU201" s="150" t="s">
        <v>136</v>
      </c>
      <c r="AY201" s="16" t="s">
        <v>128</v>
      </c>
      <c r="BE201" s="151">
        <f t="shared" si="14"/>
        <v>0</v>
      </c>
      <c r="BF201" s="151">
        <f t="shared" si="15"/>
        <v>0</v>
      </c>
      <c r="BG201" s="151">
        <f t="shared" si="16"/>
        <v>0</v>
      </c>
      <c r="BH201" s="151">
        <f t="shared" si="17"/>
        <v>0</v>
      </c>
      <c r="BI201" s="151">
        <f t="shared" si="18"/>
        <v>0</v>
      </c>
      <c r="BJ201" s="16" t="s">
        <v>136</v>
      </c>
      <c r="BK201" s="151">
        <f t="shared" si="19"/>
        <v>0</v>
      </c>
      <c r="BL201" s="16" t="s">
        <v>135</v>
      </c>
      <c r="BM201" s="150" t="s">
        <v>288</v>
      </c>
    </row>
    <row r="202" spans="2:51" s="13" customFormat="1" ht="11.25">
      <c r="B202" s="152"/>
      <c r="D202" s="153" t="s">
        <v>161</v>
      </c>
      <c r="F202" s="155" t="s">
        <v>289</v>
      </c>
      <c r="H202" s="156">
        <v>17.34</v>
      </c>
      <c r="I202" s="157"/>
      <c r="L202" s="152"/>
      <c r="M202" s="158"/>
      <c r="N202" s="159"/>
      <c r="O202" s="159"/>
      <c r="P202" s="159"/>
      <c r="Q202" s="159"/>
      <c r="R202" s="159"/>
      <c r="S202" s="159"/>
      <c r="T202" s="160"/>
      <c r="AT202" s="154" t="s">
        <v>161</v>
      </c>
      <c r="AU202" s="154" t="s">
        <v>136</v>
      </c>
      <c r="AV202" s="13" t="s">
        <v>136</v>
      </c>
      <c r="AW202" s="13" t="s">
        <v>3</v>
      </c>
      <c r="AX202" s="13" t="s">
        <v>85</v>
      </c>
      <c r="AY202" s="154" t="s">
        <v>128</v>
      </c>
    </row>
    <row r="203" spans="1:65" s="2" customFormat="1" ht="24.2" customHeight="1">
      <c r="A203" s="31"/>
      <c r="B203" s="138"/>
      <c r="C203" s="139" t="s">
        <v>290</v>
      </c>
      <c r="D203" s="139" t="s">
        <v>130</v>
      </c>
      <c r="E203" s="140" t="s">
        <v>291</v>
      </c>
      <c r="F203" s="141" t="s">
        <v>292</v>
      </c>
      <c r="G203" s="142" t="s">
        <v>133</v>
      </c>
      <c r="H203" s="143">
        <v>18</v>
      </c>
      <c r="I203" s="144"/>
      <c r="J203" s="145">
        <f>ROUND(I203*H203,2)</f>
        <v>0</v>
      </c>
      <c r="K203" s="141" t="s">
        <v>134</v>
      </c>
      <c r="L203" s="32"/>
      <c r="M203" s="146" t="s">
        <v>1</v>
      </c>
      <c r="N203" s="147" t="s">
        <v>43</v>
      </c>
      <c r="O203" s="57"/>
      <c r="P203" s="148">
        <f>O203*H203</f>
        <v>0</v>
      </c>
      <c r="Q203" s="148">
        <v>0.08922</v>
      </c>
      <c r="R203" s="148">
        <f>Q203*H203</f>
        <v>1.6059599999999998</v>
      </c>
      <c r="S203" s="148">
        <v>0</v>
      </c>
      <c r="T203" s="149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50" t="s">
        <v>135</v>
      </c>
      <c r="AT203" s="150" t="s">
        <v>130</v>
      </c>
      <c r="AU203" s="150" t="s">
        <v>136</v>
      </c>
      <c r="AY203" s="16" t="s">
        <v>128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6" t="s">
        <v>136</v>
      </c>
      <c r="BK203" s="151">
        <f>ROUND(I203*H203,2)</f>
        <v>0</v>
      </c>
      <c r="BL203" s="16" t="s">
        <v>135</v>
      </c>
      <c r="BM203" s="150" t="s">
        <v>293</v>
      </c>
    </row>
    <row r="204" spans="1:65" s="2" customFormat="1" ht="16.5" customHeight="1">
      <c r="A204" s="31"/>
      <c r="B204" s="138"/>
      <c r="C204" s="169" t="s">
        <v>294</v>
      </c>
      <c r="D204" s="169" t="s">
        <v>199</v>
      </c>
      <c r="E204" s="170" t="s">
        <v>295</v>
      </c>
      <c r="F204" s="171" t="s">
        <v>296</v>
      </c>
      <c r="G204" s="172" t="s">
        <v>133</v>
      </c>
      <c r="H204" s="173">
        <v>18.54</v>
      </c>
      <c r="I204" s="174"/>
      <c r="J204" s="175">
        <f>ROUND(I204*H204,2)</f>
        <v>0</v>
      </c>
      <c r="K204" s="171" t="s">
        <v>134</v>
      </c>
      <c r="L204" s="176"/>
      <c r="M204" s="177" t="s">
        <v>1</v>
      </c>
      <c r="N204" s="178" t="s">
        <v>43</v>
      </c>
      <c r="O204" s="57"/>
      <c r="P204" s="148">
        <f>O204*H204</f>
        <v>0</v>
      </c>
      <c r="Q204" s="148">
        <v>0.113</v>
      </c>
      <c r="R204" s="148">
        <f>Q204*H204</f>
        <v>2.09502</v>
      </c>
      <c r="S204" s="148">
        <v>0</v>
      </c>
      <c r="T204" s="149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50" t="s">
        <v>163</v>
      </c>
      <c r="AT204" s="150" t="s">
        <v>199</v>
      </c>
      <c r="AU204" s="150" t="s">
        <v>136</v>
      </c>
      <c r="AY204" s="16" t="s">
        <v>128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6" t="s">
        <v>136</v>
      </c>
      <c r="BK204" s="151">
        <f>ROUND(I204*H204,2)</f>
        <v>0</v>
      </c>
      <c r="BL204" s="16" t="s">
        <v>135</v>
      </c>
      <c r="BM204" s="150" t="s">
        <v>297</v>
      </c>
    </row>
    <row r="205" spans="2:51" s="13" customFormat="1" ht="11.25">
      <c r="B205" s="152"/>
      <c r="D205" s="153" t="s">
        <v>161</v>
      </c>
      <c r="F205" s="155" t="s">
        <v>298</v>
      </c>
      <c r="H205" s="156">
        <v>18.54</v>
      </c>
      <c r="I205" s="157"/>
      <c r="L205" s="152"/>
      <c r="M205" s="158"/>
      <c r="N205" s="159"/>
      <c r="O205" s="159"/>
      <c r="P205" s="159"/>
      <c r="Q205" s="159"/>
      <c r="R205" s="159"/>
      <c r="S205" s="159"/>
      <c r="T205" s="160"/>
      <c r="AT205" s="154" t="s">
        <v>161</v>
      </c>
      <c r="AU205" s="154" t="s">
        <v>136</v>
      </c>
      <c r="AV205" s="13" t="s">
        <v>136</v>
      </c>
      <c r="AW205" s="13" t="s">
        <v>3</v>
      </c>
      <c r="AX205" s="13" t="s">
        <v>85</v>
      </c>
      <c r="AY205" s="154" t="s">
        <v>128</v>
      </c>
    </row>
    <row r="206" spans="2:63" s="12" customFormat="1" ht="22.9" customHeight="1">
      <c r="B206" s="125"/>
      <c r="D206" s="126" t="s">
        <v>76</v>
      </c>
      <c r="E206" s="136" t="s">
        <v>152</v>
      </c>
      <c r="F206" s="136" t="s">
        <v>299</v>
      </c>
      <c r="I206" s="128"/>
      <c r="J206" s="137">
        <f>BK206</f>
        <v>0</v>
      </c>
      <c r="L206" s="125"/>
      <c r="M206" s="130"/>
      <c r="N206" s="131"/>
      <c r="O206" s="131"/>
      <c r="P206" s="132">
        <f>SUM(P207:P209)</f>
        <v>0</v>
      </c>
      <c r="Q206" s="131"/>
      <c r="R206" s="132">
        <f>SUM(R207:R209)</f>
        <v>5.9787561600000005</v>
      </c>
      <c r="S206" s="131"/>
      <c r="T206" s="133">
        <f>SUM(T207:T209)</f>
        <v>0</v>
      </c>
      <c r="AR206" s="126" t="s">
        <v>85</v>
      </c>
      <c r="AT206" s="134" t="s">
        <v>76</v>
      </c>
      <c r="AU206" s="134" t="s">
        <v>85</v>
      </c>
      <c r="AY206" s="126" t="s">
        <v>128</v>
      </c>
      <c r="BK206" s="135">
        <f>SUM(BK207:BK209)</f>
        <v>0</v>
      </c>
    </row>
    <row r="207" spans="1:65" s="2" customFormat="1" ht="24.2" customHeight="1">
      <c r="A207" s="31"/>
      <c r="B207" s="138"/>
      <c r="C207" s="139" t="s">
        <v>300</v>
      </c>
      <c r="D207" s="139" t="s">
        <v>130</v>
      </c>
      <c r="E207" s="140" t="s">
        <v>301</v>
      </c>
      <c r="F207" s="141" t="s">
        <v>302</v>
      </c>
      <c r="G207" s="142" t="s">
        <v>133</v>
      </c>
      <c r="H207" s="143">
        <v>166.632</v>
      </c>
      <c r="I207" s="144"/>
      <c r="J207" s="145">
        <f>ROUND(I207*H207,2)</f>
        <v>0</v>
      </c>
      <c r="K207" s="141" t="s">
        <v>134</v>
      </c>
      <c r="L207" s="32"/>
      <c r="M207" s="146" t="s">
        <v>1</v>
      </c>
      <c r="N207" s="147" t="s">
        <v>43</v>
      </c>
      <c r="O207" s="57"/>
      <c r="P207" s="148">
        <f>O207*H207</f>
        <v>0</v>
      </c>
      <c r="Q207" s="148">
        <v>0.00438</v>
      </c>
      <c r="R207" s="148">
        <f>Q207*H207</f>
        <v>0.7298481600000001</v>
      </c>
      <c r="S207" s="148">
        <v>0</v>
      </c>
      <c r="T207" s="149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50" t="s">
        <v>135</v>
      </c>
      <c r="AT207" s="150" t="s">
        <v>130</v>
      </c>
      <c r="AU207" s="150" t="s">
        <v>136</v>
      </c>
      <c r="AY207" s="16" t="s">
        <v>128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6" t="s">
        <v>136</v>
      </c>
      <c r="BK207" s="151">
        <f>ROUND(I207*H207,2)</f>
        <v>0</v>
      </c>
      <c r="BL207" s="16" t="s">
        <v>135</v>
      </c>
      <c r="BM207" s="150" t="s">
        <v>303</v>
      </c>
    </row>
    <row r="208" spans="2:51" s="13" customFormat="1" ht="11.25">
      <c r="B208" s="152"/>
      <c r="D208" s="153" t="s">
        <v>161</v>
      </c>
      <c r="E208" s="154" t="s">
        <v>1</v>
      </c>
      <c r="F208" s="155" t="s">
        <v>214</v>
      </c>
      <c r="H208" s="156">
        <v>166.632</v>
      </c>
      <c r="I208" s="157"/>
      <c r="L208" s="152"/>
      <c r="M208" s="158"/>
      <c r="N208" s="159"/>
      <c r="O208" s="159"/>
      <c r="P208" s="159"/>
      <c r="Q208" s="159"/>
      <c r="R208" s="159"/>
      <c r="S208" s="159"/>
      <c r="T208" s="160"/>
      <c r="AT208" s="154" t="s">
        <v>161</v>
      </c>
      <c r="AU208" s="154" t="s">
        <v>136</v>
      </c>
      <c r="AV208" s="13" t="s">
        <v>136</v>
      </c>
      <c r="AW208" s="13" t="s">
        <v>32</v>
      </c>
      <c r="AX208" s="13" t="s">
        <v>85</v>
      </c>
      <c r="AY208" s="154" t="s">
        <v>128</v>
      </c>
    </row>
    <row r="209" spans="1:65" s="2" customFormat="1" ht="24.2" customHeight="1">
      <c r="A209" s="31"/>
      <c r="B209" s="138"/>
      <c r="C209" s="139" t="s">
        <v>304</v>
      </c>
      <c r="D209" s="139" t="s">
        <v>130</v>
      </c>
      <c r="E209" s="140" t="s">
        <v>305</v>
      </c>
      <c r="F209" s="141" t="s">
        <v>306</v>
      </c>
      <c r="G209" s="142" t="s">
        <v>133</v>
      </c>
      <c r="H209" s="143">
        <v>166.632</v>
      </c>
      <c r="I209" s="144"/>
      <c r="J209" s="145">
        <f>ROUND(I209*H209,2)</f>
        <v>0</v>
      </c>
      <c r="K209" s="141" t="s">
        <v>134</v>
      </c>
      <c r="L209" s="32"/>
      <c r="M209" s="146" t="s">
        <v>1</v>
      </c>
      <c r="N209" s="147" t="s">
        <v>43</v>
      </c>
      <c r="O209" s="57"/>
      <c r="P209" s="148">
        <f>O209*H209</f>
        <v>0</v>
      </c>
      <c r="Q209" s="148">
        <v>0.0315</v>
      </c>
      <c r="R209" s="148">
        <f>Q209*H209</f>
        <v>5.248908</v>
      </c>
      <c r="S209" s="148">
        <v>0</v>
      </c>
      <c r="T209" s="149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50" t="s">
        <v>135</v>
      </c>
      <c r="AT209" s="150" t="s">
        <v>130</v>
      </c>
      <c r="AU209" s="150" t="s">
        <v>136</v>
      </c>
      <c r="AY209" s="16" t="s">
        <v>128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6" t="s">
        <v>136</v>
      </c>
      <c r="BK209" s="151">
        <f>ROUND(I209*H209,2)</f>
        <v>0</v>
      </c>
      <c r="BL209" s="16" t="s">
        <v>135</v>
      </c>
      <c r="BM209" s="150" t="s">
        <v>307</v>
      </c>
    </row>
    <row r="210" spans="2:63" s="12" customFormat="1" ht="22.9" customHeight="1">
      <c r="B210" s="125"/>
      <c r="D210" s="126" t="s">
        <v>76</v>
      </c>
      <c r="E210" s="136" t="s">
        <v>163</v>
      </c>
      <c r="F210" s="136" t="s">
        <v>308</v>
      </c>
      <c r="I210" s="128"/>
      <c r="J210" s="137">
        <f>BK210</f>
        <v>0</v>
      </c>
      <c r="L210" s="125"/>
      <c r="M210" s="130"/>
      <c r="N210" s="131"/>
      <c r="O210" s="131"/>
      <c r="P210" s="132">
        <f>SUM(P211:P232)</f>
        <v>0</v>
      </c>
      <c r="Q210" s="131"/>
      <c r="R210" s="132">
        <f>SUM(R211:R232)</f>
        <v>1.1284243</v>
      </c>
      <c r="S210" s="131"/>
      <c r="T210" s="133">
        <f>SUM(T211:T232)</f>
        <v>0</v>
      </c>
      <c r="AR210" s="126" t="s">
        <v>85</v>
      </c>
      <c r="AT210" s="134" t="s">
        <v>76</v>
      </c>
      <c r="AU210" s="134" t="s">
        <v>85</v>
      </c>
      <c r="AY210" s="126" t="s">
        <v>128</v>
      </c>
      <c r="BK210" s="135">
        <f>SUM(BK211:BK232)</f>
        <v>0</v>
      </c>
    </row>
    <row r="211" spans="1:65" s="2" customFormat="1" ht="24.2" customHeight="1">
      <c r="A211" s="31"/>
      <c r="B211" s="138"/>
      <c r="C211" s="139" t="s">
        <v>309</v>
      </c>
      <c r="D211" s="139" t="s">
        <v>130</v>
      </c>
      <c r="E211" s="140" t="s">
        <v>310</v>
      </c>
      <c r="F211" s="141" t="s">
        <v>311</v>
      </c>
      <c r="G211" s="142" t="s">
        <v>224</v>
      </c>
      <c r="H211" s="143">
        <v>34.24</v>
      </c>
      <c r="I211" s="144"/>
      <c r="J211" s="145">
        <f>ROUND(I211*H211,2)</f>
        <v>0</v>
      </c>
      <c r="K211" s="141" t="s">
        <v>134</v>
      </c>
      <c r="L211" s="32"/>
      <c r="M211" s="146" t="s">
        <v>1</v>
      </c>
      <c r="N211" s="147" t="s">
        <v>43</v>
      </c>
      <c r="O211" s="57"/>
      <c r="P211" s="148">
        <f>O211*H211</f>
        <v>0</v>
      </c>
      <c r="Q211" s="148">
        <v>1E-05</v>
      </c>
      <c r="R211" s="148">
        <f>Q211*H211</f>
        <v>0.00034240000000000003</v>
      </c>
      <c r="S211" s="148">
        <v>0</v>
      </c>
      <c r="T211" s="149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0" t="s">
        <v>135</v>
      </c>
      <c r="AT211" s="150" t="s">
        <v>130</v>
      </c>
      <c r="AU211" s="150" t="s">
        <v>136</v>
      </c>
      <c r="AY211" s="16" t="s">
        <v>128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6" t="s">
        <v>136</v>
      </c>
      <c r="BK211" s="151">
        <f>ROUND(I211*H211,2)</f>
        <v>0</v>
      </c>
      <c r="BL211" s="16" t="s">
        <v>135</v>
      </c>
      <c r="BM211" s="150" t="s">
        <v>312</v>
      </c>
    </row>
    <row r="212" spans="1:65" s="2" customFormat="1" ht="24.2" customHeight="1">
      <c r="A212" s="31"/>
      <c r="B212" s="138"/>
      <c r="C212" s="169" t="s">
        <v>313</v>
      </c>
      <c r="D212" s="169" t="s">
        <v>199</v>
      </c>
      <c r="E212" s="170" t="s">
        <v>314</v>
      </c>
      <c r="F212" s="171" t="s">
        <v>315</v>
      </c>
      <c r="G212" s="172" t="s">
        <v>224</v>
      </c>
      <c r="H212" s="173">
        <v>34.754</v>
      </c>
      <c r="I212" s="174"/>
      <c r="J212" s="175">
        <f>ROUND(I212*H212,2)</f>
        <v>0</v>
      </c>
      <c r="K212" s="171" t="s">
        <v>134</v>
      </c>
      <c r="L212" s="176"/>
      <c r="M212" s="177" t="s">
        <v>1</v>
      </c>
      <c r="N212" s="178" t="s">
        <v>43</v>
      </c>
      <c r="O212" s="57"/>
      <c r="P212" s="148">
        <f>O212*H212</f>
        <v>0</v>
      </c>
      <c r="Q212" s="148">
        <v>0.0018</v>
      </c>
      <c r="R212" s="148">
        <f>Q212*H212</f>
        <v>0.0625572</v>
      </c>
      <c r="S212" s="148">
        <v>0</v>
      </c>
      <c r="T212" s="149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0" t="s">
        <v>163</v>
      </c>
      <c r="AT212" s="150" t="s">
        <v>199</v>
      </c>
      <c r="AU212" s="150" t="s">
        <v>136</v>
      </c>
      <c r="AY212" s="16" t="s">
        <v>128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6" t="s">
        <v>136</v>
      </c>
      <c r="BK212" s="151">
        <f>ROUND(I212*H212,2)</f>
        <v>0</v>
      </c>
      <c r="BL212" s="16" t="s">
        <v>135</v>
      </c>
      <c r="BM212" s="150" t="s">
        <v>316</v>
      </c>
    </row>
    <row r="213" spans="2:51" s="13" customFormat="1" ht="11.25">
      <c r="B213" s="152"/>
      <c r="D213" s="153" t="s">
        <v>161</v>
      </c>
      <c r="F213" s="155" t="s">
        <v>317</v>
      </c>
      <c r="H213" s="156">
        <v>34.754</v>
      </c>
      <c r="I213" s="157"/>
      <c r="L213" s="152"/>
      <c r="M213" s="158"/>
      <c r="N213" s="159"/>
      <c r="O213" s="159"/>
      <c r="P213" s="159"/>
      <c r="Q213" s="159"/>
      <c r="R213" s="159"/>
      <c r="S213" s="159"/>
      <c r="T213" s="160"/>
      <c r="AT213" s="154" t="s">
        <v>161</v>
      </c>
      <c r="AU213" s="154" t="s">
        <v>136</v>
      </c>
      <c r="AV213" s="13" t="s">
        <v>136</v>
      </c>
      <c r="AW213" s="13" t="s">
        <v>3</v>
      </c>
      <c r="AX213" s="13" t="s">
        <v>85</v>
      </c>
      <c r="AY213" s="154" t="s">
        <v>128</v>
      </c>
    </row>
    <row r="214" spans="1:65" s="2" customFormat="1" ht="24.2" customHeight="1">
      <c r="A214" s="31"/>
      <c r="B214" s="138"/>
      <c r="C214" s="139" t="s">
        <v>318</v>
      </c>
      <c r="D214" s="139" t="s">
        <v>130</v>
      </c>
      <c r="E214" s="140" t="s">
        <v>319</v>
      </c>
      <c r="F214" s="141" t="s">
        <v>320</v>
      </c>
      <c r="G214" s="142" t="s">
        <v>224</v>
      </c>
      <c r="H214" s="143">
        <v>27.87</v>
      </c>
      <c r="I214" s="144"/>
      <c r="J214" s="145">
        <f>ROUND(I214*H214,2)</f>
        <v>0</v>
      </c>
      <c r="K214" s="141" t="s">
        <v>134</v>
      </c>
      <c r="L214" s="32"/>
      <c r="M214" s="146" t="s">
        <v>1</v>
      </c>
      <c r="N214" s="147" t="s">
        <v>43</v>
      </c>
      <c r="O214" s="57"/>
      <c r="P214" s="148">
        <f>O214*H214</f>
        <v>0</v>
      </c>
      <c r="Q214" s="148">
        <v>1E-05</v>
      </c>
      <c r="R214" s="148">
        <f>Q214*H214</f>
        <v>0.00027870000000000005</v>
      </c>
      <c r="S214" s="148">
        <v>0</v>
      </c>
      <c r="T214" s="149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50" t="s">
        <v>135</v>
      </c>
      <c r="AT214" s="150" t="s">
        <v>130</v>
      </c>
      <c r="AU214" s="150" t="s">
        <v>136</v>
      </c>
      <c r="AY214" s="16" t="s">
        <v>128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6" t="s">
        <v>136</v>
      </c>
      <c r="BK214" s="151">
        <f>ROUND(I214*H214,2)</f>
        <v>0</v>
      </c>
      <c r="BL214" s="16" t="s">
        <v>135</v>
      </c>
      <c r="BM214" s="150" t="s">
        <v>321</v>
      </c>
    </row>
    <row r="215" spans="1:65" s="2" customFormat="1" ht="24.2" customHeight="1">
      <c r="A215" s="31"/>
      <c r="B215" s="138"/>
      <c r="C215" s="169" t="s">
        <v>322</v>
      </c>
      <c r="D215" s="169" t="s">
        <v>199</v>
      </c>
      <c r="E215" s="170" t="s">
        <v>323</v>
      </c>
      <c r="F215" s="171" t="s">
        <v>324</v>
      </c>
      <c r="G215" s="172" t="s">
        <v>224</v>
      </c>
      <c r="H215" s="173">
        <v>28.288</v>
      </c>
      <c r="I215" s="174"/>
      <c r="J215" s="175">
        <f>ROUND(I215*H215,2)</f>
        <v>0</v>
      </c>
      <c r="K215" s="171" t="s">
        <v>134</v>
      </c>
      <c r="L215" s="176"/>
      <c r="M215" s="177" t="s">
        <v>1</v>
      </c>
      <c r="N215" s="178" t="s">
        <v>43</v>
      </c>
      <c r="O215" s="57"/>
      <c r="P215" s="148">
        <f>O215*H215</f>
        <v>0</v>
      </c>
      <c r="Q215" s="148">
        <v>0.0029</v>
      </c>
      <c r="R215" s="148">
        <f>Q215*H215</f>
        <v>0.08203519999999999</v>
      </c>
      <c r="S215" s="148">
        <v>0</v>
      </c>
      <c r="T215" s="149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0" t="s">
        <v>163</v>
      </c>
      <c r="AT215" s="150" t="s">
        <v>199</v>
      </c>
      <c r="AU215" s="150" t="s">
        <v>136</v>
      </c>
      <c r="AY215" s="16" t="s">
        <v>128</v>
      </c>
      <c r="BE215" s="151">
        <f>IF(N215="základní",J215,0)</f>
        <v>0</v>
      </c>
      <c r="BF215" s="151">
        <f>IF(N215="snížená",J215,0)</f>
        <v>0</v>
      </c>
      <c r="BG215" s="151">
        <f>IF(N215="zákl. přenesená",J215,0)</f>
        <v>0</v>
      </c>
      <c r="BH215" s="151">
        <f>IF(N215="sníž. přenesená",J215,0)</f>
        <v>0</v>
      </c>
      <c r="BI215" s="151">
        <f>IF(N215="nulová",J215,0)</f>
        <v>0</v>
      </c>
      <c r="BJ215" s="16" t="s">
        <v>136</v>
      </c>
      <c r="BK215" s="151">
        <f>ROUND(I215*H215,2)</f>
        <v>0</v>
      </c>
      <c r="BL215" s="16" t="s">
        <v>135</v>
      </c>
      <c r="BM215" s="150" t="s">
        <v>325</v>
      </c>
    </row>
    <row r="216" spans="2:51" s="13" customFormat="1" ht="11.25">
      <c r="B216" s="152"/>
      <c r="D216" s="153" t="s">
        <v>161</v>
      </c>
      <c r="F216" s="155" t="s">
        <v>326</v>
      </c>
      <c r="H216" s="156">
        <v>28.288</v>
      </c>
      <c r="I216" s="157"/>
      <c r="L216" s="152"/>
      <c r="M216" s="158"/>
      <c r="N216" s="159"/>
      <c r="O216" s="159"/>
      <c r="P216" s="159"/>
      <c r="Q216" s="159"/>
      <c r="R216" s="159"/>
      <c r="S216" s="159"/>
      <c r="T216" s="160"/>
      <c r="AT216" s="154" t="s">
        <v>161</v>
      </c>
      <c r="AU216" s="154" t="s">
        <v>136</v>
      </c>
      <c r="AV216" s="13" t="s">
        <v>136</v>
      </c>
      <c r="AW216" s="13" t="s">
        <v>3</v>
      </c>
      <c r="AX216" s="13" t="s">
        <v>85</v>
      </c>
      <c r="AY216" s="154" t="s">
        <v>128</v>
      </c>
    </row>
    <row r="217" spans="1:65" s="2" customFormat="1" ht="24.2" customHeight="1">
      <c r="A217" s="31"/>
      <c r="B217" s="138"/>
      <c r="C217" s="139" t="s">
        <v>327</v>
      </c>
      <c r="D217" s="139" t="s">
        <v>130</v>
      </c>
      <c r="E217" s="140" t="s">
        <v>328</v>
      </c>
      <c r="F217" s="141" t="s">
        <v>329</v>
      </c>
      <c r="G217" s="142" t="s">
        <v>224</v>
      </c>
      <c r="H217" s="143">
        <v>1.5</v>
      </c>
      <c r="I217" s="144"/>
      <c r="J217" s="145">
        <f>ROUND(I217*H217,2)</f>
        <v>0</v>
      </c>
      <c r="K217" s="141" t="s">
        <v>134</v>
      </c>
      <c r="L217" s="32"/>
      <c r="M217" s="146" t="s">
        <v>1</v>
      </c>
      <c r="N217" s="147" t="s">
        <v>43</v>
      </c>
      <c r="O217" s="57"/>
      <c r="P217" s="148">
        <f>O217*H217</f>
        <v>0</v>
      </c>
      <c r="Q217" s="148">
        <v>1E-05</v>
      </c>
      <c r="R217" s="148">
        <f>Q217*H217</f>
        <v>1.5000000000000002E-05</v>
      </c>
      <c r="S217" s="148">
        <v>0</v>
      </c>
      <c r="T217" s="149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50" t="s">
        <v>135</v>
      </c>
      <c r="AT217" s="150" t="s">
        <v>130</v>
      </c>
      <c r="AU217" s="150" t="s">
        <v>136</v>
      </c>
      <c r="AY217" s="16" t="s">
        <v>128</v>
      </c>
      <c r="BE217" s="151">
        <f>IF(N217="základní",J217,0)</f>
        <v>0</v>
      </c>
      <c r="BF217" s="151">
        <f>IF(N217="snížená",J217,0)</f>
        <v>0</v>
      </c>
      <c r="BG217" s="151">
        <f>IF(N217="zákl. přenesená",J217,0)</f>
        <v>0</v>
      </c>
      <c r="BH217" s="151">
        <f>IF(N217="sníž. přenesená",J217,0)</f>
        <v>0</v>
      </c>
      <c r="BI217" s="151">
        <f>IF(N217="nulová",J217,0)</f>
        <v>0</v>
      </c>
      <c r="BJ217" s="16" t="s">
        <v>136</v>
      </c>
      <c r="BK217" s="151">
        <f>ROUND(I217*H217,2)</f>
        <v>0</v>
      </c>
      <c r="BL217" s="16" t="s">
        <v>135</v>
      </c>
      <c r="BM217" s="150" t="s">
        <v>330</v>
      </c>
    </row>
    <row r="218" spans="1:65" s="2" customFormat="1" ht="24.2" customHeight="1">
      <c r="A218" s="31"/>
      <c r="B218" s="138"/>
      <c r="C218" s="169" t="s">
        <v>331</v>
      </c>
      <c r="D218" s="169" t="s">
        <v>199</v>
      </c>
      <c r="E218" s="170" t="s">
        <v>332</v>
      </c>
      <c r="F218" s="171" t="s">
        <v>333</v>
      </c>
      <c r="G218" s="172" t="s">
        <v>224</v>
      </c>
      <c r="H218" s="173">
        <v>1.523</v>
      </c>
      <c r="I218" s="174"/>
      <c r="J218" s="175">
        <f>ROUND(I218*H218,2)</f>
        <v>0</v>
      </c>
      <c r="K218" s="171" t="s">
        <v>134</v>
      </c>
      <c r="L218" s="176"/>
      <c r="M218" s="177" t="s">
        <v>1</v>
      </c>
      <c r="N218" s="178" t="s">
        <v>43</v>
      </c>
      <c r="O218" s="57"/>
      <c r="P218" s="148">
        <f>O218*H218</f>
        <v>0</v>
      </c>
      <c r="Q218" s="148">
        <v>0.0046</v>
      </c>
      <c r="R218" s="148">
        <f>Q218*H218</f>
        <v>0.0070057999999999995</v>
      </c>
      <c r="S218" s="148">
        <v>0</v>
      </c>
      <c r="T218" s="149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0" t="s">
        <v>163</v>
      </c>
      <c r="AT218" s="150" t="s">
        <v>199</v>
      </c>
      <c r="AU218" s="150" t="s">
        <v>136</v>
      </c>
      <c r="AY218" s="16" t="s">
        <v>128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6" t="s">
        <v>136</v>
      </c>
      <c r="BK218" s="151">
        <f>ROUND(I218*H218,2)</f>
        <v>0</v>
      </c>
      <c r="BL218" s="16" t="s">
        <v>135</v>
      </c>
      <c r="BM218" s="150" t="s">
        <v>334</v>
      </c>
    </row>
    <row r="219" spans="2:51" s="13" customFormat="1" ht="11.25">
      <c r="B219" s="152"/>
      <c r="D219" s="153" t="s">
        <v>161</v>
      </c>
      <c r="F219" s="155" t="s">
        <v>335</v>
      </c>
      <c r="H219" s="156">
        <v>1.523</v>
      </c>
      <c r="I219" s="157"/>
      <c r="L219" s="152"/>
      <c r="M219" s="158"/>
      <c r="N219" s="159"/>
      <c r="O219" s="159"/>
      <c r="P219" s="159"/>
      <c r="Q219" s="159"/>
      <c r="R219" s="159"/>
      <c r="S219" s="159"/>
      <c r="T219" s="160"/>
      <c r="AT219" s="154" t="s">
        <v>161</v>
      </c>
      <c r="AU219" s="154" t="s">
        <v>136</v>
      </c>
      <c r="AV219" s="13" t="s">
        <v>136</v>
      </c>
      <c r="AW219" s="13" t="s">
        <v>3</v>
      </c>
      <c r="AX219" s="13" t="s">
        <v>85</v>
      </c>
      <c r="AY219" s="154" t="s">
        <v>128</v>
      </c>
    </row>
    <row r="220" spans="1:65" s="2" customFormat="1" ht="21.75" customHeight="1">
      <c r="A220" s="31"/>
      <c r="B220" s="138"/>
      <c r="C220" s="139" t="s">
        <v>336</v>
      </c>
      <c r="D220" s="139" t="s">
        <v>130</v>
      </c>
      <c r="E220" s="140" t="s">
        <v>337</v>
      </c>
      <c r="F220" s="141" t="s">
        <v>338</v>
      </c>
      <c r="G220" s="142" t="s">
        <v>339</v>
      </c>
      <c r="H220" s="143">
        <v>9</v>
      </c>
      <c r="I220" s="144"/>
      <c r="J220" s="145">
        <f aca="true" t="shared" si="20" ref="J220:J226">ROUND(I220*H220,2)</f>
        <v>0</v>
      </c>
      <c r="K220" s="141" t="s">
        <v>134</v>
      </c>
      <c r="L220" s="32"/>
      <c r="M220" s="146" t="s">
        <v>1</v>
      </c>
      <c r="N220" s="147" t="s">
        <v>43</v>
      </c>
      <c r="O220" s="57"/>
      <c r="P220" s="148">
        <f aca="true" t="shared" si="21" ref="P220:P226">O220*H220</f>
        <v>0</v>
      </c>
      <c r="Q220" s="148">
        <v>0</v>
      </c>
      <c r="R220" s="148">
        <f aca="true" t="shared" si="22" ref="R220:R226">Q220*H220</f>
        <v>0</v>
      </c>
      <c r="S220" s="148">
        <v>0</v>
      </c>
      <c r="T220" s="149">
        <f aca="true" t="shared" si="23" ref="T220:T226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0" t="s">
        <v>135</v>
      </c>
      <c r="AT220" s="150" t="s">
        <v>130</v>
      </c>
      <c r="AU220" s="150" t="s">
        <v>136</v>
      </c>
      <c r="AY220" s="16" t="s">
        <v>128</v>
      </c>
      <c r="BE220" s="151">
        <f aca="true" t="shared" si="24" ref="BE220:BE226">IF(N220="základní",J220,0)</f>
        <v>0</v>
      </c>
      <c r="BF220" s="151">
        <f aca="true" t="shared" si="25" ref="BF220:BF226">IF(N220="snížená",J220,0)</f>
        <v>0</v>
      </c>
      <c r="BG220" s="151">
        <f aca="true" t="shared" si="26" ref="BG220:BG226">IF(N220="zákl. přenesená",J220,0)</f>
        <v>0</v>
      </c>
      <c r="BH220" s="151">
        <f aca="true" t="shared" si="27" ref="BH220:BH226">IF(N220="sníž. přenesená",J220,0)</f>
        <v>0</v>
      </c>
      <c r="BI220" s="151">
        <f aca="true" t="shared" si="28" ref="BI220:BI226">IF(N220="nulová",J220,0)</f>
        <v>0</v>
      </c>
      <c r="BJ220" s="16" t="s">
        <v>136</v>
      </c>
      <c r="BK220" s="151">
        <f aca="true" t="shared" si="29" ref="BK220:BK226">ROUND(I220*H220,2)</f>
        <v>0</v>
      </c>
      <c r="BL220" s="16" t="s">
        <v>135</v>
      </c>
      <c r="BM220" s="150" t="s">
        <v>340</v>
      </c>
    </row>
    <row r="221" spans="1:65" s="2" customFormat="1" ht="37.9" customHeight="1">
      <c r="A221" s="31"/>
      <c r="B221" s="138"/>
      <c r="C221" s="169" t="s">
        <v>341</v>
      </c>
      <c r="D221" s="169" t="s">
        <v>199</v>
      </c>
      <c r="E221" s="170" t="s">
        <v>342</v>
      </c>
      <c r="F221" s="171" t="s">
        <v>343</v>
      </c>
      <c r="G221" s="172" t="s">
        <v>339</v>
      </c>
      <c r="H221" s="173">
        <v>9</v>
      </c>
      <c r="I221" s="174"/>
      <c r="J221" s="175">
        <f t="shared" si="20"/>
        <v>0</v>
      </c>
      <c r="K221" s="171" t="s">
        <v>134</v>
      </c>
      <c r="L221" s="176"/>
      <c r="M221" s="177" t="s">
        <v>1</v>
      </c>
      <c r="N221" s="178" t="s">
        <v>43</v>
      </c>
      <c r="O221" s="57"/>
      <c r="P221" s="148">
        <f t="shared" si="21"/>
        <v>0</v>
      </c>
      <c r="Q221" s="148">
        <v>0.00056</v>
      </c>
      <c r="R221" s="148">
        <f t="shared" si="22"/>
        <v>0.005039999999999999</v>
      </c>
      <c r="S221" s="148">
        <v>0</v>
      </c>
      <c r="T221" s="149">
        <f t="shared" si="2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0" t="s">
        <v>163</v>
      </c>
      <c r="AT221" s="150" t="s">
        <v>199</v>
      </c>
      <c r="AU221" s="150" t="s">
        <v>136</v>
      </c>
      <c r="AY221" s="16" t="s">
        <v>128</v>
      </c>
      <c r="BE221" s="151">
        <f t="shared" si="24"/>
        <v>0</v>
      </c>
      <c r="BF221" s="151">
        <f t="shared" si="25"/>
        <v>0</v>
      </c>
      <c r="BG221" s="151">
        <f t="shared" si="26"/>
        <v>0</v>
      </c>
      <c r="BH221" s="151">
        <f t="shared" si="27"/>
        <v>0</v>
      </c>
      <c r="BI221" s="151">
        <f t="shared" si="28"/>
        <v>0</v>
      </c>
      <c r="BJ221" s="16" t="s">
        <v>136</v>
      </c>
      <c r="BK221" s="151">
        <f t="shared" si="29"/>
        <v>0</v>
      </c>
      <c r="BL221" s="16" t="s">
        <v>135</v>
      </c>
      <c r="BM221" s="150" t="s">
        <v>344</v>
      </c>
    </row>
    <row r="222" spans="1:65" s="2" customFormat="1" ht="24.2" customHeight="1">
      <c r="A222" s="31"/>
      <c r="B222" s="138"/>
      <c r="C222" s="139" t="s">
        <v>345</v>
      </c>
      <c r="D222" s="139" t="s">
        <v>130</v>
      </c>
      <c r="E222" s="140" t="s">
        <v>346</v>
      </c>
      <c r="F222" s="141" t="s">
        <v>347</v>
      </c>
      <c r="G222" s="142" t="s">
        <v>339</v>
      </c>
      <c r="H222" s="143">
        <v>6</v>
      </c>
      <c r="I222" s="144"/>
      <c r="J222" s="145">
        <f t="shared" si="20"/>
        <v>0</v>
      </c>
      <c r="K222" s="141" t="s">
        <v>134</v>
      </c>
      <c r="L222" s="32"/>
      <c r="M222" s="146" t="s">
        <v>1</v>
      </c>
      <c r="N222" s="147" t="s">
        <v>43</v>
      </c>
      <c r="O222" s="57"/>
      <c r="P222" s="148">
        <f t="shared" si="21"/>
        <v>0</v>
      </c>
      <c r="Q222" s="148">
        <v>0</v>
      </c>
      <c r="R222" s="148">
        <f t="shared" si="22"/>
        <v>0</v>
      </c>
      <c r="S222" s="148">
        <v>0</v>
      </c>
      <c r="T222" s="149">
        <f t="shared" si="2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50" t="s">
        <v>135</v>
      </c>
      <c r="AT222" s="150" t="s">
        <v>130</v>
      </c>
      <c r="AU222" s="150" t="s">
        <v>136</v>
      </c>
      <c r="AY222" s="16" t="s">
        <v>128</v>
      </c>
      <c r="BE222" s="151">
        <f t="shared" si="24"/>
        <v>0</v>
      </c>
      <c r="BF222" s="151">
        <f t="shared" si="25"/>
        <v>0</v>
      </c>
      <c r="BG222" s="151">
        <f t="shared" si="26"/>
        <v>0</v>
      </c>
      <c r="BH222" s="151">
        <f t="shared" si="27"/>
        <v>0</v>
      </c>
      <c r="BI222" s="151">
        <f t="shared" si="28"/>
        <v>0</v>
      </c>
      <c r="BJ222" s="16" t="s">
        <v>136</v>
      </c>
      <c r="BK222" s="151">
        <f t="shared" si="29"/>
        <v>0</v>
      </c>
      <c r="BL222" s="16" t="s">
        <v>135</v>
      </c>
      <c r="BM222" s="150" t="s">
        <v>348</v>
      </c>
    </row>
    <row r="223" spans="1:65" s="2" customFormat="1" ht="24.2" customHeight="1">
      <c r="A223" s="31"/>
      <c r="B223" s="138"/>
      <c r="C223" s="169" t="s">
        <v>349</v>
      </c>
      <c r="D223" s="169" t="s">
        <v>199</v>
      </c>
      <c r="E223" s="170" t="s">
        <v>350</v>
      </c>
      <c r="F223" s="171" t="s">
        <v>351</v>
      </c>
      <c r="G223" s="172" t="s">
        <v>339</v>
      </c>
      <c r="H223" s="173">
        <v>6</v>
      </c>
      <c r="I223" s="174"/>
      <c r="J223" s="175">
        <f t="shared" si="20"/>
        <v>0</v>
      </c>
      <c r="K223" s="171" t="s">
        <v>134</v>
      </c>
      <c r="L223" s="176"/>
      <c r="M223" s="177" t="s">
        <v>1</v>
      </c>
      <c r="N223" s="178" t="s">
        <v>43</v>
      </c>
      <c r="O223" s="57"/>
      <c r="P223" s="148">
        <f t="shared" si="21"/>
        <v>0</v>
      </c>
      <c r="Q223" s="148">
        <v>0.0015</v>
      </c>
      <c r="R223" s="148">
        <f t="shared" si="22"/>
        <v>0.009000000000000001</v>
      </c>
      <c r="S223" s="148">
        <v>0</v>
      </c>
      <c r="T223" s="149">
        <f t="shared" si="2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50" t="s">
        <v>163</v>
      </c>
      <c r="AT223" s="150" t="s">
        <v>199</v>
      </c>
      <c r="AU223" s="150" t="s">
        <v>136</v>
      </c>
      <c r="AY223" s="16" t="s">
        <v>128</v>
      </c>
      <c r="BE223" s="151">
        <f t="shared" si="24"/>
        <v>0</v>
      </c>
      <c r="BF223" s="151">
        <f t="shared" si="25"/>
        <v>0</v>
      </c>
      <c r="BG223" s="151">
        <f t="shared" si="26"/>
        <v>0</v>
      </c>
      <c r="BH223" s="151">
        <f t="shared" si="27"/>
        <v>0</v>
      </c>
      <c r="BI223" s="151">
        <f t="shared" si="28"/>
        <v>0</v>
      </c>
      <c r="BJ223" s="16" t="s">
        <v>136</v>
      </c>
      <c r="BK223" s="151">
        <f t="shared" si="29"/>
        <v>0</v>
      </c>
      <c r="BL223" s="16" t="s">
        <v>135</v>
      </c>
      <c r="BM223" s="150" t="s">
        <v>352</v>
      </c>
    </row>
    <row r="224" spans="1:65" s="2" customFormat="1" ht="24.2" customHeight="1">
      <c r="A224" s="31"/>
      <c r="B224" s="138"/>
      <c r="C224" s="139" t="s">
        <v>353</v>
      </c>
      <c r="D224" s="139" t="s">
        <v>130</v>
      </c>
      <c r="E224" s="140" t="s">
        <v>354</v>
      </c>
      <c r="F224" s="141" t="s">
        <v>355</v>
      </c>
      <c r="G224" s="142" t="s">
        <v>339</v>
      </c>
      <c r="H224" s="143">
        <v>1</v>
      </c>
      <c r="I224" s="144"/>
      <c r="J224" s="145">
        <f t="shared" si="20"/>
        <v>0</v>
      </c>
      <c r="K224" s="141" t="s">
        <v>134</v>
      </c>
      <c r="L224" s="32"/>
      <c r="M224" s="146" t="s">
        <v>1</v>
      </c>
      <c r="N224" s="147" t="s">
        <v>43</v>
      </c>
      <c r="O224" s="57"/>
      <c r="P224" s="148">
        <f t="shared" si="21"/>
        <v>0</v>
      </c>
      <c r="Q224" s="148">
        <v>7E-05</v>
      </c>
      <c r="R224" s="148">
        <f t="shared" si="22"/>
        <v>7E-05</v>
      </c>
      <c r="S224" s="148">
        <v>0</v>
      </c>
      <c r="T224" s="149">
        <f t="shared" si="2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50" t="s">
        <v>135</v>
      </c>
      <c r="AT224" s="150" t="s">
        <v>130</v>
      </c>
      <c r="AU224" s="150" t="s">
        <v>136</v>
      </c>
      <c r="AY224" s="16" t="s">
        <v>128</v>
      </c>
      <c r="BE224" s="151">
        <f t="shared" si="24"/>
        <v>0</v>
      </c>
      <c r="BF224" s="151">
        <f t="shared" si="25"/>
        <v>0</v>
      </c>
      <c r="BG224" s="151">
        <f t="shared" si="26"/>
        <v>0</v>
      </c>
      <c r="BH224" s="151">
        <f t="shared" si="27"/>
        <v>0</v>
      </c>
      <c r="BI224" s="151">
        <f t="shared" si="28"/>
        <v>0</v>
      </c>
      <c r="BJ224" s="16" t="s">
        <v>136</v>
      </c>
      <c r="BK224" s="151">
        <f t="shared" si="29"/>
        <v>0</v>
      </c>
      <c r="BL224" s="16" t="s">
        <v>135</v>
      </c>
      <c r="BM224" s="150" t="s">
        <v>356</v>
      </c>
    </row>
    <row r="225" spans="1:65" s="2" customFormat="1" ht="21.75" customHeight="1">
      <c r="A225" s="31"/>
      <c r="B225" s="138"/>
      <c r="C225" s="139" t="s">
        <v>357</v>
      </c>
      <c r="D225" s="139" t="s">
        <v>130</v>
      </c>
      <c r="E225" s="140" t="s">
        <v>358</v>
      </c>
      <c r="F225" s="141" t="s">
        <v>359</v>
      </c>
      <c r="G225" s="142" t="s">
        <v>224</v>
      </c>
      <c r="H225" s="143">
        <v>34.24</v>
      </c>
      <c r="I225" s="144"/>
      <c r="J225" s="145">
        <f t="shared" si="20"/>
        <v>0</v>
      </c>
      <c r="K225" s="141" t="s">
        <v>134</v>
      </c>
      <c r="L225" s="32"/>
      <c r="M225" s="146" t="s">
        <v>1</v>
      </c>
      <c r="N225" s="147" t="s">
        <v>43</v>
      </c>
      <c r="O225" s="57"/>
      <c r="P225" s="148">
        <f t="shared" si="21"/>
        <v>0</v>
      </c>
      <c r="Q225" s="148">
        <v>0</v>
      </c>
      <c r="R225" s="148">
        <f t="shared" si="22"/>
        <v>0</v>
      </c>
      <c r="S225" s="148">
        <v>0</v>
      </c>
      <c r="T225" s="149">
        <f t="shared" si="2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0" t="s">
        <v>135</v>
      </c>
      <c r="AT225" s="150" t="s">
        <v>130</v>
      </c>
      <c r="AU225" s="150" t="s">
        <v>136</v>
      </c>
      <c r="AY225" s="16" t="s">
        <v>128</v>
      </c>
      <c r="BE225" s="151">
        <f t="shared" si="24"/>
        <v>0</v>
      </c>
      <c r="BF225" s="151">
        <f t="shared" si="25"/>
        <v>0</v>
      </c>
      <c r="BG225" s="151">
        <f t="shared" si="26"/>
        <v>0</v>
      </c>
      <c r="BH225" s="151">
        <f t="shared" si="27"/>
        <v>0</v>
      </c>
      <c r="BI225" s="151">
        <f t="shared" si="28"/>
        <v>0</v>
      </c>
      <c r="BJ225" s="16" t="s">
        <v>136</v>
      </c>
      <c r="BK225" s="151">
        <f t="shared" si="29"/>
        <v>0</v>
      </c>
      <c r="BL225" s="16" t="s">
        <v>135</v>
      </c>
      <c r="BM225" s="150" t="s">
        <v>360</v>
      </c>
    </row>
    <row r="226" spans="1:65" s="2" customFormat="1" ht="21.75" customHeight="1">
      <c r="A226" s="31"/>
      <c r="B226" s="138"/>
      <c r="C226" s="139" t="s">
        <v>361</v>
      </c>
      <c r="D226" s="139" t="s">
        <v>130</v>
      </c>
      <c r="E226" s="140" t="s">
        <v>362</v>
      </c>
      <c r="F226" s="141" t="s">
        <v>363</v>
      </c>
      <c r="G226" s="142" t="s">
        <v>224</v>
      </c>
      <c r="H226" s="143">
        <v>29.37</v>
      </c>
      <c r="I226" s="144"/>
      <c r="J226" s="145">
        <f t="shared" si="20"/>
        <v>0</v>
      </c>
      <c r="K226" s="141" t="s">
        <v>134</v>
      </c>
      <c r="L226" s="32"/>
      <c r="M226" s="146" t="s">
        <v>1</v>
      </c>
      <c r="N226" s="147" t="s">
        <v>43</v>
      </c>
      <c r="O226" s="57"/>
      <c r="P226" s="148">
        <f t="shared" si="21"/>
        <v>0</v>
      </c>
      <c r="Q226" s="148">
        <v>0</v>
      </c>
      <c r="R226" s="148">
        <f t="shared" si="22"/>
        <v>0</v>
      </c>
      <c r="S226" s="148">
        <v>0</v>
      </c>
      <c r="T226" s="149">
        <f t="shared" si="2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0" t="s">
        <v>135</v>
      </c>
      <c r="AT226" s="150" t="s">
        <v>130</v>
      </c>
      <c r="AU226" s="150" t="s">
        <v>136</v>
      </c>
      <c r="AY226" s="16" t="s">
        <v>128</v>
      </c>
      <c r="BE226" s="151">
        <f t="shared" si="24"/>
        <v>0</v>
      </c>
      <c r="BF226" s="151">
        <f t="shared" si="25"/>
        <v>0</v>
      </c>
      <c r="BG226" s="151">
        <f t="shared" si="26"/>
        <v>0</v>
      </c>
      <c r="BH226" s="151">
        <f t="shared" si="27"/>
        <v>0</v>
      </c>
      <c r="BI226" s="151">
        <f t="shared" si="28"/>
        <v>0</v>
      </c>
      <c r="BJ226" s="16" t="s">
        <v>136</v>
      </c>
      <c r="BK226" s="151">
        <f t="shared" si="29"/>
        <v>0</v>
      </c>
      <c r="BL226" s="16" t="s">
        <v>135</v>
      </c>
      <c r="BM226" s="150" t="s">
        <v>364</v>
      </c>
    </row>
    <row r="227" spans="2:51" s="13" customFormat="1" ht="11.25">
      <c r="B227" s="152"/>
      <c r="D227" s="153" t="s">
        <v>161</v>
      </c>
      <c r="E227" s="154" t="s">
        <v>1</v>
      </c>
      <c r="F227" s="155" t="s">
        <v>365</v>
      </c>
      <c r="H227" s="156">
        <v>29.37</v>
      </c>
      <c r="I227" s="157"/>
      <c r="L227" s="152"/>
      <c r="M227" s="158"/>
      <c r="N227" s="159"/>
      <c r="O227" s="159"/>
      <c r="P227" s="159"/>
      <c r="Q227" s="159"/>
      <c r="R227" s="159"/>
      <c r="S227" s="159"/>
      <c r="T227" s="160"/>
      <c r="AT227" s="154" t="s">
        <v>161</v>
      </c>
      <c r="AU227" s="154" t="s">
        <v>136</v>
      </c>
      <c r="AV227" s="13" t="s">
        <v>136</v>
      </c>
      <c r="AW227" s="13" t="s">
        <v>32</v>
      </c>
      <c r="AX227" s="13" t="s">
        <v>85</v>
      </c>
      <c r="AY227" s="154" t="s">
        <v>128</v>
      </c>
    </row>
    <row r="228" spans="1:65" s="2" customFormat="1" ht="37.9" customHeight="1">
      <c r="A228" s="31"/>
      <c r="B228" s="138"/>
      <c r="C228" s="139" t="s">
        <v>366</v>
      </c>
      <c r="D228" s="139" t="s">
        <v>130</v>
      </c>
      <c r="E228" s="140" t="s">
        <v>367</v>
      </c>
      <c r="F228" s="141" t="s">
        <v>368</v>
      </c>
      <c r="G228" s="142" t="s">
        <v>339</v>
      </c>
      <c r="H228" s="143">
        <v>4</v>
      </c>
      <c r="I228" s="144"/>
      <c r="J228" s="145">
        <f>ROUND(I228*H228,2)</f>
        <v>0</v>
      </c>
      <c r="K228" s="141" t="s">
        <v>134</v>
      </c>
      <c r="L228" s="32"/>
      <c r="M228" s="146" t="s">
        <v>1</v>
      </c>
      <c r="N228" s="147" t="s">
        <v>43</v>
      </c>
      <c r="O228" s="57"/>
      <c r="P228" s="148">
        <f>O228*H228</f>
        <v>0</v>
      </c>
      <c r="Q228" s="148">
        <v>1E-05</v>
      </c>
      <c r="R228" s="148">
        <f>Q228*H228</f>
        <v>4E-05</v>
      </c>
      <c r="S228" s="148">
        <v>0</v>
      </c>
      <c r="T228" s="149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50" t="s">
        <v>135</v>
      </c>
      <c r="AT228" s="150" t="s">
        <v>130</v>
      </c>
      <c r="AU228" s="150" t="s">
        <v>136</v>
      </c>
      <c r="AY228" s="16" t="s">
        <v>128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6" t="s">
        <v>136</v>
      </c>
      <c r="BK228" s="151">
        <f>ROUND(I228*H228,2)</f>
        <v>0</v>
      </c>
      <c r="BL228" s="16" t="s">
        <v>135</v>
      </c>
      <c r="BM228" s="150" t="s">
        <v>369</v>
      </c>
    </row>
    <row r="229" spans="1:65" s="2" customFormat="1" ht="37.9" customHeight="1">
      <c r="A229" s="31"/>
      <c r="B229" s="138"/>
      <c r="C229" s="139" t="s">
        <v>370</v>
      </c>
      <c r="D229" s="139" t="s">
        <v>130</v>
      </c>
      <c r="E229" s="140" t="s">
        <v>371</v>
      </c>
      <c r="F229" s="141" t="s">
        <v>372</v>
      </c>
      <c r="G229" s="142" t="s">
        <v>339</v>
      </c>
      <c r="H229" s="143">
        <v>12</v>
      </c>
      <c r="I229" s="144"/>
      <c r="J229" s="145">
        <f>ROUND(I229*H229,2)</f>
        <v>0</v>
      </c>
      <c r="K229" s="141" t="s">
        <v>134</v>
      </c>
      <c r="L229" s="32"/>
      <c r="M229" s="146" t="s">
        <v>1</v>
      </c>
      <c r="N229" s="147" t="s">
        <v>43</v>
      </c>
      <c r="O229" s="57"/>
      <c r="P229" s="148">
        <f>O229*H229</f>
        <v>0</v>
      </c>
      <c r="Q229" s="148">
        <v>1E-05</v>
      </c>
      <c r="R229" s="148">
        <f>Q229*H229</f>
        <v>0.00012000000000000002</v>
      </c>
      <c r="S229" s="148">
        <v>0</v>
      </c>
      <c r="T229" s="149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0" t="s">
        <v>135</v>
      </c>
      <c r="AT229" s="150" t="s">
        <v>130</v>
      </c>
      <c r="AU229" s="150" t="s">
        <v>136</v>
      </c>
      <c r="AY229" s="16" t="s">
        <v>128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6" t="s">
        <v>136</v>
      </c>
      <c r="BK229" s="151">
        <f>ROUND(I229*H229,2)</f>
        <v>0</v>
      </c>
      <c r="BL229" s="16" t="s">
        <v>135</v>
      </c>
      <c r="BM229" s="150" t="s">
        <v>373</v>
      </c>
    </row>
    <row r="230" spans="1:65" s="2" customFormat="1" ht="37.9" customHeight="1">
      <c r="A230" s="31"/>
      <c r="B230" s="138"/>
      <c r="C230" s="139" t="s">
        <v>374</v>
      </c>
      <c r="D230" s="139" t="s">
        <v>130</v>
      </c>
      <c r="E230" s="140" t="s">
        <v>375</v>
      </c>
      <c r="F230" s="141" t="s">
        <v>376</v>
      </c>
      <c r="G230" s="142" t="s">
        <v>339</v>
      </c>
      <c r="H230" s="143">
        <v>8</v>
      </c>
      <c r="I230" s="144"/>
      <c r="J230" s="145">
        <f>ROUND(I230*H230,2)</f>
        <v>0</v>
      </c>
      <c r="K230" s="141" t="s">
        <v>134</v>
      </c>
      <c r="L230" s="32"/>
      <c r="M230" s="146" t="s">
        <v>1</v>
      </c>
      <c r="N230" s="147" t="s">
        <v>43</v>
      </c>
      <c r="O230" s="57"/>
      <c r="P230" s="148">
        <f>O230*H230</f>
        <v>0</v>
      </c>
      <c r="Q230" s="148">
        <v>7E-05</v>
      </c>
      <c r="R230" s="148">
        <f>Q230*H230</f>
        <v>0.00056</v>
      </c>
      <c r="S230" s="148">
        <v>0</v>
      </c>
      <c r="T230" s="149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0" t="s">
        <v>135</v>
      </c>
      <c r="AT230" s="150" t="s">
        <v>130</v>
      </c>
      <c r="AU230" s="150" t="s">
        <v>136</v>
      </c>
      <c r="AY230" s="16" t="s">
        <v>128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6" t="s">
        <v>136</v>
      </c>
      <c r="BK230" s="151">
        <f>ROUND(I230*H230,2)</f>
        <v>0</v>
      </c>
      <c r="BL230" s="16" t="s">
        <v>135</v>
      </c>
      <c r="BM230" s="150" t="s">
        <v>377</v>
      </c>
    </row>
    <row r="231" spans="1:65" s="2" customFormat="1" ht="37.9" customHeight="1">
      <c r="A231" s="31"/>
      <c r="B231" s="138"/>
      <c r="C231" s="139" t="s">
        <v>378</v>
      </c>
      <c r="D231" s="139" t="s">
        <v>130</v>
      </c>
      <c r="E231" s="140" t="s">
        <v>379</v>
      </c>
      <c r="F231" s="141" t="s">
        <v>380</v>
      </c>
      <c r="G231" s="142" t="s">
        <v>339</v>
      </c>
      <c r="H231" s="143">
        <v>4</v>
      </c>
      <c r="I231" s="144"/>
      <c r="J231" s="145">
        <f>ROUND(I231*H231,2)</f>
        <v>0</v>
      </c>
      <c r="K231" s="141" t="s">
        <v>134</v>
      </c>
      <c r="L231" s="32"/>
      <c r="M231" s="146" t="s">
        <v>1</v>
      </c>
      <c r="N231" s="147" t="s">
        <v>43</v>
      </c>
      <c r="O231" s="57"/>
      <c r="P231" s="148">
        <f>O231*H231</f>
        <v>0</v>
      </c>
      <c r="Q231" s="148">
        <v>0.24034</v>
      </c>
      <c r="R231" s="148">
        <f>Q231*H231</f>
        <v>0.96136</v>
      </c>
      <c r="S231" s="148">
        <v>0</v>
      </c>
      <c r="T231" s="149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50" t="s">
        <v>135</v>
      </c>
      <c r="AT231" s="150" t="s">
        <v>130</v>
      </c>
      <c r="AU231" s="150" t="s">
        <v>136</v>
      </c>
      <c r="AY231" s="16" t="s">
        <v>128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6" t="s">
        <v>136</v>
      </c>
      <c r="BK231" s="151">
        <f>ROUND(I231*H231,2)</f>
        <v>0</v>
      </c>
      <c r="BL231" s="16" t="s">
        <v>135</v>
      </c>
      <c r="BM231" s="150" t="s">
        <v>381</v>
      </c>
    </row>
    <row r="232" spans="1:65" s="2" customFormat="1" ht="37.9" customHeight="1">
      <c r="A232" s="31"/>
      <c r="B232" s="138"/>
      <c r="C232" s="139" t="s">
        <v>382</v>
      </c>
      <c r="D232" s="139" t="s">
        <v>130</v>
      </c>
      <c r="E232" s="140" t="s">
        <v>383</v>
      </c>
      <c r="F232" s="141" t="s">
        <v>384</v>
      </c>
      <c r="G232" s="142" t="s">
        <v>339</v>
      </c>
      <c r="H232" s="143">
        <v>4</v>
      </c>
      <c r="I232" s="144"/>
      <c r="J232" s="145">
        <f>ROUND(I232*H232,2)</f>
        <v>0</v>
      </c>
      <c r="K232" s="141" t="s">
        <v>134</v>
      </c>
      <c r="L232" s="32"/>
      <c r="M232" s="146" t="s">
        <v>1</v>
      </c>
      <c r="N232" s="147" t="s">
        <v>43</v>
      </c>
      <c r="O232" s="57"/>
      <c r="P232" s="148">
        <f>O232*H232</f>
        <v>0</v>
      </c>
      <c r="Q232" s="148">
        <v>0</v>
      </c>
      <c r="R232" s="148">
        <f>Q232*H232</f>
        <v>0</v>
      </c>
      <c r="S232" s="148">
        <v>0</v>
      </c>
      <c r="T232" s="149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0" t="s">
        <v>135</v>
      </c>
      <c r="AT232" s="150" t="s">
        <v>130</v>
      </c>
      <c r="AU232" s="150" t="s">
        <v>136</v>
      </c>
      <c r="AY232" s="16" t="s">
        <v>128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6" t="s">
        <v>136</v>
      </c>
      <c r="BK232" s="151">
        <f>ROUND(I232*H232,2)</f>
        <v>0</v>
      </c>
      <c r="BL232" s="16" t="s">
        <v>135</v>
      </c>
      <c r="BM232" s="150" t="s">
        <v>385</v>
      </c>
    </row>
    <row r="233" spans="2:63" s="12" customFormat="1" ht="22.9" customHeight="1">
      <c r="B233" s="125"/>
      <c r="D233" s="126" t="s">
        <v>76</v>
      </c>
      <c r="E233" s="136" t="s">
        <v>386</v>
      </c>
      <c r="F233" s="136" t="s">
        <v>387</v>
      </c>
      <c r="I233" s="128"/>
      <c r="J233" s="137">
        <f>BK233</f>
        <v>0</v>
      </c>
      <c r="L233" s="125"/>
      <c r="M233" s="130"/>
      <c r="N233" s="131"/>
      <c r="O233" s="131"/>
      <c r="P233" s="132">
        <f>SUM(P234:P245)</f>
        <v>0</v>
      </c>
      <c r="Q233" s="131"/>
      <c r="R233" s="132">
        <f>SUM(R234:R245)</f>
        <v>0</v>
      </c>
      <c r="S233" s="131"/>
      <c r="T233" s="133">
        <f>SUM(T234:T245)</f>
        <v>0</v>
      </c>
      <c r="AR233" s="126" t="s">
        <v>85</v>
      </c>
      <c r="AT233" s="134" t="s">
        <v>76</v>
      </c>
      <c r="AU233" s="134" t="s">
        <v>85</v>
      </c>
      <c r="AY233" s="126" t="s">
        <v>128</v>
      </c>
      <c r="BK233" s="135">
        <f>SUM(BK234:BK245)</f>
        <v>0</v>
      </c>
    </row>
    <row r="234" spans="1:65" s="2" customFormat="1" ht="21.75" customHeight="1">
      <c r="A234" s="31"/>
      <c r="B234" s="138"/>
      <c r="C234" s="139" t="s">
        <v>388</v>
      </c>
      <c r="D234" s="139" t="s">
        <v>130</v>
      </c>
      <c r="E234" s="140" t="s">
        <v>389</v>
      </c>
      <c r="F234" s="141" t="s">
        <v>390</v>
      </c>
      <c r="G234" s="142" t="s">
        <v>182</v>
      </c>
      <c r="H234" s="143">
        <v>55.179</v>
      </c>
      <c r="I234" s="144"/>
      <c r="J234" s="145">
        <f>ROUND(I234*H234,2)</f>
        <v>0</v>
      </c>
      <c r="K234" s="141" t="s">
        <v>134</v>
      </c>
      <c r="L234" s="32"/>
      <c r="M234" s="146" t="s">
        <v>1</v>
      </c>
      <c r="N234" s="147" t="s">
        <v>43</v>
      </c>
      <c r="O234" s="57"/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0" t="s">
        <v>135</v>
      </c>
      <c r="AT234" s="150" t="s">
        <v>130</v>
      </c>
      <c r="AU234" s="150" t="s">
        <v>136</v>
      </c>
      <c r="AY234" s="16" t="s">
        <v>128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6" t="s">
        <v>136</v>
      </c>
      <c r="BK234" s="151">
        <f>ROUND(I234*H234,2)</f>
        <v>0</v>
      </c>
      <c r="BL234" s="16" t="s">
        <v>135</v>
      </c>
      <c r="BM234" s="150" t="s">
        <v>391</v>
      </c>
    </row>
    <row r="235" spans="1:65" s="2" customFormat="1" ht="24.2" customHeight="1">
      <c r="A235" s="31"/>
      <c r="B235" s="138"/>
      <c r="C235" s="139" t="s">
        <v>392</v>
      </c>
      <c r="D235" s="139" t="s">
        <v>130</v>
      </c>
      <c r="E235" s="140" t="s">
        <v>393</v>
      </c>
      <c r="F235" s="141" t="s">
        <v>394</v>
      </c>
      <c r="G235" s="142" t="s">
        <v>182</v>
      </c>
      <c r="H235" s="143">
        <v>220.716</v>
      </c>
      <c r="I235" s="144"/>
      <c r="J235" s="145">
        <f>ROUND(I235*H235,2)</f>
        <v>0</v>
      </c>
      <c r="K235" s="141" t="s">
        <v>134</v>
      </c>
      <c r="L235" s="32"/>
      <c r="M235" s="146" t="s">
        <v>1</v>
      </c>
      <c r="N235" s="147" t="s">
        <v>43</v>
      </c>
      <c r="O235" s="57"/>
      <c r="P235" s="148">
        <f>O235*H235</f>
        <v>0</v>
      </c>
      <c r="Q235" s="148">
        <v>0</v>
      </c>
      <c r="R235" s="148">
        <f>Q235*H235</f>
        <v>0</v>
      </c>
      <c r="S235" s="148">
        <v>0</v>
      </c>
      <c r="T235" s="149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0" t="s">
        <v>135</v>
      </c>
      <c r="AT235" s="150" t="s">
        <v>130</v>
      </c>
      <c r="AU235" s="150" t="s">
        <v>136</v>
      </c>
      <c r="AY235" s="16" t="s">
        <v>128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6" t="s">
        <v>136</v>
      </c>
      <c r="BK235" s="151">
        <f>ROUND(I235*H235,2)</f>
        <v>0</v>
      </c>
      <c r="BL235" s="16" t="s">
        <v>135</v>
      </c>
      <c r="BM235" s="150" t="s">
        <v>395</v>
      </c>
    </row>
    <row r="236" spans="2:51" s="13" customFormat="1" ht="11.25">
      <c r="B236" s="152"/>
      <c r="D236" s="153" t="s">
        <v>161</v>
      </c>
      <c r="F236" s="155" t="s">
        <v>396</v>
      </c>
      <c r="H236" s="156">
        <v>220.716</v>
      </c>
      <c r="I236" s="157"/>
      <c r="L236" s="152"/>
      <c r="M236" s="158"/>
      <c r="N236" s="159"/>
      <c r="O236" s="159"/>
      <c r="P236" s="159"/>
      <c r="Q236" s="159"/>
      <c r="R236" s="159"/>
      <c r="S236" s="159"/>
      <c r="T236" s="160"/>
      <c r="AT236" s="154" t="s">
        <v>161</v>
      </c>
      <c r="AU236" s="154" t="s">
        <v>136</v>
      </c>
      <c r="AV236" s="13" t="s">
        <v>136</v>
      </c>
      <c r="AW236" s="13" t="s">
        <v>3</v>
      </c>
      <c r="AX236" s="13" t="s">
        <v>85</v>
      </c>
      <c r="AY236" s="154" t="s">
        <v>128</v>
      </c>
    </row>
    <row r="237" spans="1:65" s="2" customFormat="1" ht="24.2" customHeight="1">
      <c r="A237" s="31"/>
      <c r="B237" s="138"/>
      <c r="C237" s="139" t="s">
        <v>397</v>
      </c>
      <c r="D237" s="139" t="s">
        <v>130</v>
      </c>
      <c r="E237" s="140" t="s">
        <v>398</v>
      </c>
      <c r="F237" s="141" t="s">
        <v>399</v>
      </c>
      <c r="G237" s="142" t="s">
        <v>182</v>
      </c>
      <c r="H237" s="143">
        <v>55.179</v>
      </c>
      <c r="I237" s="144"/>
      <c r="J237" s="145">
        <f>ROUND(I237*H237,2)</f>
        <v>0</v>
      </c>
      <c r="K237" s="141" t="s">
        <v>134</v>
      </c>
      <c r="L237" s="32"/>
      <c r="M237" s="146" t="s">
        <v>1</v>
      </c>
      <c r="N237" s="147" t="s">
        <v>43</v>
      </c>
      <c r="O237" s="57"/>
      <c r="P237" s="148">
        <f>O237*H237</f>
        <v>0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50" t="s">
        <v>135</v>
      </c>
      <c r="AT237" s="150" t="s">
        <v>130</v>
      </c>
      <c r="AU237" s="150" t="s">
        <v>136</v>
      </c>
      <c r="AY237" s="16" t="s">
        <v>128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6" t="s">
        <v>136</v>
      </c>
      <c r="BK237" s="151">
        <f>ROUND(I237*H237,2)</f>
        <v>0</v>
      </c>
      <c r="BL237" s="16" t="s">
        <v>135</v>
      </c>
      <c r="BM237" s="150" t="s">
        <v>400</v>
      </c>
    </row>
    <row r="238" spans="1:65" s="2" customFormat="1" ht="37.9" customHeight="1">
      <c r="A238" s="31"/>
      <c r="B238" s="138"/>
      <c r="C238" s="139" t="s">
        <v>401</v>
      </c>
      <c r="D238" s="139" t="s">
        <v>130</v>
      </c>
      <c r="E238" s="140" t="s">
        <v>402</v>
      </c>
      <c r="F238" s="141" t="s">
        <v>403</v>
      </c>
      <c r="G238" s="142" t="s">
        <v>182</v>
      </c>
      <c r="H238" s="143">
        <v>15.305</v>
      </c>
      <c r="I238" s="144"/>
      <c r="J238" s="145">
        <f>ROUND(I238*H238,2)</f>
        <v>0</v>
      </c>
      <c r="K238" s="141" t="s">
        <v>134</v>
      </c>
      <c r="L238" s="32"/>
      <c r="M238" s="146" t="s">
        <v>1</v>
      </c>
      <c r="N238" s="147" t="s">
        <v>43</v>
      </c>
      <c r="O238" s="57"/>
      <c r="P238" s="148">
        <f>O238*H238</f>
        <v>0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0" t="s">
        <v>135</v>
      </c>
      <c r="AT238" s="150" t="s">
        <v>130</v>
      </c>
      <c r="AU238" s="150" t="s">
        <v>136</v>
      </c>
      <c r="AY238" s="16" t="s">
        <v>128</v>
      </c>
      <c r="BE238" s="151">
        <f>IF(N238="základní",J238,0)</f>
        <v>0</v>
      </c>
      <c r="BF238" s="151">
        <f>IF(N238="snížená",J238,0)</f>
        <v>0</v>
      </c>
      <c r="BG238" s="151">
        <f>IF(N238="zákl. přenesená",J238,0)</f>
        <v>0</v>
      </c>
      <c r="BH238" s="151">
        <f>IF(N238="sníž. přenesená",J238,0)</f>
        <v>0</v>
      </c>
      <c r="BI238" s="151">
        <f>IF(N238="nulová",J238,0)</f>
        <v>0</v>
      </c>
      <c r="BJ238" s="16" t="s">
        <v>136</v>
      </c>
      <c r="BK238" s="151">
        <f>ROUND(I238*H238,2)</f>
        <v>0</v>
      </c>
      <c r="BL238" s="16" t="s">
        <v>135</v>
      </c>
      <c r="BM238" s="150" t="s">
        <v>404</v>
      </c>
    </row>
    <row r="239" spans="2:51" s="13" customFormat="1" ht="11.25">
      <c r="B239" s="152"/>
      <c r="D239" s="153" t="s">
        <v>161</v>
      </c>
      <c r="E239" s="154" t="s">
        <v>1</v>
      </c>
      <c r="F239" s="155" t="s">
        <v>405</v>
      </c>
      <c r="H239" s="156">
        <v>15.305</v>
      </c>
      <c r="I239" s="157"/>
      <c r="L239" s="152"/>
      <c r="M239" s="158"/>
      <c r="N239" s="159"/>
      <c r="O239" s="159"/>
      <c r="P239" s="159"/>
      <c r="Q239" s="159"/>
      <c r="R239" s="159"/>
      <c r="S239" s="159"/>
      <c r="T239" s="160"/>
      <c r="AT239" s="154" t="s">
        <v>161</v>
      </c>
      <c r="AU239" s="154" t="s">
        <v>136</v>
      </c>
      <c r="AV239" s="13" t="s">
        <v>136</v>
      </c>
      <c r="AW239" s="13" t="s">
        <v>32</v>
      </c>
      <c r="AX239" s="13" t="s">
        <v>85</v>
      </c>
      <c r="AY239" s="154" t="s">
        <v>128</v>
      </c>
    </row>
    <row r="240" spans="1:65" s="2" customFormat="1" ht="44.25" customHeight="1">
      <c r="A240" s="31"/>
      <c r="B240" s="138"/>
      <c r="C240" s="139" t="s">
        <v>406</v>
      </c>
      <c r="D240" s="139" t="s">
        <v>130</v>
      </c>
      <c r="E240" s="140" t="s">
        <v>407</v>
      </c>
      <c r="F240" s="141" t="s">
        <v>408</v>
      </c>
      <c r="G240" s="142" t="s">
        <v>182</v>
      </c>
      <c r="H240" s="143">
        <v>28.765</v>
      </c>
      <c r="I240" s="144"/>
      <c r="J240" s="145">
        <f>ROUND(I240*H240,2)</f>
        <v>0</v>
      </c>
      <c r="K240" s="141" t="s">
        <v>134</v>
      </c>
      <c r="L240" s="32"/>
      <c r="M240" s="146" t="s">
        <v>1</v>
      </c>
      <c r="N240" s="147" t="s">
        <v>43</v>
      </c>
      <c r="O240" s="57"/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50" t="s">
        <v>135</v>
      </c>
      <c r="AT240" s="150" t="s">
        <v>130</v>
      </c>
      <c r="AU240" s="150" t="s">
        <v>136</v>
      </c>
      <c r="AY240" s="16" t="s">
        <v>128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6" t="s">
        <v>136</v>
      </c>
      <c r="BK240" s="151">
        <f>ROUND(I240*H240,2)</f>
        <v>0</v>
      </c>
      <c r="BL240" s="16" t="s">
        <v>135</v>
      </c>
      <c r="BM240" s="150" t="s">
        <v>409</v>
      </c>
    </row>
    <row r="241" spans="2:51" s="13" customFormat="1" ht="11.25">
      <c r="B241" s="152"/>
      <c r="D241" s="153" t="s">
        <v>161</v>
      </c>
      <c r="E241" s="154" t="s">
        <v>1</v>
      </c>
      <c r="F241" s="155" t="s">
        <v>410</v>
      </c>
      <c r="H241" s="156">
        <v>28.765</v>
      </c>
      <c r="I241" s="157"/>
      <c r="L241" s="152"/>
      <c r="M241" s="158"/>
      <c r="N241" s="159"/>
      <c r="O241" s="159"/>
      <c r="P241" s="159"/>
      <c r="Q241" s="159"/>
      <c r="R241" s="159"/>
      <c r="S241" s="159"/>
      <c r="T241" s="160"/>
      <c r="AT241" s="154" t="s">
        <v>161</v>
      </c>
      <c r="AU241" s="154" t="s">
        <v>136</v>
      </c>
      <c r="AV241" s="13" t="s">
        <v>136</v>
      </c>
      <c r="AW241" s="13" t="s">
        <v>32</v>
      </c>
      <c r="AX241" s="13" t="s">
        <v>85</v>
      </c>
      <c r="AY241" s="154" t="s">
        <v>128</v>
      </c>
    </row>
    <row r="242" spans="1:65" s="2" customFormat="1" ht="44.25" customHeight="1">
      <c r="A242" s="31"/>
      <c r="B242" s="138"/>
      <c r="C242" s="139" t="s">
        <v>411</v>
      </c>
      <c r="D242" s="139" t="s">
        <v>130</v>
      </c>
      <c r="E242" s="140" t="s">
        <v>412</v>
      </c>
      <c r="F242" s="141" t="s">
        <v>413</v>
      </c>
      <c r="G242" s="142" t="s">
        <v>182</v>
      </c>
      <c r="H242" s="143">
        <v>10.744</v>
      </c>
      <c r="I242" s="144"/>
      <c r="J242" s="145">
        <f>ROUND(I242*H242,2)</f>
        <v>0</v>
      </c>
      <c r="K242" s="141" t="s">
        <v>134</v>
      </c>
      <c r="L242" s="32"/>
      <c r="M242" s="146" t="s">
        <v>1</v>
      </c>
      <c r="N242" s="147" t="s">
        <v>43</v>
      </c>
      <c r="O242" s="57"/>
      <c r="P242" s="148">
        <f>O242*H242</f>
        <v>0</v>
      </c>
      <c r="Q242" s="148">
        <v>0</v>
      </c>
      <c r="R242" s="148">
        <f>Q242*H242</f>
        <v>0</v>
      </c>
      <c r="S242" s="148">
        <v>0</v>
      </c>
      <c r="T242" s="149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0" t="s">
        <v>135</v>
      </c>
      <c r="AT242" s="150" t="s">
        <v>130</v>
      </c>
      <c r="AU242" s="150" t="s">
        <v>136</v>
      </c>
      <c r="AY242" s="16" t="s">
        <v>128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6" t="s">
        <v>136</v>
      </c>
      <c r="BK242" s="151">
        <f>ROUND(I242*H242,2)</f>
        <v>0</v>
      </c>
      <c r="BL242" s="16" t="s">
        <v>135</v>
      </c>
      <c r="BM242" s="150" t="s">
        <v>414</v>
      </c>
    </row>
    <row r="243" spans="2:51" s="13" customFormat="1" ht="11.25">
      <c r="B243" s="152"/>
      <c r="D243" s="153" t="s">
        <v>161</v>
      </c>
      <c r="E243" s="154" t="s">
        <v>1</v>
      </c>
      <c r="F243" s="155" t="s">
        <v>415</v>
      </c>
      <c r="H243" s="156">
        <v>10.744</v>
      </c>
      <c r="I243" s="157"/>
      <c r="L243" s="152"/>
      <c r="M243" s="158"/>
      <c r="N243" s="159"/>
      <c r="O243" s="159"/>
      <c r="P243" s="159"/>
      <c r="Q243" s="159"/>
      <c r="R243" s="159"/>
      <c r="S243" s="159"/>
      <c r="T243" s="160"/>
      <c r="AT243" s="154" t="s">
        <v>161</v>
      </c>
      <c r="AU243" s="154" t="s">
        <v>136</v>
      </c>
      <c r="AV243" s="13" t="s">
        <v>136</v>
      </c>
      <c r="AW243" s="13" t="s">
        <v>32</v>
      </c>
      <c r="AX243" s="13" t="s">
        <v>85</v>
      </c>
      <c r="AY243" s="154" t="s">
        <v>128</v>
      </c>
    </row>
    <row r="244" spans="1:65" s="2" customFormat="1" ht="44.25" customHeight="1">
      <c r="A244" s="31"/>
      <c r="B244" s="138"/>
      <c r="C244" s="139" t="s">
        <v>416</v>
      </c>
      <c r="D244" s="139" t="s">
        <v>130</v>
      </c>
      <c r="E244" s="140" t="s">
        <v>417</v>
      </c>
      <c r="F244" s="141" t="s">
        <v>418</v>
      </c>
      <c r="G244" s="142" t="s">
        <v>182</v>
      </c>
      <c r="H244" s="143">
        <v>0.364</v>
      </c>
      <c r="I244" s="144"/>
      <c r="J244" s="145">
        <f>ROUND(I244*H244,2)</f>
        <v>0</v>
      </c>
      <c r="K244" s="141" t="s">
        <v>134</v>
      </c>
      <c r="L244" s="32"/>
      <c r="M244" s="146" t="s">
        <v>1</v>
      </c>
      <c r="N244" s="147" t="s">
        <v>43</v>
      </c>
      <c r="O244" s="57"/>
      <c r="P244" s="148">
        <f>O244*H244</f>
        <v>0</v>
      </c>
      <c r="Q244" s="148">
        <v>0</v>
      </c>
      <c r="R244" s="148">
        <f>Q244*H244</f>
        <v>0</v>
      </c>
      <c r="S244" s="148">
        <v>0</v>
      </c>
      <c r="T244" s="149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0" t="s">
        <v>135</v>
      </c>
      <c r="AT244" s="150" t="s">
        <v>130</v>
      </c>
      <c r="AU244" s="150" t="s">
        <v>136</v>
      </c>
      <c r="AY244" s="16" t="s">
        <v>128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6" t="s">
        <v>136</v>
      </c>
      <c r="BK244" s="151">
        <f>ROUND(I244*H244,2)</f>
        <v>0</v>
      </c>
      <c r="BL244" s="16" t="s">
        <v>135</v>
      </c>
      <c r="BM244" s="150" t="s">
        <v>419</v>
      </c>
    </row>
    <row r="245" spans="2:51" s="13" customFormat="1" ht="11.25">
      <c r="B245" s="152"/>
      <c r="D245" s="153" t="s">
        <v>161</v>
      </c>
      <c r="E245" s="154" t="s">
        <v>1</v>
      </c>
      <c r="F245" s="155" t="s">
        <v>420</v>
      </c>
      <c r="H245" s="156">
        <v>0.364</v>
      </c>
      <c r="I245" s="157"/>
      <c r="L245" s="152"/>
      <c r="M245" s="158"/>
      <c r="N245" s="159"/>
      <c r="O245" s="159"/>
      <c r="P245" s="159"/>
      <c r="Q245" s="159"/>
      <c r="R245" s="159"/>
      <c r="S245" s="159"/>
      <c r="T245" s="160"/>
      <c r="AT245" s="154" t="s">
        <v>161</v>
      </c>
      <c r="AU245" s="154" t="s">
        <v>136</v>
      </c>
      <c r="AV245" s="13" t="s">
        <v>136</v>
      </c>
      <c r="AW245" s="13" t="s">
        <v>32</v>
      </c>
      <c r="AX245" s="13" t="s">
        <v>85</v>
      </c>
      <c r="AY245" s="154" t="s">
        <v>128</v>
      </c>
    </row>
    <row r="246" spans="2:63" s="12" customFormat="1" ht="22.9" customHeight="1">
      <c r="B246" s="125"/>
      <c r="D246" s="126" t="s">
        <v>76</v>
      </c>
      <c r="E246" s="136" t="s">
        <v>421</v>
      </c>
      <c r="F246" s="136" t="s">
        <v>422</v>
      </c>
      <c r="I246" s="128"/>
      <c r="J246" s="137">
        <f>BK246</f>
        <v>0</v>
      </c>
      <c r="L246" s="125"/>
      <c r="M246" s="130"/>
      <c r="N246" s="131"/>
      <c r="O246" s="131"/>
      <c r="P246" s="132">
        <f>P247</f>
        <v>0</v>
      </c>
      <c r="Q246" s="131"/>
      <c r="R246" s="132">
        <f>R247</f>
        <v>0</v>
      </c>
      <c r="S246" s="131"/>
      <c r="T246" s="133">
        <f>T247</f>
        <v>0</v>
      </c>
      <c r="AR246" s="126" t="s">
        <v>85</v>
      </c>
      <c r="AT246" s="134" t="s">
        <v>76</v>
      </c>
      <c r="AU246" s="134" t="s">
        <v>85</v>
      </c>
      <c r="AY246" s="126" t="s">
        <v>128</v>
      </c>
      <c r="BK246" s="135">
        <f>BK247</f>
        <v>0</v>
      </c>
    </row>
    <row r="247" spans="1:65" s="2" customFormat="1" ht="16.5" customHeight="1">
      <c r="A247" s="31"/>
      <c r="B247" s="138"/>
      <c r="C247" s="139" t="s">
        <v>423</v>
      </c>
      <c r="D247" s="139" t="s">
        <v>130</v>
      </c>
      <c r="E247" s="140" t="s">
        <v>424</v>
      </c>
      <c r="F247" s="141" t="s">
        <v>425</v>
      </c>
      <c r="G247" s="142" t="s">
        <v>182</v>
      </c>
      <c r="H247" s="143">
        <v>74.457</v>
      </c>
      <c r="I247" s="144"/>
      <c r="J247" s="145">
        <f>ROUND(I247*H247,2)</f>
        <v>0</v>
      </c>
      <c r="K247" s="141" t="s">
        <v>134</v>
      </c>
      <c r="L247" s="32"/>
      <c r="M247" s="146" t="s">
        <v>1</v>
      </c>
      <c r="N247" s="147" t="s">
        <v>43</v>
      </c>
      <c r="O247" s="57"/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50" t="s">
        <v>135</v>
      </c>
      <c r="AT247" s="150" t="s">
        <v>130</v>
      </c>
      <c r="AU247" s="150" t="s">
        <v>136</v>
      </c>
      <c r="AY247" s="16" t="s">
        <v>128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6" t="s">
        <v>136</v>
      </c>
      <c r="BK247" s="151">
        <f>ROUND(I247*H247,2)</f>
        <v>0</v>
      </c>
      <c r="BL247" s="16" t="s">
        <v>135</v>
      </c>
      <c r="BM247" s="150" t="s">
        <v>426</v>
      </c>
    </row>
    <row r="248" spans="2:63" s="12" customFormat="1" ht="25.9" customHeight="1">
      <c r="B248" s="125"/>
      <c r="D248" s="126" t="s">
        <v>76</v>
      </c>
      <c r="E248" s="127" t="s">
        <v>427</v>
      </c>
      <c r="F248" s="127" t="s">
        <v>428</v>
      </c>
      <c r="I248" s="128"/>
      <c r="J248" s="129">
        <f>BK248</f>
        <v>0</v>
      </c>
      <c r="L248" s="125"/>
      <c r="M248" s="130"/>
      <c r="N248" s="131"/>
      <c r="O248" s="131"/>
      <c r="P248" s="132">
        <f>P249+P264</f>
        <v>0</v>
      </c>
      <c r="Q248" s="131"/>
      <c r="R248" s="132">
        <f>R249+R264</f>
        <v>1.3772761999999998</v>
      </c>
      <c r="S248" s="131"/>
      <c r="T248" s="133">
        <f>T249+T264</f>
        <v>0.3636</v>
      </c>
      <c r="AR248" s="126" t="s">
        <v>136</v>
      </c>
      <c r="AT248" s="134" t="s">
        <v>76</v>
      </c>
      <c r="AU248" s="134" t="s">
        <v>77</v>
      </c>
      <c r="AY248" s="126" t="s">
        <v>128</v>
      </c>
      <c r="BK248" s="135">
        <f>BK249+BK264</f>
        <v>0</v>
      </c>
    </row>
    <row r="249" spans="2:63" s="12" customFormat="1" ht="22.9" customHeight="1">
      <c r="B249" s="125"/>
      <c r="D249" s="126" t="s">
        <v>76</v>
      </c>
      <c r="E249" s="136" t="s">
        <v>429</v>
      </c>
      <c r="F249" s="136" t="s">
        <v>430</v>
      </c>
      <c r="I249" s="128"/>
      <c r="J249" s="137">
        <f>BK249</f>
        <v>0</v>
      </c>
      <c r="L249" s="125"/>
      <c r="M249" s="130"/>
      <c r="N249" s="131"/>
      <c r="O249" s="131"/>
      <c r="P249" s="132">
        <f>SUM(P250:P263)</f>
        <v>0</v>
      </c>
      <c r="Q249" s="131"/>
      <c r="R249" s="132">
        <f>SUM(R250:R263)</f>
        <v>1.1563261999999999</v>
      </c>
      <c r="S249" s="131"/>
      <c r="T249" s="133">
        <f>SUM(T250:T263)</f>
        <v>0</v>
      </c>
      <c r="AR249" s="126" t="s">
        <v>136</v>
      </c>
      <c r="AT249" s="134" t="s">
        <v>76</v>
      </c>
      <c r="AU249" s="134" t="s">
        <v>85</v>
      </c>
      <c r="AY249" s="126" t="s">
        <v>128</v>
      </c>
      <c r="BK249" s="135">
        <f>SUM(BK250:BK263)</f>
        <v>0</v>
      </c>
    </row>
    <row r="250" spans="1:65" s="2" customFormat="1" ht="24.2" customHeight="1">
      <c r="A250" s="31"/>
      <c r="B250" s="138"/>
      <c r="C250" s="139" t="s">
        <v>431</v>
      </c>
      <c r="D250" s="139" t="s">
        <v>130</v>
      </c>
      <c r="E250" s="140" t="s">
        <v>432</v>
      </c>
      <c r="F250" s="141" t="s">
        <v>433</v>
      </c>
      <c r="G250" s="142" t="s">
        <v>133</v>
      </c>
      <c r="H250" s="143">
        <v>166.632</v>
      </c>
      <c r="I250" s="144"/>
      <c r="J250" s="145">
        <f>ROUND(I250*H250,2)</f>
        <v>0</v>
      </c>
      <c r="K250" s="141" t="s">
        <v>134</v>
      </c>
      <c r="L250" s="32"/>
      <c r="M250" s="146" t="s">
        <v>1</v>
      </c>
      <c r="N250" s="147" t="s">
        <v>43</v>
      </c>
      <c r="O250" s="57"/>
      <c r="P250" s="148">
        <f>O250*H250</f>
        <v>0</v>
      </c>
      <c r="Q250" s="148">
        <v>0</v>
      </c>
      <c r="R250" s="148">
        <f>Q250*H250</f>
        <v>0</v>
      </c>
      <c r="S250" s="148">
        <v>0</v>
      </c>
      <c r="T250" s="149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50" t="s">
        <v>205</v>
      </c>
      <c r="AT250" s="150" t="s">
        <v>130</v>
      </c>
      <c r="AU250" s="150" t="s">
        <v>136</v>
      </c>
      <c r="AY250" s="16" t="s">
        <v>128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6" t="s">
        <v>136</v>
      </c>
      <c r="BK250" s="151">
        <f>ROUND(I250*H250,2)</f>
        <v>0</v>
      </c>
      <c r="BL250" s="16" t="s">
        <v>205</v>
      </c>
      <c r="BM250" s="150" t="s">
        <v>434</v>
      </c>
    </row>
    <row r="251" spans="2:51" s="13" customFormat="1" ht="11.25">
      <c r="B251" s="152"/>
      <c r="D251" s="153" t="s">
        <v>161</v>
      </c>
      <c r="E251" s="154" t="s">
        <v>1</v>
      </c>
      <c r="F251" s="155" t="s">
        <v>214</v>
      </c>
      <c r="H251" s="156">
        <v>166.632</v>
      </c>
      <c r="I251" s="157"/>
      <c r="L251" s="152"/>
      <c r="M251" s="158"/>
      <c r="N251" s="159"/>
      <c r="O251" s="159"/>
      <c r="P251" s="159"/>
      <c r="Q251" s="159"/>
      <c r="R251" s="159"/>
      <c r="S251" s="159"/>
      <c r="T251" s="160"/>
      <c r="AT251" s="154" t="s">
        <v>161</v>
      </c>
      <c r="AU251" s="154" t="s">
        <v>136</v>
      </c>
      <c r="AV251" s="13" t="s">
        <v>136</v>
      </c>
      <c r="AW251" s="13" t="s">
        <v>32</v>
      </c>
      <c r="AX251" s="13" t="s">
        <v>85</v>
      </c>
      <c r="AY251" s="154" t="s">
        <v>128</v>
      </c>
    </row>
    <row r="252" spans="1:65" s="2" customFormat="1" ht="16.5" customHeight="1">
      <c r="A252" s="31"/>
      <c r="B252" s="138"/>
      <c r="C252" s="169" t="s">
        <v>435</v>
      </c>
      <c r="D252" s="169" t="s">
        <v>199</v>
      </c>
      <c r="E252" s="170" t="s">
        <v>436</v>
      </c>
      <c r="F252" s="171" t="s">
        <v>437</v>
      </c>
      <c r="G252" s="172" t="s">
        <v>182</v>
      </c>
      <c r="H252" s="173">
        <v>0.057</v>
      </c>
      <c r="I252" s="174"/>
      <c r="J252" s="175">
        <f>ROUND(I252*H252,2)</f>
        <v>0</v>
      </c>
      <c r="K252" s="171" t="s">
        <v>134</v>
      </c>
      <c r="L252" s="176"/>
      <c r="M252" s="177" t="s">
        <v>1</v>
      </c>
      <c r="N252" s="178" t="s">
        <v>43</v>
      </c>
      <c r="O252" s="57"/>
      <c r="P252" s="148">
        <f>O252*H252</f>
        <v>0</v>
      </c>
      <c r="Q252" s="148">
        <v>1</v>
      </c>
      <c r="R252" s="148">
        <f>Q252*H252</f>
        <v>0.057</v>
      </c>
      <c r="S252" s="148">
        <v>0</v>
      </c>
      <c r="T252" s="149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50" t="s">
        <v>281</v>
      </c>
      <c r="AT252" s="150" t="s">
        <v>199</v>
      </c>
      <c r="AU252" s="150" t="s">
        <v>136</v>
      </c>
      <c r="AY252" s="16" t="s">
        <v>128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6" t="s">
        <v>136</v>
      </c>
      <c r="BK252" s="151">
        <f>ROUND(I252*H252,2)</f>
        <v>0</v>
      </c>
      <c r="BL252" s="16" t="s">
        <v>205</v>
      </c>
      <c r="BM252" s="150" t="s">
        <v>438</v>
      </c>
    </row>
    <row r="253" spans="1:47" s="2" customFormat="1" ht="19.5">
      <c r="A253" s="31"/>
      <c r="B253" s="32"/>
      <c r="C253" s="31"/>
      <c r="D253" s="153" t="s">
        <v>439</v>
      </c>
      <c r="E253" s="31"/>
      <c r="F253" s="179" t="s">
        <v>440</v>
      </c>
      <c r="G253" s="31"/>
      <c r="H253" s="31"/>
      <c r="I253" s="180"/>
      <c r="J253" s="31"/>
      <c r="K253" s="31"/>
      <c r="L253" s="32"/>
      <c r="M253" s="181"/>
      <c r="N253" s="182"/>
      <c r="O253" s="57"/>
      <c r="P253" s="57"/>
      <c r="Q253" s="57"/>
      <c r="R253" s="57"/>
      <c r="S253" s="57"/>
      <c r="T253" s="58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T253" s="16" t="s">
        <v>439</v>
      </c>
      <c r="AU253" s="16" t="s">
        <v>136</v>
      </c>
    </row>
    <row r="254" spans="2:51" s="13" customFormat="1" ht="11.25">
      <c r="B254" s="152"/>
      <c r="D254" s="153" t="s">
        <v>161</v>
      </c>
      <c r="F254" s="155" t="s">
        <v>441</v>
      </c>
      <c r="H254" s="156">
        <v>0.057</v>
      </c>
      <c r="I254" s="157"/>
      <c r="L254" s="152"/>
      <c r="M254" s="158"/>
      <c r="N254" s="159"/>
      <c r="O254" s="159"/>
      <c r="P254" s="159"/>
      <c r="Q254" s="159"/>
      <c r="R254" s="159"/>
      <c r="S254" s="159"/>
      <c r="T254" s="160"/>
      <c r="AT254" s="154" t="s">
        <v>161</v>
      </c>
      <c r="AU254" s="154" t="s">
        <v>136</v>
      </c>
      <c r="AV254" s="13" t="s">
        <v>136</v>
      </c>
      <c r="AW254" s="13" t="s">
        <v>3</v>
      </c>
      <c r="AX254" s="13" t="s">
        <v>85</v>
      </c>
      <c r="AY254" s="154" t="s">
        <v>128</v>
      </c>
    </row>
    <row r="255" spans="1:65" s="2" customFormat="1" ht="24.2" customHeight="1">
      <c r="A255" s="31"/>
      <c r="B255" s="138"/>
      <c r="C255" s="139" t="s">
        <v>442</v>
      </c>
      <c r="D255" s="139" t="s">
        <v>130</v>
      </c>
      <c r="E255" s="140" t="s">
        <v>443</v>
      </c>
      <c r="F255" s="141" t="s">
        <v>444</v>
      </c>
      <c r="G255" s="142" t="s">
        <v>133</v>
      </c>
      <c r="H255" s="143">
        <v>166.632</v>
      </c>
      <c r="I255" s="144"/>
      <c r="J255" s="145">
        <f>ROUND(I255*H255,2)</f>
        <v>0</v>
      </c>
      <c r="K255" s="141" t="s">
        <v>134</v>
      </c>
      <c r="L255" s="32"/>
      <c r="M255" s="146" t="s">
        <v>1</v>
      </c>
      <c r="N255" s="147" t="s">
        <v>43</v>
      </c>
      <c r="O255" s="57"/>
      <c r="P255" s="148">
        <f>O255*H255</f>
        <v>0</v>
      </c>
      <c r="Q255" s="148">
        <v>0.0004</v>
      </c>
      <c r="R255" s="148">
        <f>Q255*H255</f>
        <v>0.06665280000000001</v>
      </c>
      <c r="S255" s="148">
        <v>0</v>
      </c>
      <c r="T255" s="149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50" t="s">
        <v>205</v>
      </c>
      <c r="AT255" s="150" t="s">
        <v>130</v>
      </c>
      <c r="AU255" s="150" t="s">
        <v>136</v>
      </c>
      <c r="AY255" s="16" t="s">
        <v>128</v>
      </c>
      <c r="BE255" s="151">
        <f>IF(N255="základní",J255,0)</f>
        <v>0</v>
      </c>
      <c r="BF255" s="151">
        <f>IF(N255="snížená",J255,0)</f>
        <v>0</v>
      </c>
      <c r="BG255" s="151">
        <f>IF(N255="zákl. přenesená",J255,0)</f>
        <v>0</v>
      </c>
      <c r="BH255" s="151">
        <f>IF(N255="sníž. přenesená",J255,0)</f>
        <v>0</v>
      </c>
      <c r="BI255" s="151">
        <f>IF(N255="nulová",J255,0)</f>
        <v>0</v>
      </c>
      <c r="BJ255" s="16" t="s">
        <v>136</v>
      </c>
      <c r="BK255" s="151">
        <f>ROUND(I255*H255,2)</f>
        <v>0</v>
      </c>
      <c r="BL255" s="16" t="s">
        <v>205</v>
      </c>
      <c r="BM255" s="150" t="s">
        <v>445</v>
      </c>
    </row>
    <row r="256" spans="2:51" s="13" customFormat="1" ht="11.25">
      <c r="B256" s="152"/>
      <c r="D256" s="153" t="s">
        <v>161</v>
      </c>
      <c r="E256" s="154" t="s">
        <v>1</v>
      </c>
      <c r="F256" s="155" t="s">
        <v>214</v>
      </c>
      <c r="H256" s="156">
        <v>166.632</v>
      </c>
      <c r="I256" s="157"/>
      <c r="L256" s="152"/>
      <c r="M256" s="158"/>
      <c r="N256" s="159"/>
      <c r="O256" s="159"/>
      <c r="P256" s="159"/>
      <c r="Q256" s="159"/>
      <c r="R256" s="159"/>
      <c r="S256" s="159"/>
      <c r="T256" s="160"/>
      <c r="AT256" s="154" t="s">
        <v>161</v>
      </c>
      <c r="AU256" s="154" t="s">
        <v>136</v>
      </c>
      <c r="AV256" s="13" t="s">
        <v>136</v>
      </c>
      <c r="AW256" s="13" t="s">
        <v>32</v>
      </c>
      <c r="AX256" s="13" t="s">
        <v>85</v>
      </c>
      <c r="AY256" s="154" t="s">
        <v>128</v>
      </c>
    </row>
    <row r="257" spans="1:65" s="2" customFormat="1" ht="55.5" customHeight="1">
      <c r="A257" s="31"/>
      <c r="B257" s="138"/>
      <c r="C257" s="169" t="s">
        <v>446</v>
      </c>
      <c r="D257" s="169" t="s">
        <v>199</v>
      </c>
      <c r="E257" s="170" t="s">
        <v>447</v>
      </c>
      <c r="F257" s="171" t="s">
        <v>448</v>
      </c>
      <c r="G257" s="172" t="s">
        <v>133</v>
      </c>
      <c r="H257" s="173">
        <v>203.458</v>
      </c>
      <c r="I257" s="174"/>
      <c r="J257" s="175">
        <f>ROUND(I257*H257,2)</f>
        <v>0</v>
      </c>
      <c r="K257" s="171" t="s">
        <v>134</v>
      </c>
      <c r="L257" s="176"/>
      <c r="M257" s="177" t="s">
        <v>1</v>
      </c>
      <c r="N257" s="178" t="s">
        <v>43</v>
      </c>
      <c r="O257" s="57"/>
      <c r="P257" s="148">
        <f>O257*H257</f>
        <v>0</v>
      </c>
      <c r="Q257" s="148">
        <v>0.0047</v>
      </c>
      <c r="R257" s="148">
        <f>Q257*H257</f>
        <v>0.9562526</v>
      </c>
      <c r="S257" s="148">
        <v>0</v>
      </c>
      <c r="T257" s="149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50" t="s">
        <v>281</v>
      </c>
      <c r="AT257" s="150" t="s">
        <v>199</v>
      </c>
      <c r="AU257" s="150" t="s">
        <v>136</v>
      </c>
      <c r="AY257" s="16" t="s">
        <v>128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6" t="s">
        <v>136</v>
      </c>
      <c r="BK257" s="151">
        <f>ROUND(I257*H257,2)</f>
        <v>0</v>
      </c>
      <c r="BL257" s="16" t="s">
        <v>205</v>
      </c>
      <c r="BM257" s="150" t="s">
        <v>449</v>
      </c>
    </row>
    <row r="258" spans="2:51" s="13" customFormat="1" ht="11.25">
      <c r="B258" s="152"/>
      <c r="D258" s="153" t="s">
        <v>161</v>
      </c>
      <c r="F258" s="155" t="s">
        <v>450</v>
      </c>
      <c r="H258" s="156">
        <v>203.458</v>
      </c>
      <c r="I258" s="157"/>
      <c r="L258" s="152"/>
      <c r="M258" s="158"/>
      <c r="N258" s="159"/>
      <c r="O258" s="159"/>
      <c r="P258" s="159"/>
      <c r="Q258" s="159"/>
      <c r="R258" s="159"/>
      <c r="S258" s="159"/>
      <c r="T258" s="160"/>
      <c r="AT258" s="154" t="s">
        <v>161</v>
      </c>
      <c r="AU258" s="154" t="s">
        <v>136</v>
      </c>
      <c r="AV258" s="13" t="s">
        <v>136</v>
      </c>
      <c r="AW258" s="13" t="s">
        <v>3</v>
      </c>
      <c r="AX258" s="13" t="s">
        <v>85</v>
      </c>
      <c r="AY258" s="154" t="s">
        <v>128</v>
      </c>
    </row>
    <row r="259" spans="1:65" s="2" customFormat="1" ht="24.2" customHeight="1">
      <c r="A259" s="31"/>
      <c r="B259" s="138"/>
      <c r="C259" s="139" t="s">
        <v>451</v>
      </c>
      <c r="D259" s="139" t="s">
        <v>130</v>
      </c>
      <c r="E259" s="140" t="s">
        <v>452</v>
      </c>
      <c r="F259" s="141" t="s">
        <v>453</v>
      </c>
      <c r="G259" s="142" t="s">
        <v>133</v>
      </c>
      <c r="H259" s="143">
        <v>166.632</v>
      </c>
      <c r="I259" s="144"/>
      <c r="J259" s="145">
        <f>ROUND(I259*H259,2)</f>
        <v>0</v>
      </c>
      <c r="K259" s="141" t="s">
        <v>134</v>
      </c>
      <c r="L259" s="32"/>
      <c r="M259" s="146" t="s">
        <v>1</v>
      </c>
      <c r="N259" s="147" t="s">
        <v>43</v>
      </c>
      <c r="O259" s="57"/>
      <c r="P259" s="148">
        <f>O259*H259</f>
        <v>0</v>
      </c>
      <c r="Q259" s="148">
        <v>0.0004</v>
      </c>
      <c r="R259" s="148">
        <f>Q259*H259</f>
        <v>0.06665280000000001</v>
      </c>
      <c r="S259" s="148">
        <v>0</v>
      </c>
      <c r="T259" s="149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50" t="s">
        <v>205</v>
      </c>
      <c r="AT259" s="150" t="s">
        <v>130</v>
      </c>
      <c r="AU259" s="150" t="s">
        <v>136</v>
      </c>
      <c r="AY259" s="16" t="s">
        <v>128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6" t="s">
        <v>136</v>
      </c>
      <c r="BK259" s="151">
        <f>ROUND(I259*H259,2)</f>
        <v>0</v>
      </c>
      <c r="BL259" s="16" t="s">
        <v>205</v>
      </c>
      <c r="BM259" s="150" t="s">
        <v>454</v>
      </c>
    </row>
    <row r="260" spans="2:51" s="13" customFormat="1" ht="11.25">
      <c r="B260" s="152"/>
      <c r="D260" s="153" t="s">
        <v>161</v>
      </c>
      <c r="E260" s="154" t="s">
        <v>1</v>
      </c>
      <c r="F260" s="155" t="s">
        <v>214</v>
      </c>
      <c r="H260" s="156">
        <v>166.632</v>
      </c>
      <c r="I260" s="157"/>
      <c r="L260" s="152"/>
      <c r="M260" s="158"/>
      <c r="N260" s="159"/>
      <c r="O260" s="159"/>
      <c r="P260" s="159"/>
      <c r="Q260" s="159"/>
      <c r="R260" s="159"/>
      <c r="S260" s="159"/>
      <c r="T260" s="160"/>
      <c r="AT260" s="154" t="s">
        <v>161</v>
      </c>
      <c r="AU260" s="154" t="s">
        <v>136</v>
      </c>
      <c r="AV260" s="13" t="s">
        <v>136</v>
      </c>
      <c r="AW260" s="13" t="s">
        <v>32</v>
      </c>
      <c r="AX260" s="13" t="s">
        <v>85</v>
      </c>
      <c r="AY260" s="154" t="s">
        <v>128</v>
      </c>
    </row>
    <row r="261" spans="1:65" s="2" customFormat="1" ht="24.2" customHeight="1">
      <c r="A261" s="31"/>
      <c r="B261" s="138"/>
      <c r="C261" s="139" t="s">
        <v>455</v>
      </c>
      <c r="D261" s="139" t="s">
        <v>130</v>
      </c>
      <c r="E261" s="140" t="s">
        <v>456</v>
      </c>
      <c r="F261" s="141" t="s">
        <v>457</v>
      </c>
      <c r="G261" s="142" t="s">
        <v>224</v>
      </c>
      <c r="H261" s="143">
        <v>61.05</v>
      </c>
      <c r="I261" s="144"/>
      <c r="J261" s="145">
        <f>ROUND(I261*H261,2)</f>
        <v>0</v>
      </c>
      <c r="K261" s="141" t="s">
        <v>134</v>
      </c>
      <c r="L261" s="32"/>
      <c r="M261" s="146" t="s">
        <v>1</v>
      </c>
      <c r="N261" s="147" t="s">
        <v>43</v>
      </c>
      <c r="O261" s="57"/>
      <c r="P261" s="148">
        <f>O261*H261</f>
        <v>0</v>
      </c>
      <c r="Q261" s="148">
        <v>0.00016</v>
      </c>
      <c r="R261" s="148">
        <f>Q261*H261</f>
        <v>0.009768</v>
      </c>
      <c r="S261" s="148">
        <v>0</v>
      </c>
      <c r="T261" s="149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50" t="s">
        <v>205</v>
      </c>
      <c r="AT261" s="150" t="s">
        <v>130</v>
      </c>
      <c r="AU261" s="150" t="s">
        <v>136</v>
      </c>
      <c r="AY261" s="16" t="s">
        <v>128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6" t="s">
        <v>136</v>
      </c>
      <c r="BK261" s="151">
        <f>ROUND(I261*H261,2)</f>
        <v>0</v>
      </c>
      <c r="BL261" s="16" t="s">
        <v>205</v>
      </c>
      <c r="BM261" s="150" t="s">
        <v>458</v>
      </c>
    </row>
    <row r="262" spans="2:51" s="13" customFormat="1" ht="11.25">
      <c r="B262" s="152"/>
      <c r="D262" s="153" t="s">
        <v>161</v>
      </c>
      <c r="E262" s="154" t="s">
        <v>1</v>
      </c>
      <c r="F262" s="155" t="s">
        <v>459</v>
      </c>
      <c r="H262" s="156">
        <v>61.05</v>
      </c>
      <c r="I262" s="157"/>
      <c r="L262" s="152"/>
      <c r="M262" s="158"/>
      <c r="N262" s="159"/>
      <c r="O262" s="159"/>
      <c r="P262" s="159"/>
      <c r="Q262" s="159"/>
      <c r="R262" s="159"/>
      <c r="S262" s="159"/>
      <c r="T262" s="160"/>
      <c r="AT262" s="154" t="s">
        <v>161</v>
      </c>
      <c r="AU262" s="154" t="s">
        <v>136</v>
      </c>
      <c r="AV262" s="13" t="s">
        <v>136</v>
      </c>
      <c r="AW262" s="13" t="s">
        <v>32</v>
      </c>
      <c r="AX262" s="13" t="s">
        <v>85</v>
      </c>
      <c r="AY262" s="154" t="s">
        <v>128</v>
      </c>
    </row>
    <row r="263" spans="1:65" s="2" customFormat="1" ht="24.2" customHeight="1">
      <c r="A263" s="31"/>
      <c r="B263" s="138"/>
      <c r="C263" s="139" t="s">
        <v>460</v>
      </c>
      <c r="D263" s="139" t="s">
        <v>130</v>
      </c>
      <c r="E263" s="140" t="s">
        <v>461</v>
      </c>
      <c r="F263" s="141" t="s">
        <v>462</v>
      </c>
      <c r="G263" s="142" t="s">
        <v>182</v>
      </c>
      <c r="H263" s="143">
        <v>1.156</v>
      </c>
      <c r="I263" s="144"/>
      <c r="J263" s="145">
        <f>ROUND(I263*H263,2)</f>
        <v>0</v>
      </c>
      <c r="K263" s="141" t="s">
        <v>134</v>
      </c>
      <c r="L263" s="32"/>
      <c r="M263" s="146" t="s">
        <v>1</v>
      </c>
      <c r="N263" s="147" t="s">
        <v>43</v>
      </c>
      <c r="O263" s="57"/>
      <c r="P263" s="148">
        <f>O263*H263</f>
        <v>0</v>
      </c>
      <c r="Q263" s="148">
        <v>0</v>
      </c>
      <c r="R263" s="148">
        <f>Q263*H263</f>
        <v>0</v>
      </c>
      <c r="S263" s="148">
        <v>0</v>
      </c>
      <c r="T263" s="149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50" t="s">
        <v>205</v>
      </c>
      <c r="AT263" s="150" t="s">
        <v>130</v>
      </c>
      <c r="AU263" s="150" t="s">
        <v>136</v>
      </c>
      <c r="AY263" s="16" t="s">
        <v>128</v>
      </c>
      <c r="BE263" s="151">
        <f>IF(N263="základní",J263,0)</f>
        <v>0</v>
      </c>
      <c r="BF263" s="151">
        <f>IF(N263="snížená",J263,0)</f>
        <v>0</v>
      </c>
      <c r="BG263" s="151">
        <f>IF(N263="zákl. přenesená",J263,0)</f>
        <v>0</v>
      </c>
      <c r="BH263" s="151">
        <f>IF(N263="sníž. přenesená",J263,0)</f>
        <v>0</v>
      </c>
      <c r="BI263" s="151">
        <f>IF(N263="nulová",J263,0)</f>
        <v>0</v>
      </c>
      <c r="BJ263" s="16" t="s">
        <v>136</v>
      </c>
      <c r="BK263" s="151">
        <f>ROUND(I263*H263,2)</f>
        <v>0</v>
      </c>
      <c r="BL263" s="16" t="s">
        <v>205</v>
      </c>
      <c r="BM263" s="150" t="s">
        <v>463</v>
      </c>
    </row>
    <row r="264" spans="2:63" s="12" customFormat="1" ht="22.9" customHeight="1">
      <c r="B264" s="125"/>
      <c r="D264" s="126" t="s">
        <v>76</v>
      </c>
      <c r="E264" s="136" t="s">
        <v>464</v>
      </c>
      <c r="F264" s="136" t="s">
        <v>465</v>
      </c>
      <c r="I264" s="128"/>
      <c r="J264" s="137">
        <f>BK264</f>
        <v>0</v>
      </c>
      <c r="L264" s="125"/>
      <c r="M264" s="130"/>
      <c r="N264" s="131"/>
      <c r="O264" s="131"/>
      <c r="P264" s="132">
        <f>SUM(P265:P268)</f>
        <v>0</v>
      </c>
      <c r="Q264" s="131"/>
      <c r="R264" s="132">
        <f>SUM(R265:R268)</f>
        <v>0.22095000000000004</v>
      </c>
      <c r="S264" s="131"/>
      <c r="T264" s="133">
        <f>SUM(T265:T268)</f>
        <v>0.3636</v>
      </c>
      <c r="AR264" s="126" t="s">
        <v>136</v>
      </c>
      <c r="AT264" s="134" t="s">
        <v>76</v>
      </c>
      <c r="AU264" s="134" t="s">
        <v>85</v>
      </c>
      <c r="AY264" s="126" t="s">
        <v>128</v>
      </c>
      <c r="BK264" s="135">
        <f>SUM(BK265:BK268)</f>
        <v>0</v>
      </c>
    </row>
    <row r="265" spans="1:65" s="2" customFormat="1" ht="24.2" customHeight="1">
      <c r="A265" s="31"/>
      <c r="B265" s="138"/>
      <c r="C265" s="139" t="s">
        <v>466</v>
      </c>
      <c r="D265" s="139" t="s">
        <v>130</v>
      </c>
      <c r="E265" s="140" t="s">
        <v>467</v>
      </c>
      <c r="F265" s="141" t="s">
        <v>468</v>
      </c>
      <c r="G265" s="142" t="s">
        <v>339</v>
      </c>
      <c r="H265" s="143">
        <v>9</v>
      </c>
      <c r="I265" s="144"/>
      <c r="J265" s="145">
        <f>ROUND(I265*H265,2)</f>
        <v>0</v>
      </c>
      <c r="K265" s="141" t="s">
        <v>134</v>
      </c>
      <c r="L265" s="32"/>
      <c r="M265" s="146" t="s">
        <v>1</v>
      </c>
      <c r="N265" s="147" t="s">
        <v>43</v>
      </c>
      <c r="O265" s="57"/>
      <c r="P265" s="148">
        <f>O265*H265</f>
        <v>0</v>
      </c>
      <c r="Q265" s="148">
        <v>6E-05</v>
      </c>
      <c r="R265" s="148">
        <f>Q265*H265</f>
        <v>0.00054</v>
      </c>
      <c r="S265" s="148">
        <v>0</v>
      </c>
      <c r="T265" s="149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50" t="s">
        <v>205</v>
      </c>
      <c r="AT265" s="150" t="s">
        <v>130</v>
      </c>
      <c r="AU265" s="150" t="s">
        <v>136</v>
      </c>
      <c r="AY265" s="16" t="s">
        <v>128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6" t="s">
        <v>136</v>
      </c>
      <c r="BK265" s="151">
        <f>ROUND(I265*H265,2)</f>
        <v>0</v>
      </c>
      <c r="BL265" s="16" t="s">
        <v>205</v>
      </c>
      <c r="BM265" s="150" t="s">
        <v>469</v>
      </c>
    </row>
    <row r="266" spans="1:65" s="2" customFormat="1" ht="37.9" customHeight="1">
      <c r="A266" s="31"/>
      <c r="B266" s="138"/>
      <c r="C266" s="169" t="s">
        <v>470</v>
      </c>
      <c r="D266" s="169" t="s">
        <v>199</v>
      </c>
      <c r="E266" s="170" t="s">
        <v>471</v>
      </c>
      <c r="F266" s="171" t="s">
        <v>472</v>
      </c>
      <c r="G266" s="172" t="s">
        <v>339</v>
      </c>
      <c r="H266" s="173">
        <v>9</v>
      </c>
      <c r="I266" s="174"/>
      <c r="J266" s="175">
        <f>ROUND(I266*H266,2)</f>
        <v>0</v>
      </c>
      <c r="K266" s="171" t="s">
        <v>134</v>
      </c>
      <c r="L266" s="176"/>
      <c r="M266" s="177" t="s">
        <v>1</v>
      </c>
      <c r="N266" s="178" t="s">
        <v>43</v>
      </c>
      <c r="O266" s="57"/>
      <c r="P266" s="148">
        <f>O266*H266</f>
        <v>0</v>
      </c>
      <c r="Q266" s="148">
        <v>0.02449</v>
      </c>
      <c r="R266" s="148">
        <f>Q266*H266</f>
        <v>0.22041000000000002</v>
      </c>
      <c r="S266" s="148">
        <v>0</v>
      </c>
      <c r="T266" s="149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50" t="s">
        <v>281</v>
      </c>
      <c r="AT266" s="150" t="s">
        <v>199</v>
      </c>
      <c r="AU266" s="150" t="s">
        <v>136</v>
      </c>
      <c r="AY266" s="16" t="s">
        <v>128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6" t="s">
        <v>136</v>
      </c>
      <c r="BK266" s="151">
        <f>ROUND(I266*H266,2)</f>
        <v>0</v>
      </c>
      <c r="BL266" s="16" t="s">
        <v>205</v>
      </c>
      <c r="BM266" s="150" t="s">
        <v>473</v>
      </c>
    </row>
    <row r="267" spans="1:65" s="2" customFormat="1" ht="24.2" customHeight="1">
      <c r="A267" s="31"/>
      <c r="B267" s="138"/>
      <c r="C267" s="139" t="s">
        <v>474</v>
      </c>
      <c r="D267" s="139" t="s">
        <v>130</v>
      </c>
      <c r="E267" s="140" t="s">
        <v>475</v>
      </c>
      <c r="F267" s="141" t="s">
        <v>476</v>
      </c>
      <c r="G267" s="142" t="s">
        <v>339</v>
      </c>
      <c r="H267" s="143">
        <v>9</v>
      </c>
      <c r="I267" s="144"/>
      <c r="J267" s="145">
        <f>ROUND(I267*H267,2)</f>
        <v>0</v>
      </c>
      <c r="K267" s="141" t="s">
        <v>134</v>
      </c>
      <c r="L267" s="32"/>
      <c r="M267" s="146" t="s">
        <v>1</v>
      </c>
      <c r="N267" s="147" t="s">
        <v>43</v>
      </c>
      <c r="O267" s="57"/>
      <c r="P267" s="148">
        <f>O267*H267</f>
        <v>0</v>
      </c>
      <c r="Q267" s="148">
        <v>0</v>
      </c>
      <c r="R267" s="148">
        <f>Q267*H267</f>
        <v>0</v>
      </c>
      <c r="S267" s="148">
        <v>0.0404</v>
      </c>
      <c r="T267" s="149">
        <f>S267*H267</f>
        <v>0.3636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50" t="s">
        <v>205</v>
      </c>
      <c r="AT267" s="150" t="s">
        <v>130</v>
      </c>
      <c r="AU267" s="150" t="s">
        <v>136</v>
      </c>
      <c r="AY267" s="16" t="s">
        <v>128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6" t="s">
        <v>136</v>
      </c>
      <c r="BK267" s="151">
        <f>ROUND(I267*H267,2)</f>
        <v>0</v>
      </c>
      <c r="BL267" s="16" t="s">
        <v>205</v>
      </c>
      <c r="BM267" s="150" t="s">
        <v>477</v>
      </c>
    </row>
    <row r="268" spans="1:65" s="2" customFormat="1" ht="24.2" customHeight="1">
      <c r="A268" s="31"/>
      <c r="B268" s="138"/>
      <c r="C268" s="139" t="s">
        <v>478</v>
      </c>
      <c r="D268" s="139" t="s">
        <v>130</v>
      </c>
      <c r="E268" s="140" t="s">
        <v>479</v>
      </c>
      <c r="F268" s="141" t="s">
        <v>480</v>
      </c>
      <c r="G268" s="142" t="s">
        <v>182</v>
      </c>
      <c r="H268" s="143">
        <v>0.221</v>
      </c>
      <c r="I268" s="144"/>
      <c r="J268" s="145">
        <f>ROUND(I268*H268,2)</f>
        <v>0</v>
      </c>
      <c r="K268" s="141" t="s">
        <v>134</v>
      </c>
      <c r="L268" s="32"/>
      <c r="M268" s="146" t="s">
        <v>1</v>
      </c>
      <c r="N268" s="147" t="s">
        <v>43</v>
      </c>
      <c r="O268" s="57"/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50" t="s">
        <v>205</v>
      </c>
      <c r="AT268" s="150" t="s">
        <v>130</v>
      </c>
      <c r="AU268" s="150" t="s">
        <v>136</v>
      </c>
      <c r="AY268" s="16" t="s">
        <v>128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6" t="s">
        <v>136</v>
      </c>
      <c r="BK268" s="151">
        <f>ROUND(I268*H268,2)</f>
        <v>0</v>
      </c>
      <c r="BL268" s="16" t="s">
        <v>205</v>
      </c>
      <c r="BM268" s="150" t="s">
        <v>481</v>
      </c>
    </row>
    <row r="269" spans="2:63" s="12" customFormat="1" ht="25.9" customHeight="1">
      <c r="B269" s="125"/>
      <c r="D269" s="126" t="s">
        <v>76</v>
      </c>
      <c r="E269" s="127" t="s">
        <v>482</v>
      </c>
      <c r="F269" s="127" t="s">
        <v>483</v>
      </c>
      <c r="I269" s="128"/>
      <c r="J269" s="129">
        <f>BK269</f>
        <v>0</v>
      </c>
      <c r="L269" s="125"/>
      <c r="M269" s="130"/>
      <c r="N269" s="131"/>
      <c r="O269" s="131"/>
      <c r="P269" s="132">
        <f>P270+P273+P277+P280</f>
        <v>0</v>
      </c>
      <c r="Q269" s="131"/>
      <c r="R269" s="132">
        <f>R270+R273+R277+R280</f>
        <v>0</v>
      </c>
      <c r="S269" s="131"/>
      <c r="T269" s="133">
        <f>T270+T273+T277+T280</f>
        <v>0</v>
      </c>
      <c r="AR269" s="126" t="s">
        <v>148</v>
      </c>
      <c r="AT269" s="134" t="s">
        <v>76</v>
      </c>
      <c r="AU269" s="134" t="s">
        <v>77</v>
      </c>
      <c r="AY269" s="126" t="s">
        <v>128</v>
      </c>
      <c r="BK269" s="135">
        <f>BK270+BK273+BK277+BK280</f>
        <v>0</v>
      </c>
    </row>
    <row r="270" spans="2:63" s="12" customFormat="1" ht="22.9" customHeight="1">
      <c r="B270" s="125"/>
      <c r="D270" s="126" t="s">
        <v>76</v>
      </c>
      <c r="E270" s="136" t="s">
        <v>484</v>
      </c>
      <c r="F270" s="136" t="s">
        <v>485</v>
      </c>
      <c r="I270" s="128"/>
      <c r="J270" s="137">
        <f>BK270</f>
        <v>0</v>
      </c>
      <c r="L270" s="125"/>
      <c r="M270" s="130"/>
      <c r="N270" s="131"/>
      <c r="O270" s="131"/>
      <c r="P270" s="132">
        <f>SUM(P271:P272)</f>
        <v>0</v>
      </c>
      <c r="Q270" s="131"/>
      <c r="R270" s="132">
        <f>SUM(R271:R272)</f>
        <v>0</v>
      </c>
      <c r="S270" s="131"/>
      <c r="T270" s="133">
        <f>SUM(T271:T272)</f>
        <v>0</v>
      </c>
      <c r="AR270" s="126" t="s">
        <v>148</v>
      </c>
      <c r="AT270" s="134" t="s">
        <v>76</v>
      </c>
      <c r="AU270" s="134" t="s">
        <v>85</v>
      </c>
      <c r="AY270" s="126" t="s">
        <v>128</v>
      </c>
      <c r="BK270" s="135">
        <f>SUM(BK271:BK272)</f>
        <v>0</v>
      </c>
    </row>
    <row r="271" spans="1:65" s="2" customFormat="1" ht="16.5" customHeight="1">
      <c r="A271" s="31"/>
      <c r="B271" s="138"/>
      <c r="C271" s="139" t="s">
        <v>486</v>
      </c>
      <c r="D271" s="139" t="s">
        <v>130</v>
      </c>
      <c r="E271" s="140" t="s">
        <v>487</v>
      </c>
      <c r="F271" s="141" t="s">
        <v>488</v>
      </c>
      <c r="G271" s="142" t="s">
        <v>489</v>
      </c>
      <c r="H271" s="143">
        <v>1</v>
      </c>
      <c r="I271" s="144"/>
      <c r="J271" s="145">
        <f>ROUND(I271*H271,2)</f>
        <v>0</v>
      </c>
      <c r="K271" s="141" t="s">
        <v>134</v>
      </c>
      <c r="L271" s="32"/>
      <c r="M271" s="146" t="s">
        <v>1</v>
      </c>
      <c r="N271" s="147" t="s">
        <v>43</v>
      </c>
      <c r="O271" s="57"/>
      <c r="P271" s="148">
        <f>O271*H271</f>
        <v>0</v>
      </c>
      <c r="Q271" s="148">
        <v>0</v>
      </c>
      <c r="R271" s="148">
        <f>Q271*H271</f>
        <v>0</v>
      </c>
      <c r="S271" s="148">
        <v>0</v>
      </c>
      <c r="T271" s="149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50" t="s">
        <v>490</v>
      </c>
      <c r="AT271" s="150" t="s">
        <v>130</v>
      </c>
      <c r="AU271" s="150" t="s">
        <v>136</v>
      </c>
      <c r="AY271" s="16" t="s">
        <v>128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6" t="s">
        <v>136</v>
      </c>
      <c r="BK271" s="151">
        <f>ROUND(I271*H271,2)</f>
        <v>0</v>
      </c>
      <c r="BL271" s="16" t="s">
        <v>490</v>
      </c>
      <c r="BM271" s="150" t="s">
        <v>491</v>
      </c>
    </row>
    <row r="272" spans="1:65" s="2" customFormat="1" ht="16.5" customHeight="1">
      <c r="A272" s="31"/>
      <c r="B272" s="138"/>
      <c r="C272" s="139" t="s">
        <v>492</v>
      </c>
      <c r="D272" s="139" t="s">
        <v>130</v>
      </c>
      <c r="E272" s="140" t="s">
        <v>493</v>
      </c>
      <c r="F272" s="141" t="s">
        <v>494</v>
      </c>
      <c r="G272" s="142" t="s">
        <v>489</v>
      </c>
      <c r="H272" s="143">
        <v>1</v>
      </c>
      <c r="I272" s="144"/>
      <c r="J272" s="145">
        <f>ROUND(I272*H272,2)</f>
        <v>0</v>
      </c>
      <c r="K272" s="141" t="s">
        <v>134</v>
      </c>
      <c r="L272" s="32"/>
      <c r="M272" s="146" t="s">
        <v>1</v>
      </c>
      <c r="N272" s="147" t="s">
        <v>43</v>
      </c>
      <c r="O272" s="57"/>
      <c r="P272" s="148">
        <f>O272*H272</f>
        <v>0</v>
      </c>
      <c r="Q272" s="148">
        <v>0</v>
      </c>
      <c r="R272" s="148">
        <f>Q272*H272</f>
        <v>0</v>
      </c>
      <c r="S272" s="148">
        <v>0</v>
      </c>
      <c r="T272" s="149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50" t="s">
        <v>490</v>
      </c>
      <c r="AT272" s="150" t="s">
        <v>130</v>
      </c>
      <c r="AU272" s="150" t="s">
        <v>136</v>
      </c>
      <c r="AY272" s="16" t="s">
        <v>128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6" t="s">
        <v>136</v>
      </c>
      <c r="BK272" s="151">
        <f>ROUND(I272*H272,2)</f>
        <v>0</v>
      </c>
      <c r="BL272" s="16" t="s">
        <v>490</v>
      </c>
      <c r="BM272" s="150" t="s">
        <v>495</v>
      </c>
    </row>
    <row r="273" spans="2:63" s="12" customFormat="1" ht="22.9" customHeight="1">
      <c r="B273" s="125"/>
      <c r="D273" s="126" t="s">
        <v>76</v>
      </c>
      <c r="E273" s="136" t="s">
        <v>496</v>
      </c>
      <c r="F273" s="136" t="s">
        <v>497</v>
      </c>
      <c r="I273" s="128"/>
      <c r="J273" s="137">
        <f>BK273</f>
        <v>0</v>
      </c>
      <c r="L273" s="125"/>
      <c r="M273" s="130"/>
      <c r="N273" s="131"/>
      <c r="O273" s="131"/>
      <c r="P273" s="132">
        <f>SUM(P274:P276)</f>
        <v>0</v>
      </c>
      <c r="Q273" s="131"/>
      <c r="R273" s="132">
        <f>SUM(R274:R276)</f>
        <v>0</v>
      </c>
      <c r="S273" s="131"/>
      <c r="T273" s="133">
        <f>SUM(T274:T276)</f>
        <v>0</v>
      </c>
      <c r="AR273" s="126" t="s">
        <v>148</v>
      </c>
      <c r="AT273" s="134" t="s">
        <v>76</v>
      </c>
      <c r="AU273" s="134" t="s">
        <v>85</v>
      </c>
      <c r="AY273" s="126" t="s">
        <v>128</v>
      </c>
      <c r="BK273" s="135">
        <f>SUM(BK274:BK276)</f>
        <v>0</v>
      </c>
    </row>
    <row r="274" spans="1:65" s="2" customFormat="1" ht="16.5" customHeight="1">
      <c r="A274" s="31"/>
      <c r="B274" s="138"/>
      <c r="C274" s="139" t="s">
        <v>498</v>
      </c>
      <c r="D274" s="139" t="s">
        <v>130</v>
      </c>
      <c r="E274" s="140" t="s">
        <v>499</v>
      </c>
      <c r="F274" s="141" t="s">
        <v>497</v>
      </c>
      <c r="G274" s="142" t="s">
        <v>489</v>
      </c>
      <c r="H274" s="143">
        <v>1</v>
      </c>
      <c r="I274" s="144"/>
      <c r="J274" s="145">
        <f>ROUND(I274*H274,2)</f>
        <v>0</v>
      </c>
      <c r="K274" s="141" t="s">
        <v>134</v>
      </c>
      <c r="L274" s="32"/>
      <c r="M274" s="146" t="s">
        <v>1</v>
      </c>
      <c r="N274" s="147" t="s">
        <v>43</v>
      </c>
      <c r="O274" s="57"/>
      <c r="P274" s="148">
        <f>O274*H274</f>
        <v>0</v>
      </c>
      <c r="Q274" s="148">
        <v>0</v>
      </c>
      <c r="R274" s="148">
        <f>Q274*H274</f>
        <v>0</v>
      </c>
      <c r="S274" s="148">
        <v>0</v>
      </c>
      <c r="T274" s="149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50" t="s">
        <v>490</v>
      </c>
      <c r="AT274" s="150" t="s">
        <v>130</v>
      </c>
      <c r="AU274" s="150" t="s">
        <v>136</v>
      </c>
      <c r="AY274" s="16" t="s">
        <v>128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6" t="s">
        <v>136</v>
      </c>
      <c r="BK274" s="151">
        <f>ROUND(I274*H274,2)</f>
        <v>0</v>
      </c>
      <c r="BL274" s="16" t="s">
        <v>490</v>
      </c>
      <c r="BM274" s="150" t="s">
        <v>500</v>
      </c>
    </row>
    <row r="275" spans="1:65" s="2" customFormat="1" ht="16.5" customHeight="1">
      <c r="A275" s="31"/>
      <c r="B275" s="138"/>
      <c r="C275" s="139" t="s">
        <v>501</v>
      </c>
      <c r="D275" s="139" t="s">
        <v>130</v>
      </c>
      <c r="E275" s="140" t="s">
        <v>502</v>
      </c>
      <c r="F275" s="141" t="s">
        <v>503</v>
      </c>
      <c r="G275" s="142" t="s">
        <v>489</v>
      </c>
      <c r="H275" s="143">
        <v>1</v>
      </c>
      <c r="I275" s="144"/>
      <c r="J275" s="145">
        <f>ROUND(I275*H275,2)</f>
        <v>0</v>
      </c>
      <c r="K275" s="141" t="s">
        <v>134</v>
      </c>
      <c r="L275" s="32"/>
      <c r="M275" s="146" t="s">
        <v>1</v>
      </c>
      <c r="N275" s="147" t="s">
        <v>43</v>
      </c>
      <c r="O275" s="57"/>
      <c r="P275" s="148">
        <f>O275*H275</f>
        <v>0</v>
      </c>
      <c r="Q275" s="148">
        <v>0</v>
      </c>
      <c r="R275" s="148">
        <f>Q275*H275</f>
        <v>0</v>
      </c>
      <c r="S275" s="148">
        <v>0</v>
      </c>
      <c r="T275" s="149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50" t="s">
        <v>490</v>
      </c>
      <c r="AT275" s="150" t="s">
        <v>130</v>
      </c>
      <c r="AU275" s="150" t="s">
        <v>136</v>
      </c>
      <c r="AY275" s="16" t="s">
        <v>128</v>
      </c>
      <c r="BE275" s="151">
        <f>IF(N275="základní",J275,0)</f>
        <v>0</v>
      </c>
      <c r="BF275" s="151">
        <f>IF(N275="snížená",J275,0)</f>
        <v>0</v>
      </c>
      <c r="BG275" s="151">
        <f>IF(N275="zákl. přenesená",J275,0)</f>
        <v>0</v>
      </c>
      <c r="BH275" s="151">
        <f>IF(N275="sníž. přenesená",J275,0)</f>
        <v>0</v>
      </c>
      <c r="BI275" s="151">
        <f>IF(N275="nulová",J275,0)</f>
        <v>0</v>
      </c>
      <c r="BJ275" s="16" t="s">
        <v>136</v>
      </c>
      <c r="BK275" s="151">
        <f>ROUND(I275*H275,2)</f>
        <v>0</v>
      </c>
      <c r="BL275" s="16" t="s">
        <v>490</v>
      </c>
      <c r="BM275" s="150" t="s">
        <v>504</v>
      </c>
    </row>
    <row r="276" spans="1:65" s="2" customFormat="1" ht="16.5" customHeight="1">
      <c r="A276" s="31"/>
      <c r="B276" s="138"/>
      <c r="C276" s="139" t="s">
        <v>505</v>
      </c>
      <c r="D276" s="139" t="s">
        <v>130</v>
      </c>
      <c r="E276" s="140" t="s">
        <v>506</v>
      </c>
      <c r="F276" s="141" t="s">
        <v>507</v>
      </c>
      <c r="G276" s="142" t="s">
        <v>489</v>
      </c>
      <c r="H276" s="143">
        <v>1</v>
      </c>
      <c r="I276" s="144"/>
      <c r="J276" s="145">
        <f>ROUND(I276*H276,2)</f>
        <v>0</v>
      </c>
      <c r="K276" s="141" t="s">
        <v>134</v>
      </c>
      <c r="L276" s="32"/>
      <c r="M276" s="146" t="s">
        <v>1</v>
      </c>
      <c r="N276" s="147" t="s">
        <v>43</v>
      </c>
      <c r="O276" s="57"/>
      <c r="P276" s="148">
        <f>O276*H276</f>
        <v>0</v>
      </c>
      <c r="Q276" s="148">
        <v>0</v>
      </c>
      <c r="R276" s="148">
        <f>Q276*H276</f>
        <v>0</v>
      </c>
      <c r="S276" s="148">
        <v>0</v>
      </c>
      <c r="T276" s="149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50" t="s">
        <v>490</v>
      </c>
      <c r="AT276" s="150" t="s">
        <v>130</v>
      </c>
      <c r="AU276" s="150" t="s">
        <v>136</v>
      </c>
      <c r="AY276" s="16" t="s">
        <v>128</v>
      </c>
      <c r="BE276" s="151">
        <f>IF(N276="základní",J276,0)</f>
        <v>0</v>
      </c>
      <c r="BF276" s="151">
        <f>IF(N276="snížená",J276,0)</f>
        <v>0</v>
      </c>
      <c r="BG276" s="151">
        <f>IF(N276="zákl. přenesená",J276,0)</f>
        <v>0</v>
      </c>
      <c r="BH276" s="151">
        <f>IF(N276="sníž. přenesená",J276,0)</f>
        <v>0</v>
      </c>
      <c r="BI276" s="151">
        <f>IF(N276="nulová",J276,0)</f>
        <v>0</v>
      </c>
      <c r="BJ276" s="16" t="s">
        <v>136</v>
      </c>
      <c r="BK276" s="151">
        <f>ROUND(I276*H276,2)</f>
        <v>0</v>
      </c>
      <c r="BL276" s="16" t="s">
        <v>490</v>
      </c>
      <c r="BM276" s="150" t="s">
        <v>508</v>
      </c>
    </row>
    <row r="277" spans="2:63" s="12" customFormat="1" ht="22.9" customHeight="1">
      <c r="B277" s="125"/>
      <c r="D277" s="126" t="s">
        <v>76</v>
      </c>
      <c r="E277" s="136" t="s">
        <v>509</v>
      </c>
      <c r="F277" s="136" t="s">
        <v>510</v>
      </c>
      <c r="I277" s="128"/>
      <c r="J277" s="137">
        <f>BK277</f>
        <v>0</v>
      </c>
      <c r="L277" s="125"/>
      <c r="M277" s="130"/>
      <c r="N277" s="131"/>
      <c r="O277" s="131"/>
      <c r="P277" s="132">
        <f>SUM(P278:P279)</f>
        <v>0</v>
      </c>
      <c r="Q277" s="131"/>
      <c r="R277" s="132">
        <f>SUM(R278:R279)</f>
        <v>0</v>
      </c>
      <c r="S277" s="131"/>
      <c r="T277" s="133">
        <f>SUM(T278:T279)</f>
        <v>0</v>
      </c>
      <c r="AR277" s="126" t="s">
        <v>148</v>
      </c>
      <c r="AT277" s="134" t="s">
        <v>76</v>
      </c>
      <c r="AU277" s="134" t="s">
        <v>85</v>
      </c>
      <c r="AY277" s="126" t="s">
        <v>128</v>
      </c>
      <c r="BK277" s="135">
        <f>SUM(BK278:BK279)</f>
        <v>0</v>
      </c>
    </row>
    <row r="278" spans="1:65" s="2" customFormat="1" ht="16.5" customHeight="1">
      <c r="A278" s="31"/>
      <c r="B278" s="138"/>
      <c r="C278" s="139" t="s">
        <v>511</v>
      </c>
      <c r="D278" s="139" t="s">
        <v>130</v>
      </c>
      <c r="E278" s="140" t="s">
        <v>512</v>
      </c>
      <c r="F278" s="141" t="s">
        <v>513</v>
      </c>
      <c r="G278" s="142" t="s">
        <v>489</v>
      </c>
      <c r="H278" s="143">
        <v>1</v>
      </c>
      <c r="I278" s="144"/>
      <c r="J278" s="145">
        <f>ROUND(I278*H278,2)</f>
        <v>0</v>
      </c>
      <c r="K278" s="141" t="s">
        <v>134</v>
      </c>
      <c r="L278" s="32"/>
      <c r="M278" s="146" t="s">
        <v>1</v>
      </c>
      <c r="N278" s="147" t="s">
        <v>43</v>
      </c>
      <c r="O278" s="57"/>
      <c r="P278" s="148">
        <f>O278*H278</f>
        <v>0</v>
      </c>
      <c r="Q278" s="148">
        <v>0</v>
      </c>
      <c r="R278" s="148">
        <f>Q278*H278</f>
        <v>0</v>
      </c>
      <c r="S278" s="148">
        <v>0</v>
      </c>
      <c r="T278" s="149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50" t="s">
        <v>490</v>
      </c>
      <c r="AT278" s="150" t="s">
        <v>130</v>
      </c>
      <c r="AU278" s="150" t="s">
        <v>136</v>
      </c>
      <c r="AY278" s="16" t="s">
        <v>128</v>
      </c>
      <c r="BE278" s="151">
        <f>IF(N278="základní",J278,0)</f>
        <v>0</v>
      </c>
      <c r="BF278" s="151">
        <f>IF(N278="snížená",J278,0)</f>
        <v>0</v>
      </c>
      <c r="BG278" s="151">
        <f>IF(N278="zákl. přenesená",J278,0)</f>
        <v>0</v>
      </c>
      <c r="BH278" s="151">
        <f>IF(N278="sníž. přenesená",J278,0)</f>
        <v>0</v>
      </c>
      <c r="BI278" s="151">
        <f>IF(N278="nulová",J278,0)</f>
        <v>0</v>
      </c>
      <c r="BJ278" s="16" t="s">
        <v>136</v>
      </c>
      <c r="BK278" s="151">
        <f>ROUND(I278*H278,2)</f>
        <v>0</v>
      </c>
      <c r="BL278" s="16" t="s">
        <v>490</v>
      </c>
      <c r="BM278" s="150" t="s">
        <v>514</v>
      </c>
    </row>
    <row r="279" spans="1:65" s="2" customFormat="1" ht="16.5" customHeight="1">
      <c r="A279" s="31"/>
      <c r="B279" s="138"/>
      <c r="C279" s="139" t="s">
        <v>515</v>
      </c>
      <c r="D279" s="139" t="s">
        <v>130</v>
      </c>
      <c r="E279" s="140" t="s">
        <v>516</v>
      </c>
      <c r="F279" s="141" t="s">
        <v>517</v>
      </c>
      <c r="G279" s="142" t="s">
        <v>489</v>
      </c>
      <c r="H279" s="143">
        <v>1</v>
      </c>
      <c r="I279" s="144"/>
      <c r="J279" s="145">
        <f>ROUND(I279*H279,2)</f>
        <v>0</v>
      </c>
      <c r="K279" s="141" t="s">
        <v>134</v>
      </c>
      <c r="L279" s="32"/>
      <c r="M279" s="146" t="s">
        <v>1</v>
      </c>
      <c r="N279" s="147" t="s">
        <v>43</v>
      </c>
      <c r="O279" s="57"/>
      <c r="P279" s="148">
        <f>O279*H279</f>
        <v>0</v>
      </c>
      <c r="Q279" s="148">
        <v>0</v>
      </c>
      <c r="R279" s="148">
        <f>Q279*H279</f>
        <v>0</v>
      </c>
      <c r="S279" s="148">
        <v>0</v>
      </c>
      <c r="T279" s="149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50" t="s">
        <v>490</v>
      </c>
      <c r="AT279" s="150" t="s">
        <v>130</v>
      </c>
      <c r="AU279" s="150" t="s">
        <v>136</v>
      </c>
      <c r="AY279" s="16" t="s">
        <v>128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6" t="s">
        <v>136</v>
      </c>
      <c r="BK279" s="151">
        <f>ROUND(I279*H279,2)</f>
        <v>0</v>
      </c>
      <c r="BL279" s="16" t="s">
        <v>490</v>
      </c>
      <c r="BM279" s="150" t="s">
        <v>518</v>
      </c>
    </row>
    <row r="280" spans="2:63" s="12" customFormat="1" ht="22.9" customHeight="1">
      <c r="B280" s="125"/>
      <c r="D280" s="126" t="s">
        <v>76</v>
      </c>
      <c r="E280" s="136" t="s">
        <v>519</v>
      </c>
      <c r="F280" s="136" t="s">
        <v>520</v>
      </c>
      <c r="I280" s="128"/>
      <c r="J280" s="137">
        <f>BK280</f>
        <v>0</v>
      </c>
      <c r="L280" s="125"/>
      <c r="M280" s="130"/>
      <c r="N280" s="131"/>
      <c r="O280" s="131"/>
      <c r="P280" s="132">
        <f>SUM(P281:P282)</f>
        <v>0</v>
      </c>
      <c r="Q280" s="131"/>
      <c r="R280" s="132">
        <f>SUM(R281:R282)</f>
        <v>0</v>
      </c>
      <c r="S280" s="131"/>
      <c r="T280" s="133">
        <f>SUM(T281:T282)</f>
        <v>0</v>
      </c>
      <c r="AR280" s="126" t="s">
        <v>148</v>
      </c>
      <c r="AT280" s="134" t="s">
        <v>76</v>
      </c>
      <c r="AU280" s="134" t="s">
        <v>85</v>
      </c>
      <c r="AY280" s="126" t="s">
        <v>128</v>
      </c>
      <c r="BK280" s="135">
        <f>SUM(BK281:BK282)</f>
        <v>0</v>
      </c>
    </row>
    <row r="281" spans="1:65" s="2" customFormat="1" ht="24.2" customHeight="1">
      <c r="A281" s="31"/>
      <c r="B281" s="138"/>
      <c r="C281" s="139" t="s">
        <v>521</v>
      </c>
      <c r="D281" s="139" t="s">
        <v>130</v>
      </c>
      <c r="E281" s="140" t="s">
        <v>522</v>
      </c>
      <c r="F281" s="141" t="s">
        <v>523</v>
      </c>
      <c r="G281" s="142" t="s">
        <v>489</v>
      </c>
      <c r="H281" s="143">
        <v>1</v>
      </c>
      <c r="I281" s="144"/>
      <c r="J281" s="145">
        <f>ROUND(I281*H281,2)</f>
        <v>0</v>
      </c>
      <c r="K281" s="141" t="s">
        <v>134</v>
      </c>
      <c r="L281" s="32"/>
      <c r="M281" s="146" t="s">
        <v>1</v>
      </c>
      <c r="N281" s="147" t="s">
        <v>43</v>
      </c>
      <c r="O281" s="57"/>
      <c r="P281" s="148">
        <f>O281*H281</f>
        <v>0</v>
      </c>
      <c r="Q281" s="148">
        <v>0</v>
      </c>
      <c r="R281" s="148">
        <f>Q281*H281</f>
        <v>0</v>
      </c>
      <c r="S281" s="148">
        <v>0</v>
      </c>
      <c r="T281" s="149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50" t="s">
        <v>490</v>
      </c>
      <c r="AT281" s="150" t="s">
        <v>130</v>
      </c>
      <c r="AU281" s="150" t="s">
        <v>136</v>
      </c>
      <c r="AY281" s="16" t="s">
        <v>128</v>
      </c>
      <c r="BE281" s="151">
        <f>IF(N281="základní",J281,0)</f>
        <v>0</v>
      </c>
      <c r="BF281" s="151">
        <f>IF(N281="snížená",J281,0)</f>
        <v>0</v>
      </c>
      <c r="BG281" s="151">
        <f>IF(N281="zákl. přenesená",J281,0)</f>
        <v>0</v>
      </c>
      <c r="BH281" s="151">
        <f>IF(N281="sníž. přenesená",J281,0)</f>
        <v>0</v>
      </c>
      <c r="BI281" s="151">
        <f>IF(N281="nulová",J281,0)</f>
        <v>0</v>
      </c>
      <c r="BJ281" s="16" t="s">
        <v>136</v>
      </c>
      <c r="BK281" s="151">
        <f>ROUND(I281*H281,2)</f>
        <v>0</v>
      </c>
      <c r="BL281" s="16" t="s">
        <v>490</v>
      </c>
      <c r="BM281" s="150" t="s">
        <v>524</v>
      </c>
    </row>
    <row r="282" spans="1:65" s="2" customFormat="1" ht="24.2" customHeight="1">
      <c r="A282" s="31"/>
      <c r="B282" s="138"/>
      <c r="C282" s="139" t="s">
        <v>525</v>
      </c>
      <c r="D282" s="139" t="s">
        <v>130</v>
      </c>
      <c r="E282" s="140" t="s">
        <v>526</v>
      </c>
      <c r="F282" s="141" t="s">
        <v>527</v>
      </c>
      <c r="G282" s="142" t="s">
        <v>489</v>
      </c>
      <c r="H282" s="143">
        <v>1</v>
      </c>
      <c r="I282" s="144"/>
      <c r="J282" s="145">
        <f>ROUND(I282*H282,2)</f>
        <v>0</v>
      </c>
      <c r="K282" s="141" t="s">
        <v>1</v>
      </c>
      <c r="L282" s="32"/>
      <c r="M282" s="183" t="s">
        <v>1</v>
      </c>
      <c r="N282" s="184" t="s">
        <v>43</v>
      </c>
      <c r="O282" s="185"/>
      <c r="P282" s="186">
        <f>O282*H282</f>
        <v>0</v>
      </c>
      <c r="Q282" s="186">
        <v>0</v>
      </c>
      <c r="R282" s="186">
        <f>Q282*H282</f>
        <v>0</v>
      </c>
      <c r="S282" s="186">
        <v>0</v>
      </c>
      <c r="T282" s="187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50" t="s">
        <v>490</v>
      </c>
      <c r="AT282" s="150" t="s">
        <v>130</v>
      </c>
      <c r="AU282" s="150" t="s">
        <v>136</v>
      </c>
      <c r="AY282" s="16" t="s">
        <v>128</v>
      </c>
      <c r="BE282" s="151">
        <f>IF(N282="základní",J282,0)</f>
        <v>0</v>
      </c>
      <c r="BF282" s="151">
        <f>IF(N282="snížená",J282,0)</f>
        <v>0</v>
      </c>
      <c r="BG282" s="151">
        <f>IF(N282="zákl. přenesená",J282,0)</f>
        <v>0</v>
      </c>
      <c r="BH282" s="151">
        <f>IF(N282="sníž. přenesená",J282,0)</f>
        <v>0</v>
      </c>
      <c r="BI282" s="151">
        <f>IF(N282="nulová",J282,0)</f>
        <v>0</v>
      </c>
      <c r="BJ282" s="16" t="s">
        <v>136</v>
      </c>
      <c r="BK282" s="151">
        <f>ROUND(I282*H282,2)</f>
        <v>0</v>
      </c>
      <c r="BL282" s="16" t="s">
        <v>490</v>
      </c>
      <c r="BM282" s="150" t="s">
        <v>528</v>
      </c>
    </row>
    <row r="283" spans="1:31" s="2" customFormat="1" ht="6.95" customHeight="1">
      <c r="A283" s="31"/>
      <c r="B283" s="46"/>
      <c r="C283" s="47"/>
      <c r="D283" s="47"/>
      <c r="E283" s="47"/>
      <c r="F283" s="47"/>
      <c r="G283" s="47"/>
      <c r="H283" s="47"/>
      <c r="I283" s="47"/>
      <c r="J283" s="47"/>
      <c r="K283" s="47"/>
      <c r="L283" s="32"/>
      <c r="M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</row>
  </sheetData>
  <autoFilter ref="C133:K282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JITKA-PC\Jitka</dc:creator>
  <cp:keywords/>
  <dc:description/>
  <cp:lastModifiedBy>Tomas</cp:lastModifiedBy>
  <dcterms:created xsi:type="dcterms:W3CDTF">2022-05-19T07:23:40Z</dcterms:created>
  <dcterms:modified xsi:type="dcterms:W3CDTF">2022-05-19T07:57:22Z</dcterms:modified>
  <cp:category/>
  <cp:version/>
  <cp:contentType/>
  <cp:contentStatus/>
</cp:coreProperties>
</file>