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3/Káje ZŠ JIH protipožární/"/>
    </mc:Choice>
  </mc:AlternateContent>
  <xr:revisionPtr revIDLastSave="0" documentId="8_{3AF30CA2-E005-4AE5-ADBD-E80C9F02458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Stavba!$H$41</definedName>
    <definedName name="CenaCelkem">Stavba!$G$30</definedName>
    <definedName name="CenaCelkemBezDPH">Stavba!$G$29</definedName>
    <definedName name="CenaCelkemVypocet" localSheetId="1">Stavba!$I$41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Stavba!$G$25</definedName>
    <definedName name="DPHZakl">Stavba!$G$27</definedName>
    <definedName name="dpsc" localSheetId="1">Stavba!$C$13</definedName>
    <definedName name="IČO" localSheetId="1">Stavba!$I$11</definedName>
    <definedName name="Mena">Stavba!$J$30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'Rozpočet Pol'!$A$1:$U$118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Stavba!$G$24</definedName>
    <definedName name="ZakladDPHSniVypocet" localSheetId="1">Stavba!$F$41</definedName>
    <definedName name="ZakladDPHZakl">Stavba!$G$26</definedName>
    <definedName name="ZakladDPHZaklVypocet" localSheetId="1">Stavba!$G$41</definedName>
    <definedName name="Zaokrouhleni">Stavba!$G$28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8" i="12" l="1"/>
  <c r="F40" i="1" s="1"/>
  <c r="F41" i="1" s="1"/>
  <c r="G9" i="12"/>
  <c r="I9" i="12"/>
  <c r="K9" i="12"/>
  <c r="O9" i="12"/>
  <c r="Q9" i="12"/>
  <c r="U9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20" i="12"/>
  <c r="M20" i="12" s="1"/>
  <c r="I20" i="12"/>
  <c r="K20" i="12"/>
  <c r="O20" i="12"/>
  <c r="Q20" i="12"/>
  <c r="U20" i="12"/>
  <c r="G22" i="12"/>
  <c r="M22" i="12" s="1"/>
  <c r="I22" i="12"/>
  <c r="K22" i="12"/>
  <c r="O22" i="12"/>
  <c r="Q22" i="12"/>
  <c r="U22" i="12"/>
  <c r="G24" i="12"/>
  <c r="M24" i="12" s="1"/>
  <c r="I24" i="12"/>
  <c r="K24" i="12"/>
  <c r="O24" i="12"/>
  <c r="Q24" i="12"/>
  <c r="U24" i="12"/>
  <c r="G27" i="12"/>
  <c r="G26" i="12" s="1"/>
  <c r="I50" i="1" s="1"/>
  <c r="I27" i="12"/>
  <c r="K27" i="12"/>
  <c r="O27" i="12"/>
  <c r="Q27" i="12"/>
  <c r="U27" i="12"/>
  <c r="G33" i="12"/>
  <c r="M33" i="12" s="1"/>
  <c r="I33" i="12"/>
  <c r="K33" i="12"/>
  <c r="O33" i="12"/>
  <c r="Q33" i="12"/>
  <c r="U33" i="12"/>
  <c r="U26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U44" i="12"/>
  <c r="U43" i="12" s="1"/>
  <c r="G47" i="12"/>
  <c r="I47" i="12"/>
  <c r="K47" i="12"/>
  <c r="O47" i="12"/>
  <c r="Q47" i="12"/>
  <c r="U47" i="12"/>
  <c r="G50" i="12"/>
  <c r="M50" i="12" s="1"/>
  <c r="I50" i="12"/>
  <c r="K50" i="12"/>
  <c r="O50" i="12"/>
  <c r="Q50" i="12"/>
  <c r="U50" i="12"/>
  <c r="G52" i="12"/>
  <c r="M52" i="12" s="1"/>
  <c r="I52" i="12"/>
  <c r="K52" i="12"/>
  <c r="O52" i="12"/>
  <c r="Q52" i="12"/>
  <c r="U52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60" i="12"/>
  <c r="M60" i="12" s="1"/>
  <c r="I60" i="12"/>
  <c r="K60" i="12"/>
  <c r="O60" i="12"/>
  <c r="Q60" i="12"/>
  <c r="U60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70" i="12"/>
  <c r="M70" i="12" s="1"/>
  <c r="M69" i="12" s="1"/>
  <c r="I70" i="12"/>
  <c r="I69" i="12" s="1"/>
  <c r="K70" i="12"/>
  <c r="K69" i="12" s="1"/>
  <c r="O70" i="12"/>
  <c r="O69" i="12" s="1"/>
  <c r="Q70" i="12"/>
  <c r="Q69" i="12" s="1"/>
  <c r="U70" i="12"/>
  <c r="U69" i="12" s="1"/>
  <c r="G73" i="12"/>
  <c r="M73" i="12" s="1"/>
  <c r="I73" i="12"/>
  <c r="K73" i="12"/>
  <c r="O73" i="12"/>
  <c r="Q73" i="12"/>
  <c r="U73" i="12"/>
  <c r="G75" i="12"/>
  <c r="I75" i="12"/>
  <c r="K75" i="12"/>
  <c r="M75" i="12"/>
  <c r="O75" i="12"/>
  <c r="Q75" i="12"/>
  <c r="U75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7" i="12"/>
  <c r="M87" i="12" s="1"/>
  <c r="M86" i="12" s="1"/>
  <c r="I87" i="12"/>
  <c r="I86" i="12" s="1"/>
  <c r="K87" i="12"/>
  <c r="K86" i="12" s="1"/>
  <c r="O87" i="12"/>
  <c r="O86" i="12" s="1"/>
  <c r="Q87" i="12"/>
  <c r="Q86" i="12" s="1"/>
  <c r="U87" i="12"/>
  <c r="U86" i="12" s="1"/>
  <c r="G93" i="12"/>
  <c r="M93" i="12" s="1"/>
  <c r="M92" i="12" s="1"/>
  <c r="I93" i="12"/>
  <c r="I92" i="12" s="1"/>
  <c r="K93" i="12"/>
  <c r="K92" i="12" s="1"/>
  <c r="O93" i="12"/>
  <c r="O92" i="12" s="1"/>
  <c r="Q93" i="12"/>
  <c r="Q92" i="12" s="1"/>
  <c r="U93" i="12"/>
  <c r="U92" i="12" s="1"/>
  <c r="I21" i="1"/>
  <c r="I19" i="1"/>
  <c r="J29" i="1"/>
  <c r="J27" i="1"/>
  <c r="G39" i="1"/>
  <c r="F39" i="1"/>
  <c r="H33" i="1"/>
  <c r="J24" i="1"/>
  <c r="J25" i="1"/>
  <c r="J26" i="1"/>
  <c r="J28" i="1"/>
  <c r="E25" i="1"/>
  <c r="E27" i="1"/>
  <c r="K19" i="12" l="1"/>
  <c r="I46" i="12"/>
  <c r="G86" i="12"/>
  <c r="G92" i="12"/>
  <c r="I57" i="1" s="1"/>
  <c r="I20" i="1" s="1"/>
  <c r="G46" i="12"/>
  <c r="I52" i="1" s="1"/>
  <c r="K26" i="12"/>
  <c r="I26" i="12"/>
  <c r="U8" i="12"/>
  <c r="Q8" i="12"/>
  <c r="O46" i="12"/>
  <c r="K72" i="12"/>
  <c r="M47" i="12"/>
  <c r="M46" i="12" s="1"/>
  <c r="I19" i="12"/>
  <c r="K8" i="12"/>
  <c r="I72" i="12"/>
  <c r="K46" i="12"/>
  <c r="Q26" i="12"/>
  <c r="O26" i="12"/>
  <c r="AC108" i="12"/>
  <c r="G40" i="1" s="1"/>
  <c r="H40" i="1" s="1"/>
  <c r="K54" i="12"/>
  <c r="U19" i="12"/>
  <c r="I8" i="12"/>
  <c r="I54" i="12"/>
  <c r="Q19" i="12"/>
  <c r="Q72" i="12"/>
  <c r="U46" i="12"/>
  <c r="O19" i="12"/>
  <c r="O8" i="12"/>
  <c r="U72" i="12"/>
  <c r="O72" i="12"/>
  <c r="G69" i="12"/>
  <c r="I54" i="1" s="1"/>
  <c r="U54" i="12"/>
  <c r="Q54" i="12"/>
  <c r="O54" i="12"/>
  <c r="G54" i="12"/>
  <c r="I53" i="1" s="1"/>
  <c r="Q46" i="12"/>
  <c r="M19" i="12"/>
  <c r="I56" i="1"/>
  <c r="G43" i="12"/>
  <c r="I51" i="1" s="1"/>
  <c r="G19" i="12"/>
  <c r="I49" i="1" s="1"/>
  <c r="G8" i="12"/>
  <c r="G24" i="1"/>
  <c r="M72" i="12"/>
  <c r="M54" i="12"/>
  <c r="G72" i="12"/>
  <c r="I55" i="1" s="1"/>
  <c r="M27" i="12"/>
  <c r="M26" i="12" s="1"/>
  <c r="M9" i="12"/>
  <c r="M8" i="12" s="1"/>
  <c r="G108" i="12" l="1"/>
  <c r="I18" i="1"/>
  <c r="H41" i="1"/>
  <c r="I40" i="1"/>
  <c r="I41" i="1" s="1"/>
  <c r="J40" i="1" s="1"/>
  <c r="J41" i="1" s="1"/>
  <c r="G41" i="1"/>
  <c r="G26" i="1" s="1"/>
  <c r="G27" i="1" s="1"/>
  <c r="I48" i="1"/>
  <c r="G25" i="1"/>
  <c r="G29" i="1" l="1"/>
  <c r="G30" i="1"/>
  <c r="I17" i="1"/>
  <c r="I22" i="1" s="1"/>
  <c r="I58" i="1"/>
</calcChain>
</file>

<file path=xl/sharedStrings.xml><?xml version="1.0" encoding="utf-8"?>
<sst xmlns="http://schemas.openxmlformats.org/spreadsheetml/2006/main" count="459" uniqueCount="216">
  <si>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</si>
  <si>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</si>
  <si>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</si>
  <si>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</si>
  <si>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</si>
  <si>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</si>
  <si>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</si>
  <si>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</si>
  <si>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</si>
  <si>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</si>
  <si>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</si>
  <si>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</si>
  <si>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</si>
  <si>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</si>
  <si>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</si>
  <si>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</si>
  <si>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</si>
  <si>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</si>
  <si>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</si>
  <si>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</si>
  <si>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</si>
  <si>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</si>
  <si>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</si>
  <si>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</si>
  <si>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</si>
  <si>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</si>
  <si>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</si>
  <si>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</si>
  <si>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</si>
  <si>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</si>
  <si>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</si>
  <si>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</si>
  <si>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</si>
  <si>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</si>
  <si>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</si>
  <si>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</si>
  <si>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</si>
  <si>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</si>
  <si>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</si>
  <si>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</si>
  <si>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</si>
  <si>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</si>
  <si>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</si>
  <si>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Mariánské Lázně, Komenského 459</t>
  </si>
  <si>
    <t>Rozpočet:</t>
  </si>
  <si>
    <t>Misto</t>
  </si>
  <si>
    <t>STAVEBNÍ ÚPRAVY - uvedení v souladu zjištěných  Fáze V - šatny</t>
  </si>
  <si>
    <t>Město Mariánské Lázně</t>
  </si>
  <si>
    <t>Ruská 155/3</t>
  </si>
  <si>
    <t>Mariánské Lázně</t>
  </si>
  <si>
    <t>35301</t>
  </si>
  <si>
    <t>00254061</t>
  </si>
  <si>
    <t>CZ00254061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</si>
  <si>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</si>
  <si>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</si>
  <si>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</si>
  <si>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</si>
  <si>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</si>
  <si>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</si>
  <si>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</si>
  <si>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</si>
  <si>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</si>
  <si>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</si>
  <si>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</si>
  <si>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</si>
  <si>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</si>
  <si>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</si>
  <si>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</si>
  <si>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</si>
  <si>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</si>
  <si>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</si>
  <si>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</si>
  <si>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</si>
  <si>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</si>
  <si>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</si>
  <si>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</si>
  <si>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</si>
  <si>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</si>
  <si>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</si>
  <si>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</si>
  <si>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</si>
  <si>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</si>
  <si>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</si>
  <si>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</si>
  <si>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</si>
  <si>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</si>
  <si>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</si>
  <si>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</si>
  <si>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</si>
  <si>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</si>
  <si>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</si>
  <si>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</si>
  <si>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</si>
  <si>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</si>
  <si>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</si>
  <si>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</si>
  <si>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</si>
  <si>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</si>
  <si>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</si>
  <si>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</si>
  <si>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</si>
  <si>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</si>
  <si>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</si>
  <si>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</si>
  <si>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</si>
  <si>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310271525R00</t>
  </si>
  <si>
    <t>Zazdívka otvorů do 1 m2, pórobet.tvárnice, tl.25cm</t>
  </si>
  <si>
    <t>m3</t>
  </si>
  <si>
    <t>POL1_0</t>
  </si>
  <si>
    <t>otvory mezi šatnami:0,43*0,5*2,02</t>
  </si>
  <si>
    <t>VV</t>
  </si>
  <si>
    <t>0,7*2,02*0,32</t>
  </si>
  <si>
    <t>1,85*2*0,6</t>
  </si>
  <si>
    <t>1,54*2*0,6</t>
  </si>
  <si>
    <t>340271515R00</t>
  </si>
  <si>
    <t>Zazdívka otvorů pl.do 1 m2, pórobet.tvár.,tl.15 cm</t>
  </si>
  <si>
    <t>dozdívka ke dveřím:2*(0,285+0,275+0,1*2)*0,15</t>
  </si>
  <si>
    <t>342948111R00</t>
  </si>
  <si>
    <t>Ukotvení příček k cihel.konstr. kotvami na hmožd.</t>
  </si>
  <si>
    <t>m</t>
  </si>
  <si>
    <t>dveře:2*2*2</t>
  </si>
  <si>
    <t>dozdívky:6*2</t>
  </si>
  <si>
    <t>416021121R00</t>
  </si>
  <si>
    <t>Podhledy SDK, kovová.kce CD. 1x deska RB 12,5 mm</t>
  </si>
  <si>
    <t>m2</t>
  </si>
  <si>
    <t>opláštění tunelu:40*0,85</t>
  </si>
  <si>
    <t>416093141R00</t>
  </si>
  <si>
    <t>Čelo podhledu SDK, v.do 1250 mm, 1xCD,1xRB 12,5 mm</t>
  </si>
  <si>
    <t>opláštění tunelu:40*1,25</t>
  </si>
  <si>
    <t xml:space="preserve">vlastní </t>
  </si>
  <si>
    <t>Opláštění tunelu na stávající ocel. kci, bez povrchové úpravy broušením</t>
  </si>
  <si>
    <t>opláštění tunelu:40*(1,25+0,85)</t>
  </si>
  <si>
    <t>612421637R00</t>
  </si>
  <si>
    <t>Omítka vnitřní zdiva, MVC, štuková</t>
  </si>
  <si>
    <t>otvory mezi šatnami:0,43*2,02*2+0,32*2,02</t>
  </si>
  <si>
    <t>0,7*2,02*2+0,5*2,02</t>
  </si>
  <si>
    <t>1,85*2*2</t>
  </si>
  <si>
    <t>1,54*2*2</t>
  </si>
  <si>
    <t>2*2*(0,275+0,285+0,1*2)</t>
  </si>
  <si>
    <t>612409991R00</t>
  </si>
  <si>
    <t>Začištění omítek kolem oken,dveří apod.</t>
  </si>
  <si>
    <t>1,24*2+1,97*2*2*2</t>
  </si>
  <si>
    <t>(1,15+2*2)*2*2</t>
  </si>
  <si>
    <t>(1,5+2*2)*2</t>
  </si>
  <si>
    <t>(1,45+2*2)*2</t>
  </si>
  <si>
    <t>(1,46+2*2)*2</t>
  </si>
  <si>
    <t>(1,48+2*2)*2</t>
  </si>
  <si>
    <t>(1,16+2*2)*2</t>
  </si>
  <si>
    <t>(1,18+2*2)*2</t>
  </si>
  <si>
    <t>(0,9+2*2)*2*2</t>
  </si>
  <si>
    <t>941955002R00</t>
  </si>
  <si>
    <t>Lešení lehké pomocné, výška podlahy do 1,9 m</t>
  </si>
  <si>
    <t>chodba:40*1</t>
  </si>
  <si>
    <t>952901111R00</t>
  </si>
  <si>
    <t>Vyčištění budov o výšce podlaží do 4 m</t>
  </si>
  <si>
    <t>chdoba:76</t>
  </si>
  <si>
    <t>dveře á 10 m2/ks:10*10</t>
  </si>
  <si>
    <t xml:space="preserve">D+M hasící přístroj PHP práškový, 21A 113 B </t>
  </si>
  <si>
    <t>ks</t>
  </si>
  <si>
    <t>2</t>
  </si>
  <si>
    <t xml:space="preserve">D+M hasící přístroj PHP práškový, 27A 114 B 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</si>
  <si>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</si>
  <si>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</si>
  <si>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</si>
  <si>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</si>
  <si>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</si>
  <si>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1,2*1,97</t>
  </si>
  <si>
    <t>962031116R00</t>
  </si>
  <si>
    <t>Bourání příček z cihel pálených plných tl. 140 mm</t>
  </si>
  <si>
    <t>dveře, lokálně:(0,1*2)*2</t>
  </si>
  <si>
    <t>(0,275*2)+(0,285*2)</t>
  </si>
  <si>
    <t>967031132R00</t>
  </si>
  <si>
    <t>Přisekání rovných ostění cihelných na MVC</t>
  </si>
  <si>
    <t>dveře tl. 30 mm:0,5*2*2</t>
  </si>
  <si>
    <t>Demontáž SDK desek, zachování ocel. kce, podhled</t>
  </si>
  <si>
    <t>opláštění TZB, tunel 50*50:40*(0,85+1,25)</t>
  </si>
  <si>
    <t>Odvoz suti, vzdálenost 10 Km, ruční nošení, malé množství</t>
  </si>
  <si>
    <t>t</t>
  </si>
  <si>
    <t>979990102R00</t>
  </si>
  <si>
    <t>Poplat.za sklád.suti-směs bet.a cihel nad 30x30cm</t>
  </si>
  <si>
    <t>999281105R00</t>
  </si>
  <si>
    <t>Přesun hmot pro opravy a údržbu do výšky 6 m</t>
  </si>
  <si>
    <t>3,9+2,01+1,54+0,0072</t>
  </si>
  <si>
    <t>D+M panikové kování, hrazda, P/L, stříbrná barva, vč. mont. materiálu</t>
  </si>
  <si>
    <t>2+2+2</t>
  </si>
  <si>
    <t>mezi šatnami:2</t>
  </si>
  <si>
    <t>vstup k šatnám:2</t>
  </si>
  <si>
    <t>D+M koordinátor zavírání pro dvojkřídlé dveře, vč. mont. materiálu</t>
  </si>
  <si>
    <t>784450020RA0</t>
  </si>
  <si>
    <t>Malba ze směsi disperzí, vč. penetrace 1x, bílá 2x</t>
  </si>
  <si>
    <t>POL2_0</t>
  </si>
  <si>
    <t>nové omítky:22,82</t>
  </si>
  <si>
    <t>kolem dveří:0,5*122,9</t>
  </si>
  <si>
    <t>tunel:(0,85+1,25)*40</t>
  </si>
  <si>
    <t>okolí tunelu:1*40</t>
  </si>
  <si>
    <t>Zřízení, provoz a odstranění zařízení stavby, vč. zabezpečení</t>
  </si>
  <si>
    <t>Soubor</t>
  </si>
  <si>
    <t/>
  </si>
  <si>
    <t>SUM</t>
  </si>
  <si>
    <t>POPUZIV</t>
  </si>
  <si>
    <t>END</t>
  </si>
  <si>
    <t>D+M požární uzávěr EW 30-C2DP3, vč., zárubně, přísluš, jednokřídlé rozměr 800/1970 mm, dřevěné do ocel. Zárubně, okopový plech, samozavírač</t>
  </si>
  <si>
    <t>D+M požární uzávěr EW 30-C2DP3, vč., zárubně, přísluš. dvojkřídlé, rozměr 1250/1970, hliníkové, okopový plech, samozavírače</t>
  </si>
  <si>
    <t xml:space="preserve">D+M požární uzávěr EW 30-C2DP3, vč., zárubně, přísluš, jednokřídlé rozměr1200/1970 mm, dřevěné do ocel. Zárubně, okopový plech, samozavírač, 1/3 fixní křídlo, atypické </t>
  </si>
  <si>
    <t>do šatny 2+2</t>
  </si>
  <si>
    <t xml:space="preserve">D+M požární uzávěr EW 30-C2DP3, vč., zárubně, přísluš, dvojkřídlé,  rozměr1400/1970 mm, dřevěné do ocel. Zárubně, okopový plech, samozavírač, 1/3 fixní křídlo, atypické </t>
  </si>
  <si>
    <t xml:space="preserve">Rozpočet byl sestaven na základě poskytnuté projektové dokumentace určené pro územní řízení a stavební povolení. Podrobnost rozpočtu tak odráží podrobnost projektové dokumentace. 
Náplň jednotlivých položek je v souladu s pravidly cenové soustavy RTS, ty jsou veřejně přístupné na www.cenovasoustava.cz. Jsou-li ve výpisu uvedeny obchodní názvy výrobků a materiálů, jedná se pouze o příklad, určující technické parametry, minimální kvalitativní požadavky. 	</t>
  </si>
  <si>
    <t>RTS 2020/II</t>
  </si>
  <si>
    <t>tělocvična</t>
  </si>
  <si>
    <t>jídelna</t>
  </si>
  <si>
    <t>družina</t>
  </si>
  <si>
    <t>D+M požární uzávěr EW 30-C2DP3 vč.zárubně dvoukřídlé 2200/2200mm hliníkové,okopový plech samozavírač</t>
  </si>
  <si>
    <t>D+M požární uzávěr EW 30-C2DP3 vč.zárubně jednokřídlé 900/1970mm hliníkové,okopový plech samozavírač vč.začištění</t>
  </si>
  <si>
    <t>D+M požární uzávěr EW 30-C2DP3 vč.zárubně dvoukřídlé 1800/1970mm hliníkové,okopový plech samozavírač vč.začištění</t>
  </si>
  <si>
    <t>příčky keramické 140mm na lepidlo</t>
  </si>
  <si>
    <t>překlad keramicko betonový 145x71x2750mm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</si>
</sst>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5" xfId="0" applyNumberFormat="1" applyBorder="1"/>
    <xf numFmtId="3" fontId="0" fillId="5" borderId="29" xfId="0" applyNumberFormat="1" applyFill="1" applyBorder="1"/>
    <xf numFmtId="3" fontId="7" fillId="3" borderId="26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/>
    <xf numFmtId="3" fontId="0" fillId="0" borderId="28" xfId="0" applyNumberFormat="1" applyBorder="1"/>
    <xf numFmtId="0" fontId="2" fillId="0" borderId="0" xfId="0" applyFont="1" applyAlignment="1">
      <alignment horizontal="center" shrinkToFit="1"/>
    </xf>
    <xf numFmtId="3" fontId="10" fillId="3" borderId="27" xfId="0" applyNumberFormat="1" applyFont="1" applyFill="1" applyBorder="1" applyAlignment="1">
      <alignment horizontal="center" vertical="center" wrapText="1" shrinkToFit="1"/>
    </xf>
    <xf numFmtId="3" fontId="7" fillId="3" borderId="27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5" borderId="29" xfId="0" applyNumberFormat="1" applyFill="1" applyBorder="1" applyAlignment="1">
      <alignment wrapText="1" shrinkToFit="1"/>
    </xf>
    <xf numFmtId="3" fontId="0" fillId="5" borderId="29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4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7" fillId="0" borderId="25" xfId="0" applyFont="1" applyBorder="1"/>
    <xf numFmtId="49" fontId="7" fillId="0" borderId="25" xfId="0" applyNumberFormat="1" applyFont="1" applyBorder="1" applyAlignment="1">
      <alignment vertical="center"/>
    </xf>
    <xf numFmtId="0" fontId="14" fillId="3" borderId="3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4" fillId="3" borderId="34" xfId="0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5" xfId="0" applyFill="1" applyBorder="1"/>
    <xf numFmtId="0" fontId="15" fillId="0" borderId="0" xfId="0" applyFont="1"/>
    <xf numFmtId="0" fontId="15" fillId="0" borderId="25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5" fillId="0" borderId="33" xfId="0" applyFont="1" applyBorder="1" applyAlignment="1">
      <alignment vertical="top" shrinkToFit="1"/>
    </xf>
    <xf numFmtId="0" fontId="15" fillId="0" borderId="32" xfId="0" applyFont="1" applyBorder="1" applyAlignment="1">
      <alignment vertical="top" shrinkToFit="1"/>
    </xf>
    <xf numFmtId="0" fontId="15" fillId="0" borderId="25" xfId="0" applyFont="1" applyBorder="1" applyAlignment="1">
      <alignment vertical="top" shrinkToFit="1"/>
    </xf>
    <xf numFmtId="0" fontId="16" fillId="0" borderId="33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5" fillId="0" borderId="32" xfId="0" applyNumberFormat="1" applyFont="1" applyBorder="1" applyAlignment="1">
      <alignment vertical="top" shrinkToFit="1"/>
    </xf>
    <xf numFmtId="164" fontId="16" fillId="0" borderId="32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5" fillId="4" borderId="32" xfId="0" applyNumberFormat="1" applyFont="1" applyFill="1" applyBorder="1" applyAlignment="1" applyProtection="1">
      <alignment vertical="top" shrinkToFit="1"/>
      <protection locked="0"/>
    </xf>
    <xf numFmtId="4" fontId="15" fillId="0" borderId="32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37" xfId="0" applyFont="1" applyBorder="1" applyAlignment="1">
      <alignment vertical="top" shrinkToFit="1"/>
    </xf>
    <xf numFmtId="164" fontId="15" fillId="0" borderId="38" xfId="0" applyNumberFormat="1" applyFont="1" applyBorder="1" applyAlignment="1">
      <alignment vertical="top" shrinkToFit="1"/>
    </xf>
    <xf numFmtId="4" fontId="15" fillId="4" borderId="38" xfId="0" applyNumberFormat="1" applyFont="1" applyFill="1" applyBorder="1" applyAlignment="1" applyProtection="1">
      <alignment vertical="top" shrinkToFit="1"/>
      <protection locked="0"/>
    </xf>
    <xf numFmtId="4" fontId="15" fillId="0" borderId="38" xfId="0" applyNumberFormat="1" applyFont="1" applyBorder="1" applyAlignment="1">
      <alignment vertical="top" shrinkToFit="1"/>
    </xf>
    <xf numFmtId="0" fontId="15" fillId="0" borderId="38" xfId="0" applyFont="1" applyBorder="1" applyAlignment="1">
      <alignment vertical="top" shrinkToFit="1"/>
    </xf>
    <xf numFmtId="0" fontId="15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1" xfId="0" applyNumberFormat="1" applyFont="1" applyFill="1" applyBorder="1" applyAlignment="1">
      <alignment vertical="top"/>
    </xf>
    <xf numFmtId="0" fontId="15" fillId="0" borderId="32" xfId="0" applyFont="1" applyBorder="1" applyAlignment="1">
      <alignment horizontal="left" vertical="top" wrapText="1"/>
    </xf>
    <xf numFmtId="0" fontId="16" fillId="0" borderId="32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4" xfId="0" applyBorder="1" applyAlignment="1">
      <alignment horizontal="left" vertical="top" indent="1"/>
    </xf>
    <xf numFmtId="0" fontId="0" fillId="0" borderId="12" xfId="0" applyBorder="1" applyAlignment="1">
      <alignment vertical="top"/>
    </xf>
    <xf numFmtId="0" fontId="8" fillId="0" borderId="12" xfId="0" applyFont="1" applyBorder="1" applyAlignment="1">
      <alignment horizontal="left" vertical="top"/>
    </xf>
    <xf numFmtId="0" fontId="0" fillId="0" borderId="12" xfId="0" applyBorder="1" applyAlignment="1">
      <alignment horizontal="right" vertical="center"/>
    </xf>
    <xf numFmtId="49" fontId="8" fillId="6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15" fillId="0" borderId="20" xfId="0" applyFont="1" applyBorder="1" applyAlignment="1">
      <alignment vertical="top" shrinkToFit="1"/>
    </xf>
    <xf numFmtId="49" fontId="0" fillId="0" borderId="52" xfId="0" applyNumberFormat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53" xfId="0" applyBorder="1" applyAlignment="1">
      <alignment vertical="top"/>
    </xf>
    <xf numFmtId="49" fontId="0" fillId="0" borderId="51" xfId="0" applyNumberFormat="1" applyBorder="1" applyAlignment="1">
      <alignment horizontal="left" vertical="top" wrapText="1"/>
    </xf>
    <xf numFmtId="49" fontId="0" fillId="0" borderId="48" xfId="0" applyNumberForma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 wrapText="1"/>
    </xf>
    <xf numFmtId="0" fontId="0" fillId="0" borderId="51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38" xfId="0" applyBorder="1" applyAlignment="1">
      <alignment vertical="top"/>
    </xf>
    <xf numFmtId="49" fontId="0" fillId="0" borderId="51" xfId="0" applyNumberForma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52" xfId="0" applyBorder="1" applyAlignment="1">
      <alignment vertical="top"/>
    </xf>
    <xf numFmtId="49" fontId="0" fillId="0" borderId="6" xfId="0" applyNumberForma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37" xfId="0" applyBorder="1" applyAlignment="1">
      <alignment vertical="top"/>
    </xf>
    <xf numFmtId="49" fontId="0" fillId="0" borderId="48" xfId="0" applyNumberForma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7" fillId="0" borderId="32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/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0" xfId="0" applyNumberFormat="1" applyFill="1" applyBorder="1"/>
    <xf numFmtId="3" fontId="0" fillId="5" borderId="12" xfId="0" applyNumberFormat="1" applyFill="1" applyBorder="1"/>
    <xf numFmtId="3" fontId="0" fillId="5" borderId="31" xfId="0" applyNumberFormat="1" applyFill="1" applyBorder="1"/>
    <xf numFmtId="0" fontId="14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7" xfId="0" applyNumberFormat="1" applyFont="1" applyBorder="1" applyAlignment="1">
      <alignment vertical="center" wrapText="1"/>
    </xf>
    <xf numFmtId="49" fontId="6" fillId="3" borderId="17" xfId="0" applyNumberFormat="1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4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justify" vertical="top" wrapText="1"/>
    </xf>
    <xf numFmtId="0" fontId="0" fillId="0" borderId="12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E28" sqref="E28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203" t="s">
        <v>39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topLeftCell="B45" zoomScaleSheetLayoutView="75" workbookViewId="0">
      <selection activeCell="D14" sqref="D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57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">
      <c r="A2" s="3"/>
      <c r="B2" s="65" t="s">
        <v>40</v>
      </c>
      <c r="C2" s="66"/>
      <c r="D2" s="225" t="s">
        <v>46</v>
      </c>
      <c r="E2" s="226"/>
      <c r="F2" s="226"/>
      <c r="G2" s="226"/>
      <c r="H2" s="226"/>
      <c r="I2" s="226"/>
      <c r="J2" s="227"/>
      <c r="O2" s="1"/>
    </row>
    <row r="3" spans="1:15" ht="23.25" customHeight="1" x14ac:dyDescent="0.2">
      <c r="A3" s="3"/>
      <c r="B3" s="67" t="s">
        <v>45</v>
      </c>
      <c r="C3" s="68"/>
      <c r="D3" s="251" t="s">
        <v>43</v>
      </c>
      <c r="E3" s="252"/>
      <c r="F3" s="252"/>
      <c r="G3" s="252"/>
      <c r="H3" s="252"/>
      <c r="I3" s="252"/>
      <c r="J3" s="253"/>
    </row>
    <row r="4" spans="1:15" ht="23.25" hidden="1" customHeight="1" x14ac:dyDescent="0.2">
      <c r="A4" s="3"/>
      <c r="B4" s="69" t="s">
        <v>44</v>
      </c>
      <c r="C4" s="70"/>
      <c r="D4" s="71"/>
      <c r="E4" s="71"/>
      <c r="F4" s="72"/>
      <c r="G4" s="72"/>
      <c r="H4" s="72"/>
      <c r="I4" s="72"/>
      <c r="J4" s="73"/>
    </row>
    <row r="5" spans="1:15" ht="24" customHeight="1" x14ac:dyDescent="0.2">
      <c r="A5" s="3"/>
      <c r="B5" s="40" t="s">
        <v>21</v>
      </c>
      <c r="D5" s="74" t="s">
        <v>47</v>
      </c>
      <c r="E5" s="23"/>
      <c r="F5" s="23"/>
      <c r="G5" s="23"/>
      <c r="H5" s="25" t="s">
        <v>33</v>
      </c>
      <c r="I5" s="74" t="s">
        <v>51</v>
      </c>
      <c r="J5" s="9"/>
    </row>
    <row r="6" spans="1:15" ht="15.75" customHeight="1" x14ac:dyDescent="0.2">
      <c r="A6" s="3"/>
      <c r="B6" s="35"/>
      <c r="C6" s="23"/>
      <c r="D6" s="74" t="s">
        <v>48</v>
      </c>
      <c r="E6" s="23"/>
      <c r="F6" s="23"/>
      <c r="G6" s="23"/>
      <c r="H6" s="25" t="s">
        <v>34</v>
      </c>
      <c r="I6" s="74" t="s">
        <v>52</v>
      </c>
      <c r="J6" s="9"/>
    </row>
    <row r="7" spans="1:15" ht="15.75" customHeight="1" x14ac:dyDescent="0.2">
      <c r="A7" s="3"/>
      <c r="B7" s="36"/>
      <c r="C7" s="75" t="s">
        <v>50</v>
      </c>
      <c r="D7" s="64" t="s">
        <v>49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32"/>
      <c r="E11" s="232"/>
      <c r="F11" s="232"/>
      <c r="G11" s="232"/>
      <c r="H11" s="25" t="s">
        <v>33</v>
      </c>
      <c r="I11" s="77"/>
      <c r="J11" s="9"/>
    </row>
    <row r="12" spans="1:15" ht="15.75" customHeight="1" x14ac:dyDescent="0.2">
      <c r="A12" s="3"/>
      <c r="B12" s="35"/>
      <c r="C12" s="23"/>
      <c r="D12" s="249"/>
      <c r="E12" s="249"/>
      <c r="F12" s="249"/>
      <c r="G12" s="249"/>
      <c r="H12" s="25" t="s">
        <v>34</v>
      </c>
      <c r="I12" s="77"/>
      <c r="J12" s="9"/>
    </row>
    <row r="13" spans="1:15" ht="15.75" customHeight="1" x14ac:dyDescent="0.2">
      <c r="A13" s="3"/>
      <c r="B13" s="36"/>
      <c r="C13" s="76"/>
      <c r="D13" s="250"/>
      <c r="E13" s="250"/>
      <c r="F13" s="250"/>
      <c r="G13" s="250"/>
      <c r="H13" s="26"/>
      <c r="I13" s="30"/>
      <c r="J13" s="43"/>
    </row>
    <row r="14" spans="1:15" ht="24" customHeight="1" x14ac:dyDescent="0.2">
      <c r="A14" s="3"/>
      <c r="B14" s="180" t="s">
        <v>20</v>
      </c>
      <c r="C14" s="181"/>
      <c r="D14" s="182"/>
      <c r="E14" s="42"/>
      <c r="F14" s="42"/>
      <c r="G14" s="42"/>
      <c r="H14" s="183" t="s">
        <v>33</v>
      </c>
      <c r="I14" s="184"/>
      <c r="J14" s="185"/>
    </row>
    <row r="15" spans="1:15" ht="71.25" customHeight="1" x14ac:dyDescent="0.2">
      <c r="A15" s="3"/>
      <c r="B15" s="233" t="s">
        <v>206</v>
      </c>
      <c r="C15" s="234"/>
      <c r="D15" s="234"/>
      <c r="E15" s="234"/>
      <c r="F15" s="234"/>
      <c r="G15" s="234"/>
      <c r="H15" s="234"/>
      <c r="I15" s="234"/>
      <c r="J15" s="235"/>
    </row>
    <row r="16" spans="1:15" ht="32.25" customHeight="1" x14ac:dyDescent="0.2">
      <c r="A16" s="3"/>
      <c r="B16" s="44" t="s">
        <v>31</v>
      </c>
      <c r="C16" s="56"/>
      <c r="D16" s="15"/>
      <c r="E16" s="231"/>
      <c r="F16" s="231"/>
      <c r="G16" s="247"/>
      <c r="H16" s="247"/>
      <c r="I16" s="247" t="s">
        <v>28</v>
      </c>
      <c r="J16" s="248"/>
    </row>
    <row r="17" spans="1:10" ht="23.25" customHeight="1" x14ac:dyDescent="0.2">
      <c r="A17" s="123" t="s">
        <v>23</v>
      </c>
      <c r="B17" s="124" t="s">
        <v>23</v>
      </c>
      <c r="C17" s="48"/>
      <c r="D17" s="49"/>
      <c r="E17" s="228"/>
      <c r="F17" s="229"/>
      <c r="G17" s="228"/>
      <c r="H17" s="229"/>
      <c r="I17" s="228">
        <f>SUMIF(F48:F57,A17,I48:I57)+SUMIF(F48:F57,"PSU",I48:I57)</f>
        <v>0</v>
      </c>
      <c r="J17" s="230"/>
    </row>
    <row r="18" spans="1:10" ht="23.25" customHeight="1" x14ac:dyDescent="0.2">
      <c r="A18" s="123" t="s">
        <v>24</v>
      </c>
      <c r="B18" s="124" t="s">
        <v>24</v>
      </c>
      <c r="C18" s="48"/>
      <c r="D18" s="49"/>
      <c r="E18" s="228"/>
      <c r="F18" s="229"/>
      <c r="G18" s="228"/>
      <c r="H18" s="229"/>
      <c r="I18" s="228">
        <f>SUMIF(F48:F57,A18,I48:I57)</f>
        <v>0</v>
      </c>
      <c r="J18" s="230"/>
    </row>
    <row r="19" spans="1:10" ht="23.25" customHeight="1" x14ac:dyDescent="0.2">
      <c r="A19" s="123" t="s">
        <v>25</v>
      </c>
      <c r="B19" s="124" t="s">
        <v>25</v>
      </c>
      <c r="C19" s="48"/>
      <c r="D19" s="49"/>
      <c r="E19" s="228"/>
      <c r="F19" s="229"/>
      <c r="G19" s="228"/>
      <c r="H19" s="229"/>
      <c r="I19" s="228">
        <f>SUMIF(F48:F57,A19,I48:I57)</f>
        <v>0</v>
      </c>
      <c r="J19" s="230"/>
    </row>
    <row r="20" spans="1:10" ht="23.25" customHeight="1" x14ac:dyDescent="0.2">
      <c r="A20" s="123" t="s">
        <v>76</v>
      </c>
      <c r="B20" s="124" t="s">
        <v>26</v>
      </c>
      <c r="C20" s="48"/>
      <c r="D20" s="49"/>
      <c r="E20" s="228"/>
      <c r="F20" s="229"/>
      <c r="G20" s="228"/>
      <c r="H20" s="229"/>
      <c r="I20" s="228">
        <f>SUMIF(F48:F57,A20,I48:I57)</f>
        <v>0</v>
      </c>
      <c r="J20" s="230"/>
    </row>
    <row r="21" spans="1:10" ht="23.25" customHeight="1" x14ac:dyDescent="0.2">
      <c r="A21" s="123" t="s">
        <v>77</v>
      </c>
      <c r="B21" s="124" t="s">
        <v>27</v>
      </c>
      <c r="C21" s="48"/>
      <c r="D21" s="49"/>
      <c r="E21" s="228"/>
      <c r="F21" s="229"/>
      <c r="G21" s="228"/>
      <c r="H21" s="229"/>
      <c r="I21" s="228">
        <f>SUMIF(F48:F57,A21,I48:I57)</f>
        <v>0</v>
      </c>
      <c r="J21" s="230"/>
    </row>
    <row r="22" spans="1:10" ht="23.25" customHeight="1" x14ac:dyDescent="0.2">
      <c r="A22" s="3"/>
      <c r="B22" s="58" t="s">
        <v>28</v>
      </c>
      <c r="C22" s="59"/>
      <c r="D22" s="60"/>
      <c r="E22" s="236"/>
      <c r="F22" s="245"/>
      <c r="G22" s="236"/>
      <c r="H22" s="245"/>
      <c r="I22" s="236">
        <f>SUM(I17:J21)</f>
        <v>0</v>
      </c>
      <c r="J22" s="237"/>
    </row>
    <row r="23" spans="1:10" ht="33" customHeight="1" x14ac:dyDescent="0.2">
      <c r="A23" s="3"/>
      <c r="B23" s="55" t="s">
        <v>32</v>
      </c>
      <c r="C23" s="48"/>
      <c r="D23" s="49"/>
      <c r="E23" s="54"/>
      <c r="F23" s="51"/>
      <c r="G23" s="42"/>
      <c r="H23" s="42"/>
      <c r="I23" s="42"/>
      <c r="J23" s="52"/>
    </row>
    <row r="24" spans="1:10" ht="23.25" customHeight="1" x14ac:dyDescent="0.2">
      <c r="A24" s="3"/>
      <c r="B24" s="47" t="s">
        <v>11</v>
      </c>
      <c r="C24" s="48"/>
      <c r="D24" s="49"/>
      <c r="E24" s="50">
        <v>15</v>
      </c>
      <c r="F24" s="51" t="s">
        <v>0</v>
      </c>
      <c r="G24" s="214">
        <f>ZakladDPHSniVypocet</f>
        <v>0</v>
      </c>
      <c r="H24" s="215"/>
      <c r="I24" s="215"/>
      <c r="J24" s="52" t="str">
        <f t="shared" ref="J24:J29" si="0">Mena</f>
        <v>CZK</v>
      </c>
    </row>
    <row r="25" spans="1:10" ht="23.25" customHeight="1" x14ac:dyDescent="0.2">
      <c r="A25" s="3"/>
      <c r="B25" s="47" t="s">
        <v>12</v>
      </c>
      <c r="C25" s="48"/>
      <c r="D25" s="49"/>
      <c r="E25" s="50">
        <f>SazbaDPH1</f>
        <v>15</v>
      </c>
      <c r="F25" s="51" t="s">
        <v>0</v>
      </c>
      <c r="G25" s="212">
        <f>ZakladDPHSni*SazbaDPH1/100</f>
        <v>0</v>
      </c>
      <c r="H25" s="213"/>
      <c r="I25" s="213"/>
      <c r="J25" s="52" t="str">
        <f t="shared" si="0"/>
        <v>CZK</v>
      </c>
    </row>
    <row r="26" spans="1:10" ht="23.25" customHeight="1" x14ac:dyDescent="0.2">
      <c r="A26" s="3"/>
      <c r="B26" s="47" t="s">
        <v>13</v>
      </c>
      <c r="C26" s="48"/>
      <c r="D26" s="49"/>
      <c r="E26" s="50">
        <v>21</v>
      </c>
      <c r="F26" s="51" t="s">
        <v>0</v>
      </c>
      <c r="G26" s="214">
        <f>ZakladDPHZaklVypocet</f>
        <v>0</v>
      </c>
      <c r="H26" s="215"/>
      <c r="I26" s="215"/>
      <c r="J26" s="52" t="str">
        <f t="shared" si="0"/>
        <v>CZK</v>
      </c>
    </row>
    <row r="27" spans="1:10" ht="23.25" customHeight="1" x14ac:dyDescent="0.2">
      <c r="A27" s="3"/>
      <c r="B27" s="41" t="s">
        <v>14</v>
      </c>
      <c r="C27" s="19"/>
      <c r="D27" s="15"/>
      <c r="E27" s="37">
        <f>SazbaDPH2</f>
        <v>21</v>
      </c>
      <c r="F27" s="38" t="s">
        <v>0</v>
      </c>
      <c r="G27" s="241">
        <f>ZakladDPHZakl*SazbaDPH2/100</f>
        <v>0</v>
      </c>
      <c r="H27" s="242"/>
      <c r="I27" s="242"/>
      <c r="J27" s="46" t="str">
        <f t="shared" si="0"/>
        <v>CZK</v>
      </c>
    </row>
    <row r="28" spans="1:10" ht="23.25" customHeight="1" thickBot="1" x14ac:dyDescent="0.25">
      <c r="A28" s="3"/>
      <c r="B28" s="40" t="s">
        <v>4</v>
      </c>
      <c r="C28" s="17"/>
      <c r="D28" s="20"/>
      <c r="E28" s="17"/>
      <c r="F28" s="18"/>
      <c r="G28" s="243">
        <v>0</v>
      </c>
      <c r="H28" s="243"/>
      <c r="I28" s="243"/>
      <c r="J28" s="53" t="str">
        <f t="shared" si="0"/>
        <v>CZK</v>
      </c>
    </row>
    <row r="29" spans="1:10" ht="27.75" hidden="1" customHeight="1" thickBot="1" x14ac:dyDescent="0.25">
      <c r="A29" s="3"/>
      <c r="B29" s="96" t="s">
        <v>22</v>
      </c>
      <c r="C29" s="97"/>
      <c r="D29" s="97"/>
      <c r="E29" s="98"/>
      <c r="F29" s="99"/>
      <c r="G29" s="246">
        <f>ZakladDPHSniVypocet+ZakladDPHZaklVypocet</f>
        <v>0</v>
      </c>
      <c r="H29" s="246"/>
      <c r="I29" s="246"/>
      <c r="J29" s="100" t="str">
        <f t="shared" si="0"/>
        <v>CZK</v>
      </c>
    </row>
    <row r="30" spans="1:10" ht="27.75" customHeight="1" thickBot="1" x14ac:dyDescent="0.25">
      <c r="A30" s="3"/>
      <c r="B30" s="96" t="s">
        <v>35</v>
      </c>
      <c r="C30" s="101"/>
      <c r="D30" s="101"/>
      <c r="E30" s="101"/>
      <c r="F30" s="101"/>
      <c r="G30" s="244">
        <f>ZakladDPHSni+DPHSni+ZakladDPHZakl+DPHZakl+Zaokrouhleni</f>
        <v>0</v>
      </c>
      <c r="H30" s="244"/>
      <c r="I30" s="244"/>
      <c r="J30" s="102" t="s">
        <v>55</v>
      </c>
    </row>
    <row r="31" spans="1:10" ht="12.75" customHeight="1" x14ac:dyDescent="0.2">
      <c r="A31" s="3"/>
      <c r="B31" s="3"/>
      <c r="J31" s="10"/>
    </row>
    <row r="32" spans="1:10" ht="30" customHeight="1" x14ac:dyDescent="0.2">
      <c r="A32" s="3"/>
      <c r="B32" s="3"/>
      <c r="J32" s="10"/>
    </row>
    <row r="33" spans="1:10" ht="18.75" customHeight="1" x14ac:dyDescent="0.2">
      <c r="A33" s="3"/>
      <c r="B33" s="21"/>
      <c r="C33" s="16" t="s">
        <v>10</v>
      </c>
      <c r="D33" s="33"/>
      <c r="E33" s="33"/>
      <c r="F33" s="16" t="s">
        <v>9</v>
      </c>
      <c r="G33" s="33"/>
      <c r="H33" s="34">
        <f ca="1">TODAY()</f>
        <v>45021</v>
      </c>
      <c r="I33" s="33"/>
      <c r="J33" s="10"/>
    </row>
    <row r="34" spans="1:10" ht="47.25" customHeight="1" x14ac:dyDescent="0.2">
      <c r="A34" s="3"/>
      <c r="B34" s="3"/>
      <c r="J34" s="10"/>
    </row>
    <row r="35" spans="1:10" s="28" customFormat="1" ht="18.75" customHeight="1" x14ac:dyDescent="0.2">
      <c r="A35" s="27"/>
      <c r="B35" s="27"/>
      <c r="D35" s="22"/>
      <c r="E35" s="22"/>
      <c r="G35" s="22"/>
      <c r="H35" s="22"/>
      <c r="I35" s="22"/>
      <c r="J35" s="32"/>
    </row>
    <row r="36" spans="1:10" ht="12.75" customHeight="1" x14ac:dyDescent="0.2">
      <c r="A36" s="3"/>
      <c r="B36" s="3"/>
      <c r="D36" s="211" t="s">
        <v>2</v>
      </c>
      <c r="E36" s="211"/>
      <c r="H36" s="11" t="s">
        <v>3</v>
      </c>
      <c r="J36" s="10"/>
    </row>
    <row r="37" spans="1:10" ht="13.5" customHeight="1" thickBot="1" x14ac:dyDescent="0.25">
      <c r="A37" s="12"/>
      <c r="B37" s="12"/>
      <c r="C37" s="13"/>
      <c r="D37" s="13"/>
      <c r="E37" s="13"/>
      <c r="F37" s="13"/>
      <c r="G37" s="13"/>
      <c r="H37" s="13"/>
      <c r="I37" s="13"/>
      <c r="J37" s="14"/>
    </row>
    <row r="38" spans="1:10" ht="27" hidden="1" customHeight="1" x14ac:dyDescent="0.25">
      <c r="B38" s="61" t="s">
        <v>15</v>
      </c>
      <c r="C38" s="2"/>
      <c r="D38" s="2"/>
      <c r="E38" s="2"/>
      <c r="F38" s="88"/>
      <c r="G38" s="88"/>
      <c r="H38" s="88"/>
      <c r="I38" s="88"/>
      <c r="J38" s="2"/>
    </row>
    <row r="39" spans="1:10" ht="25.5" hidden="1" customHeight="1" x14ac:dyDescent="0.2">
      <c r="A39" s="80" t="s">
        <v>37</v>
      </c>
      <c r="B39" s="82" t="s">
        <v>16</v>
      </c>
      <c r="C39" s="83" t="s">
        <v>5</v>
      </c>
      <c r="D39" s="84"/>
      <c r="E39" s="84"/>
      <c r="F39" s="89" t="str">
        <f>B24</f>
        <v>Základ pro sníženou DPH</v>
      </c>
      <c r="G39" s="89" t="str">
        <f>B26</f>
        <v>Základ pro základní DPH</v>
      </c>
      <c r="H39" s="90" t="s">
        <v>17</v>
      </c>
      <c r="I39" s="90" t="s">
        <v>1</v>
      </c>
      <c r="J39" s="85" t="s">
        <v>0</v>
      </c>
    </row>
    <row r="40" spans="1:10" ht="25.5" hidden="1" customHeight="1" x14ac:dyDescent="0.2">
      <c r="A40" s="80">
        <v>1</v>
      </c>
      <c r="B40" s="86" t="s">
        <v>53</v>
      </c>
      <c r="C40" s="216" t="s">
        <v>46</v>
      </c>
      <c r="D40" s="217"/>
      <c r="E40" s="217"/>
      <c r="F40" s="91">
        <f>'Rozpočet Pol'!AB108</f>
        <v>0</v>
      </c>
      <c r="G40" s="92">
        <f>'Rozpočet Pol'!AC108</f>
        <v>0</v>
      </c>
      <c r="H40" s="93">
        <f>(F40*SazbaDPH1/100)+(G40*SazbaDPH2/100)</f>
        <v>0</v>
      </c>
      <c r="I40" s="93">
        <f>F40+G40+H40</f>
        <v>0</v>
      </c>
      <c r="J40" s="87" t="str">
        <f>IF(CenaCelkemVypocet=0,"",I40/CenaCelkemVypocet*100)</f>
        <v/>
      </c>
    </row>
    <row r="41" spans="1:10" ht="25.5" hidden="1" customHeight="1" x14ac:dyDescent="0.2">
      <c r="A41" s="80"/>
      <c r="B41" s="218" t="s">
        <v>54</v>
      </c>
      <c r="C41" s="219"/>
      <c r="D41" s="219"/>
      <c r="E41" s="220"/>
      <c r="F41" s="94">
        <f>SUMIF(A40:A40,"=1",F40:F40)</f>
        <v>0</v>
      </c>
      <c r="G41" s="95">
        <f>SUMIF(A40:A40,"=1",G40:G40)</f>
        <v>0</v>
      </c>
      <c r="H41" s="95">
        <f>SUMIF(A40:A40,"=1",H40:H40)</f>
        <v>0</v>
      </c>
      <c r="I41" s="95">
        <f>SUMIF(A40:A40,"=1",I40:I40)</f>
        <v>0</v>
      </c>
      <c r="J41" s="81">
        <f>SUMIF(A40:A40,"=1",J40:J40)</f>
        <v>0</v>
      </c>
    </row>
    <row r="45" spans="1:10" ht="15.75" x14ac:dyDescent="0.25">
      <c r="B45" s="103" t="s">
        <v>56</v>
      </c>
    </row>
    <row r="47" spans="1:10" ht="25.5" customHeight="1" x14ac:dyDescent="0.2">
      <c r="A47" s="104"/>
      <c r="B47" s="108" t="s">
        <v>16</v>
      </c>
      <c r="C47" s="108" t="s">
        <v>5</v>
      </c>
      <c r="D47" s="109"/>
      <c r="E47" s="109"/>
      <c r="F47" s="112" t="s">
        <v>57</v>
      </c>
      <c r="G47" s="112"/>
      <c r="H47" s="112"/>
      <c r="I47" s="221" t="s">
        <v>28</v>
      </c>
      <c r="J47" s="221"/>
    </row>
    <row r="48" spans="1:10" ht="25.5" customHeight="1" x14ac:dyDescent="0.2">
      <c r="A48" s="105"/>
      <c r="B48" s="113" t="s">
        <v>58</v>
      </c>
      <c r="C48" s="223" t="s">
        <v>59</v>
      </c>
      <c r="D48" s="224"/>
      <c r="E48" s="224"/>
      <c r="F48" s="115" t="s">
        <v>23</v>
      </c>
      <c r="G48" s="116"/>
      <c r="H48" s="116"/>
      <c r="I48" s="222">
        <f>'Rozpočet Pol'!G8</f>
        <v>0</v>
      </c>
      <c r="J48" s="222"/>
    </row>
    <row r="49" spans="1:10" ht="25.5" customHeight="1" x14ac:dyDescent="0.2">
      <c r="A49" s="105"/>
      <c r="B49" s="107" t="s">
        <v>60</v>
      </c>
      <c r="C49" s="205" t="s">
        <v>61</v>
      </c>
      <c r="D49" s="206"/>
      <c r="E49" s="206"/>
      <c r="F49" s="117" t="s">
        <v>23</v>
      </c>
      <c r="G49" s="118"/>
      <c r="H49" s="118"/>
      <c r="I49" s="204">
        <f>'Rozpočet Pol'!G19</f>
        <v>0</v>
      </c>
      <c r="J49" s="204"/>
    </row>
    <row r="50" spans="1:10" ht="25.5" customHeight="1" x14ac:dyDescent="0.2">
      <c r="A50" s="105"/>
      <c r="B50" s="107" t="s">
        <v>62</v>
      </c>
      <c r="C50" s="205" t="s">
        <v>63</v>
      </c>
      <c r="D50" s="206"/>
      <c r="E50" s="206"/>
      <c r="F50" s="117" t="s">
        <v>23</v>
      </c>
      <c r="G50" s="118"/>
      <c r="H50" s="118"/>
      <c r="I50" s="204">
        <f>'Rozpočet Pol'!G26</f>
        <v>0</v>
      </c>
      <c r="J50" s="204"/>
    </row>
    <row r="51" spans="1:10" ht="25.5" customHeight="1" x14ac:dyDescent="0.2">
      <c r="A51" s="105"/>
      <c r="B51" s="107" t="s">
        <v>64</v>
      </c>
      <c r="C51" s="205" t="s">
        <v>65</v>
      </c>
      <c r="D51" s="206"/>
      <c r="E51" s="206"/>
      <c r="F51" s="117" t="s">
        <v>23</v>
      </c>
      <c r="G51" s="118"/>
      <c r="H51" s="118"/>
      <c r="I51" s="204">
        <f>'Rozpočet Pol'!G43</f>
        <v>0</v>
      </c>
      <c r="J51" s="204"/>
    </row>
    <row r="52" spans="1:10" ht="25.5" customHeight="1" x14ac:dyDescent="0.2">
      <c r="A52" s="105"/>
      <c r="B52" s="107" t="s">
        <v>66</v>
      </c>
      <c r="C52" s="205" t="s">
        <v>67</v>
      </c>
      <c r="D52" s="206"/>
      <c r="E52" s="206"/>
      <c r="F52" s="117" t="s">
        <v>23</v>
      </c>
      <c r="G52" s="118"/>
      <c r="H52" s="118"/>
      <c r="I52" s="204">
        <f>'Rozpočet Pol'!G46</f>
        <v>0</v>
      </c>
      <c r="J52" s="204"/>
    </row>
    <row r="53" spans="1:10" ht="25.5" customHeight="1" x14ac:dyDescent="0.2">
      <c r="A53" s="105"/>
      <c r="B53" s="107" t="s">
        <v>68</v>
      </c>
      <c r="C53" s="205" t="s">
        <v>69</v>
      </c>
      <c r="D53" s="206"/>
      <c r="E53" s="206"/>
      <c r="F53" s="117" t="s">
        <v>23</v>
      </c>
      <c r="G53" s="118"/>
      <c r="H53" s="118"/>
      <c r="I53" s="204">
        <f>'Rozpočet Pol'!G54</f>
        <v>0</v>
      </c>
      <c r="J53" s="204"/>
    </row>
    <row r="54" spans="1:10" ht="25.5" customHeight="1" x14ac:dyDescent="0.2">
      <c r="A54" s="105"/>
      <c r="B54" s="107" t="s">
        <v>70</v>
      </c>
      <c r="C54" s="205" t="s">
        <v>71</v>
      </c>
      <c r="D54" s="206"/>
      <c r="E54" s="206"/>
      <c r="F54" s="117" t="s">
        <v>23</v>
      </c>
      <c r="G54" s="118"/>
      <c r="H54" s="118"/>
      <c r="I54" s="204">
        <f>'Rozpočet Pol'!G69</f>
        <v>0</v>
      </c>
      <c r="J54" s="204"/>
    </row>
    <row r="55" spans="1:10" ht="25.5" customHeight="1" x14ac:dyDescent="0.2">
      <c r="A55" s="105"/>
      <c r="B55" s="107" t="s">
        <v>72</v>
      </c>
      <c r="C55" s="205" t="s">
        <v>73</v>
      </c>
      <c r="D55" s="206"/>
      <c r="E55" s="206"/>
      <c r="F55" s="117" t="s">
        <v>24</v>
      </c>
      <c r="G55" s="118"/>
      <c r="H55" s="118"/>
      <c r="I55" s="204">
        <f>'Rozpočet Pol'!G72</f>
        <v>0</v>
      </c>
      <c r="J55" s="204"/>
    </row>
    <row r="56" spans="1:10" ht="25.5" customHeight="1" x14ac:dyDescent="0.2">
      <c r="A56" s="105"/>
      <c r="B56" s="107" t="s">
        <v>74</v>
      </c>
      <c r="C56" s="205" t="s">
        <v>75</v>
      </c>
      <c r="D56" s="206"/>
      <c r="E56" s="206"/>
      <c r="F56" s="117" t="s">
        <v>24</v>
      </c>
      <c r="G56" s="118"/>
      <c r="H56" s="118"/>
      <c r="I56" s="204">
        <f>'Rozpočet Pol'!G86</f>
        <v>0</v>
      </c>
      <c r="J56" s="204"/>
    </row>
    <row r="57" spans="1:10" ht="25.5" customHeight="1" x14ac:dyDescent="0.2">
      <c r="A57" s="105"/>
      <c r="B57" s="114" t="s">
        <v>76</v>
      </c>
      <c r="C57" s="208" t="s">
        <v>26</v>
      </c>
      <c r="D57" s="209"/>
      <c r="E57" s="209"/>
      <c r="F57" s="119" t="s">
        <v>76</v>
      </c>
      <c r="G57" s="120"/>
      <c r="H57" s="120"/>
      <c r="I57" s="207">
        <f>'Rozpočet Pol'!G92</f>
        <v>0</v>
      </c>
      <c r="J57" s="207"/>
    </row>
    <row r="58" spans="1:10" ht="25.5" customHeight="1" x14ac:dyDescent="0.2">
      <c r="A58" s="106"/>
      <c r="B58" s="110" t="s">
        <v>1</v>
      </c>
      <c r="C58" s="110"/>
      <c r="D58" s="111"/>
      <c r="E58" s="111"/>
      <c r="F58" s="121"/>
      <c r="G58" s="122"/>
      <c r="H58" s="122"/>
      <c r="I58" s="210">
        <f>SUM(I48:I57)</f>
        <v>0</v>
      </c>
      <c r="J58" s="210"/>
    </row>
    <row r="59" spans="1:10" x14ac:dyDescent="0.2">
      <c r="F59" s="79"/>
      <c r="G59" s="79"/>
      <c r="H59" s="79"/>
      <c r="I59" s="79"/>
      <c r="J59" s="79"/>
    </row>
    <row r="60" spans="1:10" x14ac:dyDescent="0.2">
      <c r="F60" s="79"/>
      <c r="G60" s="79"/>
      <c r="H60" s="79"/>
      <c r="I60" s="79"/>
      <c r="J60" s="79"/>
    </row>
    <row r="61" spans="1:10" x14ac:dyDescent="0.2">
      <c r="F61" s="79"/>
      <c r="G61" s="79"/>
      <c r="H61" s="79"/>
      <c r="I61" s="79"/>
      <c r="J61" s="7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7:I27"/>
    <mergeCell ref="G28:I28"/>
    <mergeCell ref="G30:I30"/>
    <mergeCell ref="G26:I26"/>
    <mergeCell ref="I17:J17"/>
    <mergeCell ref="I20:J20"/>
    <mergeCell ref="E22:F22"/>
    <mergeCell ref="G22:H22"/>
    <mergeCell ref="G29:I29"/>
    <mergeCell ref="G16:H16"/>
    <mergeCell ref="I16:J16"/>
    <mergeCell ref="E17:F17"/>
    <mergeCell ref="D12:G12"/>
    <mergeCell ref="D13:G13"/>
    <mergeCell ref="D3:J3"/>
    <mergeCell ref="E21:F21"/>
    <mergeCell ref="I21:J21"/>
    <mergeCell ref="I22:J22"/>
    <mergeCell ref="G20:H20"/>
    <mergeCell ref="G21:H21"/>
    <mergeCell ref="E20:F20"/>
    <mergeCell ref="D2:J2"/>
    <mergeCell ref="E18:F18"/>
    <mergeCell ref="G17:H17"/>
    <mergeCell ref="G18:H18"/>
    <mergeCell ref="G19:H19"/>
    <mergeCell ref="I18:J18"/>
    <mergeCell ref="I19:J19"/>
    <mergeCell ref="E19:F19"/>
    <mergeCell ref="E16:F16"/>
    <mergeCell ref="D11:G11"/>
    <mergeCell ref="B15:J15"/>
    <mergeCell ref="I55:J55"/>
    <mergeCell ref="C55:E55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49:J49"/>
    <mergeCell ref="C49:E49"/>
    <mergeCell ref="D36:E36"/>
    <mergeCell ref="G25:I25"/>
    <mergeCell ref="G24:I24"/>
    <mergeCell ref="C40:E40"/>
    <mergeCell ref="B41:E41"/>
    <mergeCell ref="I47:J47"/>
    <mergeCell ref="I48:J48"/>
    <mergeCell ref="C48:E48"/>
    <mergeCell ref="I56:J56"/>
    <mergeCell ref="C56:E56"/>
    <mergeCell ref="I57:J57"/>
    <mergeCell ref="C57:E57"/>
    <mergeCell ref="I58:J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63" t="s">
        <v>41</v>
      </c>
      <c r="B2" s="62"/>
      <c r="C2" s="256"/>
      <c r="D2" s="256"/>
      <c r="E2" s="256"/>
      <c r="F2" s="256"/>
      <c r="G2" s="257"/>
    </row>
    <row r="3" spans="1:7" ht="24.95" hidden="1" customHeight="1" x14ac:dyDescent="0.2">
      <c r="A3" s="63" t="s">
        <v>7</v>
      </c>
      <c r="B3" s="62"/>
      <c r="C3" s="256"/>
      <c r="D3" s="256"/>
      <c r="E3" s="256"/>
      <c r="F3" s="256"/>
      <c r="G3" s="257"/>
    </row>
    <row r="4" spans="1:7" ht="24.95" hidden="1" customHeight="1" x14ac:dyDescent="0.2">
      <c r="A4" s="63" t="s">
        <v>8</v>
      </c>
      <c r="B4" s="62"/>
      <c r="C4" s="256"/>
      <c r="D4" s="256"/>
      <c r="E4" s="256"/>
      <c r="F4" s="256"/>
      <c r="G4" s="25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G118"/>
  <sheetViews>
    <sheetView tabSelected="1" view="pageBreakPreview" zoomScale="130" zoomScaleSheetLayoutView="130" workbookViewId="0">
      <selection sqref="A1:G1"/>
    </sheetView>
  </sheetViews>
  <sheetFormatPr defaultRowHeight="12.75" outlineLevelRow="1" x14ac:dyDescent="0.2"/>
  <cols>
    <col min="1" max="1" width="4.140625" customWidth="1"/>
    <col min="2" max="2" width="14.28515625" style="78" customWidth="1"/>
    <col min="3" max="3" width="38.140625" style="78" customWidth="1"/>
    <col min="4" max="4" width="4.42578125" customWidth="1"/>
    <col min="5" max="5" width="10.42578125" customWidth="1"/>
    <col min="6" max="6" width="9.7109375" customWidth="1"/>
    <col min="7" max="7" width="12.5703125" customWidth="1"/>
    <col min="8" max="18" width="9" hidden="1" customWidth="1"/>
    <col min="19" max="19" width="9" customWidth="1"/>
    <col min="20" max="21" width="9" hidden="1" customWidth="1"/>
    <col min="28" max="38" width="0" hidden="1" customWidth="1"/>
  </cols>
  <sheetData>
    <row r="1" spans="1:59" ht="15.75" customHeight="1" x14ac:dyDescent="0.25">
      <c r="A1" s="270" t="s">
        <v>6</v>
      </c>
      <c r="B1" s="270"/>
      <c r="C1" s="270"/>
      <c r="D1" s="270"/>
      <c r="E1" s="270"/>
      <c r="F1" s="270"/>
      <c r="G1" s="270"/>
      <c r="AD1" t="s">
        <v>79</v>
      </c>
    </row>
    <row r="2" spans="1:59" ht="25.15" customHeight="1" x14ac:dyDescent="0.2">
      <c r="A2" s="127" t="s">
        <v>78</v>
      </c>
      <c r="B2" s="125"/>
      <c r="C2" s="271" t="s">
        <v>46</v>
      </c>
      <c r="D2" s="272"/>
      <c r="E2" s="272"/>
      <c r="F2" s="272"/>
      <c r="G2" s="273"/>
      <c r="AD2" t="s">
        <v>80</v>
      </c>
    </row>
    <row r="3" spans="1:59" ht="25.15" customHeight="1" x14ac:dyDescent="0.2">
      <c r="A3" s="128" t="s">
        <v>7</v>
      </c>
      <c r="B3" s="126"/>
      <c r="C3" s="274" t="s">
        <v>43</v>
      </c>
      <c r="D3" s="275"/>
      <c r="E3" s="275"/>
      <c r="F3" s="275"/>
      <c r="G3" s="276"/>
      <c r="AD3" t="s">
        <v>81</v>
      </c>
    </row>
    <row r="4" spans="1:59" ht="25.15" hidden="1" customHeight="1" x14ac:dyDescent="0.2">
      <c r="A4" s="128" t="s">
        <v>8</v>
      </c>
      <c r="B4" s="126"/>
      <c r="C4" s="274"/>
      <c r="D4" s="275"/>
      <c r="E4" s="275"/>
      <c r="F4" s="275"/>
      <c r="G4" s="276"/>
      <c r="AD4" t="s">
        <v>82</v>
      </c>
    </row>
    <row r="5" spans="1:59" hidden="1" x14ac:dyDescent="0.2">
      <c r="A5" s="129" t="s">
        <v>83</v>
      </c>
      <c r="B5" s="130"/>
      <c r="C5" s="130"/>
      <c r="D5" s="131"/>
      <c r="E5" s="131"/>
      <c r="F5" s="131"/>
      <c r="G5" s="132"/>
      <c r="AD5" t="s">
        <v>84</v>
      </c>
    </row>
    <row r="7" spans="1:59" ht="38.25" x14ac:dyDescent="0.2">
      <c r="A7" s="137" t="s">
        <v>85</v>
      </c>
      <c r="B7" s="138" t="s">
        <v>86</v>
      </c>
      <c r="C7" s="138" t="s">
        <v>87</v>
      </c>
      <c r="D7" s="137" t="s">
        <v>88</v>
      </c>
      <c r="E7" s="137" t="s">
        <v>89</v>
      </c>
      <c r="F7" s="133" t="s">
        <v>90</v>
      </c>
      <c r="G7" s="154" t="s">
        <v>28</v>
      </c>
      <c r="H7" s="155" t="s">
        <v>29</v>
      </c>
      <c r="I7" s="155" t="s">
        <v>91</v>
      </c>
      <c r="J7" s="155" t="s">
        <v>30</v>
      </c>
      <c r="K7" s="155" t="s">
        <v>92</v>
      </c>
      <c r="L7" s="155" t="s">
        <v>93</v>
      </c>
      <c r="M7" s="155" t="s">
        <v>94</v>
      </c>
      <c r="N7" s="155" t="s">
        <v>95</v>
      </c>
      <c r="O7" s="155" t="s">
        <v>96</v>
      </c>
      <c r="P7" s="155" t="s">
        <v>97</v>
      </c>
      <c r="Q7" s="155" t="s">
        <v>98</v>
      </c>
      <c r="R7" s="155" t="s">
        <v>99</v>
      </c>
      <c r="S7" s="155" t="s">
        <v>100</v>
      </c>
      <c r="T7" s="155" t="s">
        <v>101</v>
      </c>
      <c r="U7" s="140" t="s">
        <v>102</v>
      </c>
    </row>
    <row r="8" spans="1:59" x14ac:dyDescent="0.2">
      <c r="A8" s="156" t="s">
        <v>103</v>
      </c>
      <c r="B8" s="157" t="s">
        <v>58</v>
      </c>
      <c r="C8" s="158" t="s">
        <v>59</v>
      </c>
      <c r="D8" s="159"/>
      <c r="E8" s="160"/>
      <c r="F8" s="161"/>
      <c r="G8" s="161">
        <f>SUMIF(AD9:AD18,"&lt;&gt;NOR",G9:G18)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39"/>
      <c r="O8" s="139">
        <f>SUM(O9:O18)</f>
        <v>3.9010899999999999</v>
      </c>
      <c r="P8" s="139"/>
      <c r="Q8" s="139">
        <f>SUM(Q9:Q18)</f>
        <v>0</v>
      </c>
      <c r="R8" s="139"/>
      <c r="S8" s="139"/>
      <c r="T8" s="156"/>
      <c r="U8" s="139">
        <f>SUM(U9:U18)</f>
        <v>41.419999999999995</v>
      </c>
      <c r="AD8" t="s">
        <v>104</v>
      </c>
    </row>
    <row r="9" spans="1:59" outlineLevel="1" x14ac:dyDescent="0.2">
      <c r="A9" s="135">
        <v>1</v>
      </c>
      <c r="B9" s="135" t="s">
        <v>105</v>
      </c>
      <c r="C9" s="173" t="s">
        <v>106</v>
      </c>
      <c r="D9" s="141" t="s">
        <v>107</v>
      </c>
      <c r="E9" s="148">
        <v>4.9547800000000004</v>
      </c>
      <c r="F9" s="151"/>
      <c r="G9" s="152">
        <f>ROUND(E9*F9,2)</f>
        <v>0</v>
      </c>
      <c r="H9" s="151"/>
      <c r="I9" s="152">
        <f>ROUND(E9*H9,2)</f>
        <v>0</v>
      </c>
      <c r="J9" s="151"/>
      <c r="K9" s="152">
        <f>ROUND(E9*J9,2)</f>
        <v>0</v>
      </c>
      <c r="L9" s="152">
        <v>21</v>
      </c>
      <c r="M9" s="152">
        <f>G9*(1+L9/100)</f>
        <v>0</v>
      </c>
      <c r="N9" s="142">
        <v>0.74797000000000002</v>
      </c>
      <c r="O9" s="142">
        <f>ROUND(E9*N9,5)</f>
        <v>3.7060300000000002</v>
      </c>
      <c r="P9" s="142">
        <v>0</v>
      </c>
      <c r="Q9" s="142">
        <f>ROUND(E9*P9,5)</f>
        <v>0</v>
      </c>
      <c r="R9" s="142"/>
      <c r="S9" s="142" t="s">
        <v>207</v>
      </c>
      <c r="T9" s="143">
        <v>7.2624000000000004</v>
      </c>
      <c r="U9" s="142">
        <f>ROUND(E9*T9,2)</f>
        <v>35.979999999999997</v>
      </c>
      <c r="V9" s="134"/>
      <c r="W9" s="134"/>
      <c r="X9" s="134"/>
      <c r="Y9" s="134"/>
      <c r="Z9" s="134"/>
      <c r="AA9" s="134"/>
      <c r="AB9" s="134"/>
      <c r="AC9" s="134"/>
      <c r="AD9" s="134" t="s">
        <v>108</v>
      </c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</row>
    <row r="10" spans="1:59" outlineLevel="1" x14ac:dyDescent="0.2">
      <c r="A10" s="135"/>
      <c r="B10" s="135"/>
      <c r="C10" s="174" t="s">
        <v>109</v>
      </c>
      <c r="D10" s="144"/>
      <c r="E10" s="149">
        <v>0.43430000000000002</v>
      </c>
      <c r="F10" s="152"/>
      <c r="G10" s="152"/>
      <c r="H10" s="152"/>
      <c r="I10" s="152"/>
      <c r="J10" s="152"/>
      <c r="K10" s="152"/>
      <c r="L10" s="152"/>
      <c r="M10" s="152"/>
      <c r="N10" s="142"/>
      <c r="O10" s="142"/>
      <c r="P10" s="142"/>
      <c r="Q10" s="142"/>
      <c r="R10" s="142"/>
      <c r="S10" s="142"/>
      <c r="T10" s="143"/>
      <c r="U10" s="142"/>
      <c r="V10" s="134"/>
      <c r="W10" s="134"/>
      <c r="X10" s="134"/>
      <c r="Y10" s="134"/>
      <c r="Z10" s="134"/>
      <c r="AA10" s="134"/>
      <c r="AB10" s="134"/>
      <c r="AC10" s="134"/>
      <c r="AD10" s="134" t="s">
        <v>110</v>
      </c>
      <c r="AE10" s="134">
        <v>0</v>
      </c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</row>
    <row r="11" spans="1:59" outlineLevel="1" x14ac:dyDescent="0.2">
      <c r="A11" s="135"/>
      <c r="B11" s="135"/>
      <c r="C11" s="174" t="s">
        <v>111</v>
      </c>
      <c r="D11" s="144"/>
      <c r="E11" s="149">
        <v>0.45247999999999999</v>
      </c>
      <c r="F11" s="152"/>
      <c r="G11" s="152"/>
      <c r="H11" s="152"/>
      <c r="I11" s="152"/>
      <c r="J11" s="152"/>
      <c r="K11" s="152"/>
      <c r="L11" s="152"/>
      <c r="M11" s="152"/>
      <c r="N11" s="142"/>
      <c r="O11" s="142"/>
      <c r="P11" s="142"/>
      <c r="Q11" s="142"/>
      <c r="R11" s="142"/>
      <c r="S11" s="142"/>
      <c r="T11" s="143"/>
      <c r="U11" s="142"/>
      <c r="V11" s="134"/>
      <c r="W11" s="134"/>
      <c r="X11" s="134"/>
      <c r="Y11" s="134"/>
      <c r="Z11" s="134"/>
      <c r="AA11" s="134"/>
      <c r="AB11" s="134"/>
      <c r="AC11" s="134"/>
      <c r="AD11" s="134" t="s">
        <v>110</v>
      </c>
      <c r="AE11" s="134">
        <v>0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1:59" outlineLevel="1" x14ac:dyDescent="0.2">
      <c r="A12" s="135"/>
      <c r="B12" s="135"/>
      <c r="C12" s="174" t="s">
        <v>112</v>
      </c>
      <c r="D12" s="144"/>
      <c r="E12" s="149">
        <v>2.2200000000000002</v>
      </c>
      <c r="F12" s="152"/>
      <c r="G12" s="152"/>
      <c r="H12" s="152"/>
      <c r="I12" s="152"/>
      <c r="J12" s="152"/>
      <c r="K12" s="152"/>
      <c r="L12" s="152"/>
      <c r="M12" s="152"/>
      <c r="N12" s="142"/>
      <c r="O12" s="142"/>
      <c r="P12" s="142"/>
      <c r="Q12" s="142"/>
      <c r="R12" s="142"/>
      <c r="S12" s="142"/>
      <c r="T12" s="143"/>
      <c r="U12" s="142"/>
      <c r="V12" s="134"/>
      <c r="W12" s="134"/>
      <c r="X12" s="134"/>
      <c r="Y12" s="134"/>
      <c r="Z12" s="134"/>
      <c r="AA12" s="134"/>
      <c r="AB12" s="134"/>
      <c r="AC12" s="134"/>
      <c r="AD12" s="134" t="s">
        <v>110</v>
      </c>
      <c r="AE12" s="134">
        <v>0</v>
      </c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1:59" outlineLevel="1" x14ac:dyDescent="0.2">
      <c r="A13" s="135"/>
      <c r="B13" s="135"/>
      <c r="C13" s="174" t="s">
        <v>113</v>
      </c>
      <c r="D13" s="144"/>
      <c r="E13" s="149">
        <v>1.8480000000000001</v>
      </c>
      <c r="F13" s="152"/>
      <c r="G13" s="152"/>
      <c r="H13" s="152"/>
      <c r="I13" s="152"/>
      <c r="J13" s="152"/>
      <c r="K13" s="152"/>
      <c r="L13" s="152"/>
      <c r="M13" s="152"/>
      <c r="N13" s="142"/>
      <c r="O13" s="142"/>
      <c r="P13" s="142"/>
      <c r="Q13" s="142"/>
      <c r="R13" s="142"/>
      <c r="S13" s="142"/>
      <c r="T13" s="143"/>
      <c r="U13" s="142"/>
      <c r="V13" s="134"/>
      <c r="W13" s="134"/>
      <c r="X13" s="134"/>
      <c r="Y13" s="134"/>
      <c r="Z13" s="134"/>
      <c r="AA13" s="134"/>
      <c r="AB13" s="134"/>
      <c r="AC13" s="134"/>
      <c r="AD13" s="134" t="s">
        <v>110</v>
      </c>
      <c r="AE13" s="134">
        <v>0</v>
      </c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1:59" outlineLevel="1" x14ac:dyDescent="0.2">
      <c r="A14" s="135">
        <v>2</v>
      </c>
      <c r="B14" s="135" t="s">
        <v>114</v>
      </c>
      <c r="C14" s="173" t="s">
        <v>115</v>
      </c>
      <c r="D14" s="141" t="s">
        <v>107</v>
      </c>
      <c r="E14" s="148">
        <v>0.22800000000000001</v>
      </c>
      <c r="F14" s="151"/>
      <c r="G14" s="152">
        <f>ROUND(E14*F14,2)</f>
        <v>0</v>
      </c>
      <c r="H14" s="151"/>
      <c r="I14" s="152">
        <f>ROUND(E14*H14,2)</f>
        <v>0</v>
      </c>
      <c r="J14" s="151"/>
      <c r="K14" s="152">
        <f>ROUND(E14*J14,2)</f>
        <v>0</v>
      </c>
      <c r="L14" s="152">
        <v>21</v>
      </c>
      <c r="M14" s="152">
        <f>G14*(1+L14/100)</f>
        <v>0</v>
      </c>
      <c r="N14" s="142">
        <v>0.76605000000000001</v>
      </c>
      <c r="O14" s="142">
        <f>ROUND(E14*N14,5)</f>
        <v>0.17466000000000001</v>
      </c>
      <c r="P14" s="142">
        <v>0</v>
      </c>
      <c r="Q14" s="142">
        <f>ROUND(E14*P14,5)</f>
        <v>0</v>
      </c>
      <c r="R14" s="142"/>
      <c r="S14" s="142" t="s">
        <v>207</v>
      </c>
      <c r="T14" s="143">
        <v>4.2801900000000002</v>
      </c>
      <c r="U14" s="142">
        <f>ROUND(E14*T14,2)</f>
        <v>0.98</v>
      </c>
      <c r="V14" s="134"/>
      <c r="W14" s="134"/>
      <c r="X14" s="134"/>
      <c r="Y14" s="134"/>
      <c r="Z14" s="134"/>
      <c r="AA14" s="134"/>
      <c r="AB14" s="134"/>
      <c r="AC14" s="134"/>
      <c r="AD14" s="134" t="s">
        <v>108</v>
      </c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1:59" outlineLevel="1" x14ac:dyDescent="0.2">
      <c r="A15" s="135"/>
      <c r="B15" s="135"/>
      <c r="C15" s="174" t="s">
        <v>116</v>
      </c>
      <c r="D15" s="144"/>
      <c r="E15" s="149">
        <v>0.22800000000000001</v>
      </c>
      <c r="F15" s="152"/>
      <c r="G15" s="152"/>
      <c r="H15" s="152"/>
      <c r="I15" s="152"/>
      <c r="J15" s="152"/>
      <c r="K15" s="152"/>
      <c r="L15" s="152"/>
      <c r="M15" s="152"/>
      <c r="N15" s="142"/>
      <c r="O15" s="142"/>
      <c r="P15" s="142"/>
      <c r="Q15" s="142"/>
      <c r="R15" s="142"/>
      <c r="S15" s="142"/>
      <c r="T15" s="143"/>
      <c r="U15" s="142"/>
      <c r="V15" s="134"/>
      <c r="W15" s="134"/>
      <c r="X15" s="134"/>
      <c r="Y15" s="134"/>
      <c r="Z15" s="134"/>
      <c r="AA15" s="134"/>
      <c r="AB15" s="134"/>
      <c r="AC15" s="134"/>
      <c r="AD15" s="134" t="s">
        <v>110</v>
      </c>
      <c r="AE15" s="134">
        <v>0</v>
      </c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1:59" outlineLevel="1" x14ac:dyDescent="0.2">
      <c r="A16" s="135">
        <v>3</v>
      </c>
      <c r="B16" s="135" t="s">
        <v>117</v>
      </c>
      <c r="C16" s="173" t="s">
        <v>118</v>
      </c>
      <c r="D16" s="141" t="s">
        <v>119</v>
      </c>
      <c r="E16" s="148">
        <v>20</v>
      </c>
      <c r="F16" s="151"/>
      <c r="G16" s="152">
        <f>ROUND(E16*F16,2)</f>
        <v>0</v>
      </c>
      <c r="H16" s="151"/>
      <c r="I16" s="152">
        <f>ROUND(E16*H16,2)</f>
        <v>0</v>
      </c>
      <c r="J16" s="151"/>
      <c r="K16" s="152">
        <f>ROUND(E16*J16,2)</f>
        <v>0</v>
      </c>
      <c r="L16" s="152">
        <v>21</v>
      </c>
      <c r="M16" s="152">
        <f>G16*(1+L16/100)</f>
        <v>0</v>
      </c>
      <c r="N16" s="142">
        <v>1.0200000000000001E-3</v>
      </c>
      <c r="O16" s="142">
        <f>ROUND(E16*N16,5)</f>
        <v>2.0400000000000001E-2</v>
      </c>
      <c r="P16" s="142">
        <v>0</v>
      </c>
      <c r="Q16" s="142">
        <f>ROUND(E16*P16,5)</f>
        <v>0</v>
      </c>
      <c r="R16" s="142"/>
      <c r="S16" s="142" t="s">
        <v>207</v>
      </c>
      <c r="T16" s="143">
        <v>0.223</v>
      </c>
      <c r="U16" s="142">
        <f>ROUND(E16*T16,2)</f>
        <v>4.46</v>
      </c>
      <c r="V16" s="134"/>
      <c r="W16" s="134"/>
      <c r="X16" s="134"/>
      <c r="Y16" s="134"/>
      <c r="Z16" s="134"/>
      <c r="AA16" s="134"/>
      <c r="AB16" s="134"/>
      <c r="AC16" s="134"/>
      <c r="AD16" s="134" t="s">
        <v>108</v>
      </c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1:59" outlineLevel="1" x14ac:dyDescent="0.2">
      <c r="A17" s="135"/>
      <c r="B17" s="135"/>
      <c r="C17" s="174" t="s">
        <v>120</v>
      </c>
      <c r="D17" s="144"/>
      <c r="E17" s="149">
        <v>8</v>
      </c>
      <c r="F17" s="152"/>
      <c r="G17" s="152"/>
      <c r="H17" s="152"/>
      <c r="I17" s="152"/>
      <c r="J17" s="152"/>
      <c r="K17" s="152"/>
      <c r="L17" s="152"/>
      <c r="M17" s="152"/>
      <c r="N17" s="142"/>
      <c r="O17" s="142"/>
      <c r="P17" s="142"/>
      <c r="Q17" s="142"/>
      <c r="R17" s="142"/>
      <c r="S17" s="142"/>
      <c r="T17" s="143"/>
      <c r="U17" s="142"/>
      <c r="V17" s="134"/>
      <c r="W17" s="134"/>
      <c r="X17" s="134"/>
      <c r="Y17" s="134"/>
      <c r="Z17" s="134"/>
      <c r="AA17" s="134"/>
      <c r="AB17" s="134"/>
      <c r="AC17" s="134"/>
      <c r="AD17" s="134" t="s">
        <v>110</v>
      </c>
      <c r="AE17" s="134">
        <v>0</v>
      </c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1:59" outlineLevel="1" x14ac:dyDescent="0.2">
      <c r="A18" s="135"/>
      <c r="B18" s="135"/>
      <c r="C18" s="174" t="s">
        <v>121</v>
      </c>
      <c r="D18" s="144"/>
      <c r="E18" s="149">
        <v>12</v>
      </c>
      <c r="F18" s="152"/>
      <c r="G18" s="152"/>
      <c r="H18" s="152"/>
      <c r="I18" s="152"/>
      <c r="J18" s="152"/>
      <c r="K18" s="152"/>
      <c r="L18" s="152"/>
      <c r="M18" s="152"/>
      <c r="N18" s="142"/>
      <c r="O18" s="142"/>
      <c r="P18" s="142"/>
      <c r="Q18" s="142"/>
      <c r="R18" s="142"/>
      <c r="S18" s="142"/>
      <c r="T18" s="143"/>
      <c r="U18" s="142"/>
      <c r="V18" s="134"/>
      <c r="W18" s="134"/>
      <c r="X18" s="134"/>
      <c r="Y18" s="134"/>
      <c r="Z18" s="134"/>
      <c r="AA18" s="134"/>
      <c r="AB18" s="134"/>
      <c r="AC18" s="134"/>
      <c r="AD18" s="134" t="s">
        <v>110</v>
      </c>
      <c r="AE18" s="134">
        <v>0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1:59" x14ac:dyDescent="0.2">
      <c r="A19" s="136" t="s">
        <v>103</v>
      </c>
      <c r="B19" s="136" t="s">
        <v>60</v>
      </c>
      <c r="C19" s="175" t="s">
        <v>61</v>
      </c>
      <c r="D19" s="145"/>
      <c r="E19" s="150"/>
      <c r="F19" s="153"/>
      <c r="G19" s="153">
        <f>SUMIF(AD20:AD25,"&lt;&gt;NOR",G20:G25)</f>
        <v>0</v>
      </c>
      <c r="H19" s="153"/>
      <c r="I19" s="153">
        <f>SUM(I20:I25)</f>
        <v>0</v>
      </c>
      <c r="J19" s="153"/>
      <c r="K19" s="153">
        <f>SUM(K20:K25)</f>
        <v>0</v>
      </c>
      <c r="L19" s="153"/>
      <c r="M19" s="153">
        <f>SUM(M20:M25)</f>
        <v>0</v>
      </c>
      <c r="N19" s="146"/>
      <c r="O19" s="146">
        <f>SUM(O20:O25)</f>
        <v>2.0152799999999997</v>
      </c>
      <c r="P19" s="146"/>
      <c r="Q19" s="146">
        <f>SUM(Q20:Q25)</f>
        <v>0</v>
      </c>
      <c r="R19" s="146"/>
      <c r="S19" s="146"/>
      <c r="T19" s="147"/>
      <c r="U19" s="146">
        <f>SUM(U20:U25)</f>
        <v>146.19999999999999</v>
      </c>
      <c r="AD19" t="s">
        <v>104</v>
      </c>
    </row>
    <row r="20" spans="1:59" ht="22.5" outlineLevel="1" x14ac:dyDescent="0.2">
      <c r="A20" s="135">
        <v>4</v>
      </c>
      <c r="B20" s="135" t="s">
        <v>122</v>
      </c>
      <c r="C20" s="173" t="s">
        <v>123</v>
      </c>
      <c r="D20" s="141" t="s">
        <v>124</v>
      </c>
      <c r="E20" s="148">
        <v>34</v>
      </c>
      <c r="F20" s="151"/>
      <c r="G20" s="152">
        <f>ROUND(E20*F20,2)</f>
        <v>0</v>
      </c>
      <c r="H20" s="151"/>
      <c r="I20" s="152">
        <f>ROUND(E20*H20,2)</f>
        <v>0</v>
      </c>
      <c r="J20" s="151"/>
      <c r="K20" s="152">
        <f>ROUND(E20*J20,2)</f>
        <v>0</v>
      </c>
      <c r="L20" s="152">
        <v>21</v>
      </c>
      <c r="M20" s="152">
        <f>G20*(1+L20/100)</f>
        <v>0</v>
      </c>
      <c r="N20" s="142">
        <v>1.1900000000000001E-2</v>
      </c>
      <c r="O20" s="142">
        <f>ROUND(E20*N20,5)</f>
        <v>0.40460000000000002</v>
      </c>
      <c r="P20" s="142">
        <v>0</v>
      </c>
      <c r="Q20" s="142">
        <f>ROUND(E20*P20,5)</f>
        <v>0</v>
      </c>
      <c r="R20" s="142"/>
      <c r="S20" s="142" t="s">
        <v>207</v>
      </c>
      <c r="T20" s="143">
        <v>0.95</v>
      </c>
      <c r="U20" s="142">
        <f>ROUND(E20*T20,2)</f>
        <v>32.299999999999997</v>
      </c>
      <c r="V20" s="134"/>
      <c r="W20" s="134"/>
      <c r="X20" s="134"/>
      <c r="Y20" s="134"/>
      <c r="Z20" s="134"/>
      <c r="AA20" s="134"/>
      <c r="AB20" s="134"/>
      <c r="AC20" s="134"/>
      <c r="AD20" s="134" t="s">
        <v>108</v>
      </c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outlineLevel="1" x14ac:dyDescent="0.2">
      <c r="A21" s="135"/>
      <c r="B21" s="135"/>
      <c r="C21" s="174" t="s">
        <v>125</v>
      </c>
      <c r="D21" s="144"/>
      <c r="E21" s="149">
        <v>34</v>
      </c>
      <c r="F21" s="152"/>
      <c r="G21" s="152"/>
      <c r="H21" s="152"/>
      <c r="I21" s="152"/>
      <c r="J21" s="152"/>
      <c r="K21" s="152"/>
      <c r="L21" s="152"/>
      <c r="M21" s="152"/>
      <c r="N21" s="142"/>
      <c r="O21" s="142"/>
      <c r="P21" s="142"/>
      <c r="Q21" s="142"/>
      <c r="R21" s="142"/>
      <c r="S21" s="142"/>
      <c r="T21" s="143"/>
      <c r="U21" s="142"/>
      <c r="V21" s="134"/>
      <c r="W21" s="134"/>
      <c r="X21" s="134"/>
      <c r="Y21" s="134"/>
      <c r="Z21" s="134"/>
      <c r="AA21" s="134"/>
      <c r="AB21" s="134"/>
      <c r="AC21" s="134"/>
      <c r="AD21" s="134" t="s">
        <v>110</v>
      </c>
      <c r="AE21" s="134">
        <v>0</v>
      </c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1:59" ht="22.5" outlineLevel="1" x14ac:dyDescent="0.2">
      <c r="A22" s="135">
        <v>5</v>
      </c>
      <c r="B22" s="135" t="s">
        <v>126</v>
      </c>
      <c r="C22" s="173" t="s">
        <v>127</v>
      </c>
      <c r="D22" s="141" t="s">
        <v>124</v>
      </c>
      <c r="E22" s="148">
        <v>50</v>
      </c>
      <c r="F22" s="151"/>
      <c r="G22" s="152">
        <f>ROUND(E22*F22,2)</f>
        <v>0</v>
      </c>
      <c r="H22" s="151"/>
      <c r="I22" s="152">
        <f>ROUND(E22*H22,2)</f>
        <v>0</v>
      </c>
      <c r="J22" s="151"/>
      <c r="K22" s="152">
        <f>ROUND(E22*J22,2)</f>
        <v>0</v>
      </c>
      <c r="L22" s="152">
        <v>21</v>
      </c>
      <c r="M22" s="152">
        <f>G22*(1+L22/100)</f>
        <v>0</v>
      </c>
      <c r="N22" s="142">
        <v>1.2019999999999999E-2</v>
      </c>
      <c r="O22" s="142">
        <f>ROUND(E22*N22,5)</f>
        <v>0.60099999999999998</v>
      </c>
      <c r="P22" s="142">
        <v>0</v>
      </c>
      <c r="Q22" s="142">
        <f>ROUND(E22*P22,5)</f>
        <v>0</v>
      </c>
      <c r="R22" s="142"/>
      <c r="S22" s="142" t="s">
        <v>207</v>
      </c>
      <c r="T22" s="143">
        <v>0.85</v>
      </c>
      <c r="U22" s="142">
        <f>ROUND(E22*T22,2)</f>
        <v>42.5</v>
      </c>
      <c r="V22" s="134"/>
      <c r="W22" s="134"/>
      <c r="X22" s="134"/>
      <c r="Y22" s="134"/>
      <c r="Z22" s="134"/>
      <c r="AA22" s="134"/>
      <c r="AB22" s="134"/>
      <c r="AC22" s="134"/>
      <c r="AD22" s="134" t="s">
        <v>108</v>
      </c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1:59" outlineLevel="1" x14ac:dyDescent="0.2">
      <c r="A23" s="135"/>
      <c r="B23" s="135"/>
      <c r="C23" s="174" t="s">
        <v>128</v>
      </c>
      <c r="D23" s="144"/>
      <c r="E23" s="149">
        <v>50</v>
      </c>
      <c r="F23" s="152"/>
      <c r="G23" s="152"/>
      <c r="H23" s="152"/>
      <c r="I23" s="152"/>
      <c r="J23" s="152"/>
      <c r="K23" s="152"/>
      <c r="L23" s="152"/>
      <c r="M23" s="152"/>
      <c r="N23" s="142"/>
      <c r="O23" s="142"/>
      <c r="P23" s="142"/>
      <c r="Q23" s="142"/>
      <c r="R23" s="142"/>
      <c r="S23" s="142"/>
      <c r="T23" s="143"/>
      <c r="U23" s="142"/>
      <c r="V23" s="134"/>
      <c r="W23" s="134"/>
      <c r="X23" s="134"/>
      <c r="Y23" s="134"/>
      <c r="Z23" s="134"/>
      <c r="AA23" s="134"/>
      <c r="AB23" s="134"/>
      <c r="AC23" s="134"/>
      <c r="AD23" s="134" t="s">
        <v>110</v>
      </c>
      <c r="AE23" s="134">
        <v>0</v>
      </c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1:59" ht="22.5" outlineLevel="1" x14ac:dyDescent="0.2">
      <c r="A24" s="135">
        <v>6</v>
      </c>
      <c r="B24" s="135" t="s">
        <v>129</v>
      </c>
      <c r="C24" s="173" t="s">
        <v>130</v>
      </c>
      <c r="D24" s="141" t="s">
        <v>124</v>
      </c>
      <c r="E24" s="148">
        <v>84</v>
      </c>
      <c r="F24" s="151"/>
      <c r="G24" s="152">
        <f>ROUND(E24*F24,2)</f>
        <v>0</v>
      </c>
      <c r="H24" s="151"/>
      <c r="I24" s="152">
        <f>ROUND(E24*H24,2)</f>
        <v>0</v>
      </c>
      <c r="J24" s="151"/>
      <c r="K24" s="152">
        <f>ROUND(E24*J24,2)</f>
        <v>0</v>
      </c>
      <c r="L24" s="152">
        <v>21</v>
      </c>
      <c r="M24" s="152">
        <f>G24*(1+L24/100)</f>
        <v>0</v>
      </c>
      <c r="N24" s="142">
        <v>1.2019999999999999E-2</v>
      </c>
      <c r="O24" s="142">
        <f>ROUND(E24*N24,5)</f>
        <v>1.0096799999999999</v>
      </c>
      <c r="P24" s="142">
        <v>0</v>
      </c>
      <c r="Q24" s="142">
        <f>ROUND(E24*P24,5)</f>
        <v>0</v>
      </c>
      <c r="R24" s="142"/>
      <c r="S24" s="142" t="s">
        <v>129</v>
      </c>
      <c r="T24" s="143">
        <v>0.85</v>
      </c>
      <c r="U24" s="142">
        <f>ROUND(E24*T24,2)</f>
        <v>71.400000000000006</v>
      </c>
      <c r="V24" s="134"/>
      <c r="W24" s="134"/>
      <c r="X24" s="134"/>
      <c r="Y24" s="134"/>
      <c r="Z24" s="134"/>
      <c r="AA24" s="134"/>
      <c r="AB24" s="134"/>
      <c r="AC24" s="134"/>
      <c r="AD24" s="134" t="s">
        <v>108</v>
      </c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1:59" outlineLevel="1" x14ac:dyDescent="0.2">
      <c r="A25" s="135"/>
      <c r="B25" s="135"/>
      <c r="C25" s="174" t="s">
        <v>131</v>
      </c>
      <c r="D25" s="144"/>
      <c r="E25" s="149">
        <v>84</v>
      </c>
      <c r="F25" s="152"/>
      <c r="G25" s="152"/>
      <c r="H25" s="152"/>
      <c r="I25" s="152"/>
      <c r="J25" s="152"/>
      <c r="K25" s="152"/>
      <c r="L25" s="152"/>
      <c r="M25" s="152"/>
      <c r="N25" s="142"/>
      <c r="O25" s="142"/>
      <c r="P25" s="142"/>
      <c r="Q25" s="142"/>
      <c r="R25" s="142"/>
      <c r="S25" s="142"/>
      <c r="T25" s="143"/>
      <c r="U25" s="142"/>
      <c r="V25" s="134"/>
      <c r="W25" s="134"/>
      <c r="X25" s="134"/>
      <c r="Y25" s="134"/>
      <c r="Z25" s="134"/>
      <c r="AA25" s="134"/>
      <c r="AB25" s="134"/>
      <c r="AC25" s="134"/>
      <c r="AD25" s="134" t="s">
        <v>110</v>
      </c>
      <c r="AE25" s="134">
        <v>0</v>
      </c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1:59" x14ac:dyDescent="0.2">
      <c r="A26" s="136" t="s">
        <v>103</v>
      </c>
      <c r="B26" s="136" t="s">
        <v>62</v>
      </c>
      <c r="C26" s="175" t="s">
        <v>63</v>
      </c>
      <c r="D26" s="145"/>
      <c r="E26" s="150"/>
      <c r="F26" s="153"/>
      <c r="G26" s="153">
        <f>SUMIF(AD27:AD42,"&lt;&gt;NOR",G27:G42)</f>
        <v>0</v>
      </c>
      <c r="H26" s="153"/>
      <c r="I26" s="153">
        <f>SUM(I27:I42)</f>
        <v>0</v>
      </c>
      <c r="J26" s="153"/>
      <c r="K26" s="153">
        <f>SUM(K27:K42)</f>
        <v>0</v>
      </c>
      <c r="L26" s="153"/>
      <c r="M26" s="153">
        <f>SUM(M27:M42)</f>
        <v>0</v>
      </c>
      <c r="N26" s="146"/>
      <c r="O26" s="146">
        <f>SUM(O27:O42)</f>
        <v>1.5436399999999999</v>
      </c>
      <c r="P26" s="146"/>
      <c r="Q26" s="146">
        <f>SUM(Q27:Q42)</f>
        <v>0</v>
      </c>
      <c r="R26" s="146"/>
      <c r="S26" s="146"/>
      <c r="T26" s="147"/>
      <c r="U26" s="146">
        <f>SUM(U27:U42)</f>
        <v>41.510000000000005</v>
      </c>
      <c r="AD26" t="s">
        <v>104</v>
      </c>
    </row>
    <row r="27" spans="1:59" outlineLevel="1" x14ac:dyDescent="0.2">
      <c r="A27" s="135">
        <v>7</v>
      </c>
      <c r="B27" s="135" t="s">
        <v>132</v>
      </c>
      <c r="C27" s="173" t="s">
        <v>133</v>
      </c>
      <c r="D27" s="141" t="s">
        <v>124</v>
      </c>
      <c r="E27" s="148">
        <v>22.8216</v>
      </c>
      <c r="F27" s="151"/>
      <c r="G27" s="152">
        <f>ROUND(E27*F27,2)</f>
        <v>0</v>
      </c>
      <c r="H27" s="151"/>
      <c r="I27" s="152">
        <f>ROUND(E27*H27,2)</f>
        <v>0</v>
      </c>
      <c r="J27" s="151"/>
      <c r="K27" s="152">
        <f>ROUND(E27*J27,2)</f>
        <v>0</v>
      </c>
      <c r="L27" s="152">
        <v>21</v>
      </c>
      <c r="M27" s="152">
        <f>G27*(1+L27/100)</f>
        <v>0</v>
      </c>
      <c r="N27" s="142">
        <v>4.7660000000000001E-2</v>
      </c>
      <c r="O27" s="142">
        <f>ROUND(E27*N27,5)</f>
        <v>1.08768</v>
      </c>
      <c r="P27" s="142">
        <v>0</v>
      </c>
      <c r="Q27" s="142">
        <f>ROUND(E27*P27,5)</f>
        <v>0</v>
      </c>
      <c r="R27" s="142"/>
      <c r="S27" s="142" t="s">
        <v>207</v>
      </c>
      <c r="T27" s="143">
        <v>0.84</v>
      </c>
      <c r="U27" s="142">
        <f>ROUND(E27*T27,2)</f>
        <v>19.170000000000002</v>
      </c>
      <c r="V27" s="134"/>
      <c r="W27" s="134"/>
      <c r="X27" s="134"/>
      <c r="Y27" s="134"/>
      <c r="Z27" s="134"/>
      <c r="AA27" s="134"/>
      <c r="AB27" s="134"/>
      <c r="AC27" s="134"/>
      <c r="AD27" s="134" t="s">
        <v>108</v>
      </c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1:59" outlineLevel="1" x14ac:dyDescent="0.2">
      <c r="A28" s="135"/>
      <c r="B28" s="135"/>
      <c r="C28" s="174" t="s">
        <v>134</v>
      </c>
      <c r="D28" s="144"/>
      <c r="E28" s="149">
        <v>2.3835999999999999</v>
      </c>
      <c r="F28" s="152"/>
      <c r="G28" s="152"/>
      <c r="H28" s="152"/>
      <c r="I28" s="152"/>
      <c r="J28" s="152"/>
      <c r="K28" s="152"/>
      <c r="L28" s="152"/>
      <c r="M28" s="152"/>
      <c r="N28" s="142"/>
      <c r="O28" s="142"/>
      <c r="P28" s="142"/>
      <c r="Q28" s="142"/>
      <c r="R28" s="142"/>
      <c r="S28" s="142"/>
      <c r="T28" s="143"/>
      <c r="U28" s="142"/>
      <c r="V28" s="134"/>
      <c r="W28" s="134"/>
      <c r="X28" s="134"/>
      <c r="Y28" s="134"/>
      <c r="Z28" s="134"/>
      <c r="AA28" s="134"/>
      <c r="AB28" s="134"/>
      <c r="AC28" s="134"/>
      <c r="AD28" s="134" t="s">
        <v>110</v>
      </c>
      <c r="AE28" s="134">
        <v>0</v>
      </c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1:59" outlineLevel="1" x14ac:dyDescent="0.2">
      <c r="A29" s="135"/>
      <c r="B29" s="135"/>
      <c r="C29" s="174" t="s">
        <v>135</v>
      </c>
      <c r="D29" s="144"/>
      <c r="E29" s="149">
        <v>3.8380000000000001</v>
      </c>
      <c r="F29" s="152"/>
      <c r="G29" s="152"/>
      <c r="H29" s="152"/>
      <c r="I29" s="152"/>
      <c r="J29" s="152"/>
      <c r="K29" s="152"/>
      <c r="L29" s="152"/>
      <c r="M29" s="152"/>
      <c r="N29" s="142"/>
      <c r="O29" s="142"/>
      <c r="P29" s="142"/>
      <c r="Q29" s="142"/>
      <c r="R29" s="142"/>
      <c r="S29" s="142"/>
      <c r="T29" s="143"/>
      <c r="U29" s="142"/>
      <c r="V29" s="134"/>
      <c r="W29" s="134"/>
      <c r="X29" s="134"/>
      <c r="Y29" s="134"/>
      <c r="Z29" s="134"/>
      <c r="AA29" s="134"/>
      <c r="AB29" s="134"/>
      <c r="AC29" s="134"/>
      <c r="AD29" s="134" t="s">
        <v>110</v>
      </c>
      <c r="AE29" s="134">
        <v>0</v>
      </c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1:59" outlineLevel="1" x14ac:dyDescent="0.2">
      <c r="A30" s="135"/>
      <c r="B30" s="135"/>
      <c r="C30" s="174" t="s">
        <v>136</v>
      </c>
      <c r="D30" s="144"/>
      <c r="E30" s="149">
        <v>7.4</v>
      </c>
      <c r="F30" s="152"/>
      <c r="G30" s="152"/>
      <c r="H30" s="152"/>
      <c r="I30" s="152"/>
      <c r="J30" s="152"/>
      <c r="K30" s="152"/>
      <c r="L30" s="152"/>
      <c r="M30" s="152"/>
      <c r="N30" s="142"/>
      <c r="O30" s="142"/>
      <c r="P30" s="142"/>
      <c r="Q30" s="142"/>
      <c r="R30" s="142"/>
      <c r="S30" s="142"/>
      <c r="T30" s="143"/>
      <c r="U30" s="142"/>
      <c r="V30" s="134"/>
      <c r="W30" s="134"/>
      <c r="X30" s="134"/>
      <c r="Y30" s="134"/>
      <c r="Z30" s="134"/>
      <c r="AA30" s="134"/>
      <c r="AB30" s="134"/>
      <c r="AC30" s="134"/>
      <c r="AD30" s="134" t="s">
        <v>110</v>
      </c>
      <c r="AE30" s="134">
        <v>0</v>
      </c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1:59" outlineLevel="1" x14ac:dyDescent="0.2">
      <c r="A31" s="135"/>
      <c r="B31" s="135"/>
      <c r="C31" s="174" t="s">
        <v>137</v>
      </c>
      <c r="D31" s="144"/>
      <c r="E31" s="149">
        <v>6.16</v>
      </c>
      <c r="F31" s="152"/>
      <c r="G31" s="152"/>
      <c r="H31" s="152"/>
      <c r="I31" s="152"/>
      <c r="J31" s="152"/>
      <c r="K31" s="152"/>
      <c r="L31" s="152"/>
      <c r="M31" s="152"/>
      <c r="N31" s="142"/>
      <c r="O31" s="142"/>
      <c r="P31" s="142"/>
      <c r="Q31" s="142"/>
      <c r="R31" s="142"/>
      <c r="S31" s="142"/>
      <c r="T31" s="143"/>
      <c r="U31" s="142"/>
      <c r="V31" s="134"/>
      <c r="W31" s="134"/>
      <c r="X31" s="134"/>
      <c r="Y31" s="134"/>
      <c r="Z31" s="134"/>
      <c r="AA31" s="134"/>
      <c r="AB31" s="134"/>
      <c r="AC31" s="134"/>
      <c r="AD31" s="134" t="s">
        <v>110</v>
      </c>
      <c r="AE31" s="134">
        <v>0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1:59" outlineLevel="1" x14ac:dyDescent="0.2">
      <c r="A32" s="135"/>
      <c r="B32" s="135"/>
      <c r="C32" s="174" t="s">
        <v>138</v>
      </c>
      <c r="D32" s="144"/>
      <c r="E32" s="149">
        <v>3.04</v>
      </c>
      <c r="F32" s="152"/>
      <c r="G32" s="152"/>
      <c r="H32" s="152"/>
      <c r="I32" s="152"/>
      <c r="J32" s="152"/>
      <c r="K32" s="152"/>
      <c r="L32" s="152"/>
      <c r="M32" s="152"/>
      <c r="N32" s="142"/>
      <c r="O32" s="142"/>
      <c r="P32" s="142"/>
      <c r="Q32" s="142"/>
      <c r="R32" s="142"/>
      <c r="S32" s="142"/>
      <c r="T32" s="143"/>
      <c r="U32" s="142"/>
      <c r="V32" s="134"/>
      <c r="W32" s="134"/>
      <c r="X32" s="134"/>
      <c r="Y32" s="134"/>
      <c r="Z32" s="134"/>
      <c r="AA32" s="134"/>
      <c r="AB32" s="134"/>
      <c r="AC32" s="134"/>
      <c r="AD32" s="134" t="s">
        <v>110</v>
      </c>
      <c r="AE32" s="134">
        <v>0</v>
      </c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1:59" outlineLevel="1" x14ac:dyDescent="0.2">
      <c r="A33" s="135">
        <v>8</v>
      </c>
      <c r="B33" s="135" t="s">
        <v>139</v>
      </c>
      <c r="C33" s="173" t="s">
        <v>140</v>
      </c>
      <c r="D33" s="141" t="s">
        <v>119</v>
      </c>
      <c r="E33" s="148">
        <v>122.9</v>
      </c>
      <c r="F33" s="151"/>
      <c r="G33" s="152">
        <f>ROUND(E33*F33,2)</f>
        <v>0</v>
      </c>
      <c r="H33" s="151"/>
      <c r="I33" s="152">
        <f>ROUND(E33*H33,2)</f>
        <v>0</v>
      </c>
      <c r="J33" s="151"/>
      <c r="K33" s="152">
        <f>ROUND(E33*J33,2)</f>
        <v>0</v>
      </c>
      <c r="L33" s="152">
        <v>21</v>
      </c>
      <c r="M33" s="152">
        <f>G33*(1+L33/100)</f>
        <v>0</v>
      </c>
      <c r="N33" s="142">
        <v>3.7100000000000002E-3</v>
      </c>
      <c r="O33" s="142">
        <f>ROUND(E33*N33,5)</f>
        <v>0.45595999999999998</v>
      </c>
      <c r="P33" s="142">
        <v>0</v>
      </c>
      <c r="Q33" s="142">
        <f>ROUND(E33*P33,5)</f>
        <v>0</v>
      </c>
      <c r="R33" s="142"/>
      <c r="S33" s="142" t="s">
        <v>207</v>
      </c>
      <c r="T33" s="143">
        <v>0.18179999999999999</v>
      </c>
      <c r="U33" s="142">
        <f>ROUND(E33*T33,2)</f>
        <v>22.34</v>
      </c>
      <c r="V33" s="134"/>
      <c r="W33" s="134"/>
      <c r="X33" s="134"/>
      <c r="Y33" s="134"/>
      <c r="Z33" s="134"/>
      <c r="AA33" s="134"/>
      <c r="AB33" s="134"/>
      <c r="AC33" s="134"/>
      <c r="AD33" s="134" t="s">
        <v>108</v>
      </c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1:59" outlineLevel="1" x14ac:dyDescent="0.2">
      <c r="A34" s="135"/>
      <c r="B34" s="135"/>
      <c r="C34" s="174" t="s">
        <v>141</v>
      </c>
      <c r="D34" s="144"/>
      <c r="E34" s="149">
        <v>18.239999999999998</v>
      </c>
      <c r="F34" s="152"/>
      <c r="G34" s="152"/>
      <c r="H34" s="152"/>
      <c r="I34" s="152"/>
      <c r="J34" s="152"/>
      <c r="K34" s="152"/>
      <c r="L34" s="152"/>
      <c r="M34" s="152"/>
      <c r="N34" s="142"/>
      <c r="O34" s="142"/>
      <c r="P34" s="142"/>
      <c r="Q34" s="142"/>
      <c r="R34" s="142"/>
      <c r="S34" s="142"/>
      <c r="T34" s="143"/>
      <c r="U34" s="142"/>
      <c r="V34" s="134"/>
      <c r="W34" s="134"/>
      <c r="X34" s="134"/>
      <c r="Y34" s="134"/>
      <c r="Z34" s="134"/>
      <c r="AA34" s="134"/>
      <c r="AB34" s="134"/>
      <c r="AC34" s="134"/>
      <c r="AD34" s="134" t="s">
        <v>110</v>
      </c>
      <c r="AE34" s="134">
        <v>0</v>
      </c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1:59" outlineLevel="1" x14ac:dyDescent="0.2">
      <c r="A35" s="135"/>
      <c r="B35" s="135"/>
      <c r="C35" s="174" t="s">
        <v>142</v>
      </c>
      <c r="D35" s="144"/>
      <c r="E35" s="149">
        <v>20.6</v>
      </c>
      <c r="F35" s="152"/>
      <c r="G35" s="152"/>
      <c r="H35" s="152"/>
      <c r="I35" s="152"/>
      <c r="J35" s="152"/>
      <c r="K35" s="152"/>
      <c r="L35" s="152"/>
      <c r="M35" s="152"/>
      <c r="N35" s="142"/>
      <c r="O35" s="142"/>
      <c r="P35" s="142"/>
      <c r="Q35" s="142"/>
      <c r="R35" s="142"/>
      <c r="S35" s="142"/>
      <c r="T35" s="143"/>
      <c r="U35" s="142"/>
      <c r="V35" s="134"/>
      <c r="W35" s="134"/>
      <c r="X35" s="134"/>
      <c r="Y35" s="134"/>
      <c r="Z35" s="134"/>
      <c r="AA35" s="134"/>
      <c r="AB35" s="134"/>
      <c r="AC35" s="134"/>
      <c r="AD35" s="134" t="s">
        <v>110</v>
      </c>
      <c r="AE35" s="134">
        <v>0</v>
      </c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1:59" outlineLevel="1" x14ac:dyDescent="0.2">
      <c r="A36" s="135"/>
      <c r="B36" s="135"/>
      <c r="C36" s="174" t="s">
        <v>143</v>
      </c>
      <c r="D36" s="144"/>
      <c r="E36" s="149">
        <v>11</v>
      </c>
      <c r="F36" s="152"/>
      <c r="G36" s="152"/>
      <c r="H36" s="152"/>
      <c r="I36" s="152"/>
      <c r="J36" s="152"/>
      <c r="K36" s="152"/>
      <c r="L36" s="152"/>
      <c r="M36" s="152"/>
      <c r="N36" s="142"/>
      <c r="O36" s="142"/>
      <c r="P36" s="142"/>
      <c r="Q36" s="142"/>
      <c r="R36" s="142"/>
      <c r="S36" s="142"/>
      <c r="T36" s="143"/>
      <c r="U36" s="142"/>
      <c r="V36" s="134"/>
      <c r="W36" s="134"/>
      <c r="X36" s="134"/>
      <c r="Y36" s="134"/>
      <c r="Z36" s="134"/>
      <c r="AA36" s="134"/>
      <c r="AB36" s="134"/>
      <c r="AC36" s="134"/>
      <c r="AD36" s="134" t="s">
        <v>110</v>
      </c>
      <c r="AE36" s="134">
        <v>0</v>
      </c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1:59" outlineLevel="1" x14ac:dyDescent="0.2">
      <c r="A37" s="135"/>
      <c r="B37" s="135"/>
      <c r="C37" s="174" t="s">
        <v>144</v>
      </c>
      <c r="D37" s="144"/>
      <c r="E37" s="149">
        <v>10.9</v>
      </c>
      <c r="F37" s="152"/>
      <c r="G37" s="152"/>
      <c r="H37" s="152"/>
      <c r="I37" s="152"/>
      <c r="J37" s="152"/>
      <c r="K37" s="152"/>
      <c r="L37" s="152"/>
      <c r="M37" s="152"/>
      <c r="N37" s="142"/>
      <c r="O37" s="142"/>
      <c r="P37" s="142"/>
      <c r="Q37" s="142"/>
      <c r="R37" s="142"/>
      <c r="S37" s="142"/>
      <c r="T37" s="143"/>
      <c r="U37" s="142"/>
      <c r="V37" s="134"/>
      <c r="W37" s="134"/>
      <c r="X37" s="134"/>
      <c r="Y37" s="134"/>
      <c r="Z37" s="134"/>
      <c r="AA37" s="134"/>
      <c r="AB37" s="134"/>
      <c r="AC37" s="134"/>
      <c r="AD37" s="134" t="s">
        <v>110</v>
      </c>
      <c r="AE37" s="134">
        <v>0</v>
      </c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1:59" outlineLevel="1" x14ac:dyDescent="0.2">
      <c r="A38" s="135"/>
      <c r="B38" s="135"/>
      <c r="C38" s="174" t="s">
        <v>145</v>
      </c>
      <c r="D38" s="144"/>
      <c r="E38" s="149">
        <v>10.92</v>
      </c>
      <c r="F38" s="152"/>
      <c r="G38" s="152"/>
      <c r="H38" s="152"/>
      <c r="I38" s="152"/>
      <c r="J38" s="152"/>
      <c r="K38" s="152"/>
      <c r="L38" s="152"/>
      <c r="M38" s="152"/>
      <c r="N38" s="142"/>
      <c r="O38" s="142"/>
      <c r="P38" s="142"/>
      <c r="Q38" s="142"/>
      <c r="R38" s="142"/>
      <c r="S38" s="142"/>
      <c r="T38" s="143"/>
      <c r="U38" s="142"/>
      <c r="V38" s="134"/>
      <c r="W38" s="134"/>
      <c r="X38" s="134"/>
      <c r="Y38" s="134"/>
      <c r="Z38" s="134"/>
      <c r="AA38" s="134"/>
      <c r="AB38" s="134"/>
      <c r="AC38" s="134"/>
      <c r="AD38" s="134" t="s">
        <v>110</v>
      </c>
      <c r="AE38" s="134">
        <v>0</v>
      </c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1:59" outlineLevel="1" x14ac:dyDescent="0.2">
      <c r="A39" s="135"/>
      <c r="B39" s="135"/>
      <c r="C39" s="174" t="s">
        <v>146</v>
      </c>
      <c r="D39" s="144"/>
      <c r="E39" s="149">
        <v>10.96</v>
      </c>
      <c r="F39" s="152"/>
      <c r="G39" s="152"/>
      <c r="H39" s="152"/>
      <c r="I39" s="152"/>
      <c r="J39" s="152"/>
      <c r="K39" s="152"/>
      <c r="L39" s="152"/>
      <c r="M39" s="152"/>
      <c r="N39" s="142"/>
      <c r="O39" s="142"/>
      <c r="P39" s="142"/>
      <c r="Q39" s="142"/>
      <c r="R39" s="142"/>
      <c r="S39" s="142"/>
      <c r="T39" s="143"/>
      <c r="U39" s="142"/>
      <c r="V39" s="134"/>
      <c r="W39" s="134"/>
      <c r="X39" s="134"/>
      <c r="Y39" s="134"/>
      <c r="Z39" s="134"/>
      <c r="AA39" s="134"/>
      <c r="AB39" s="134"/>
      <c r="AC39" s="134"/>
      <c r="AD39" s="134" t="s">
        <v>110</v>
      </c>
      <c r="AE39" s="134">
        <v>0</v>
      </c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1:59" outlineLevel="1" x14ac:dyDescent="0.2">
      <c r="A40" s="135"/>
      <c r="B40" s="135"/>
      <c r="C40" s="174" t="s">
        <v>147</v>
      </c>
      <c r="D40" s="144"/>
      <c r="E40" s="149">
        <v>10.32</v>
      </c>
      <c r="F40" s="152"/>
      <c r="G40" s="152"/>
      <c r="H40" s="152"/>
      <c r="I40" s="152"/>
      <c r="J40" s="152"/>
      <c r="K40" s="152"/>
      <c r="L40" s="152"/>
      <c r="M40" s="152"/>
      <c r="N40" s="142"/>
      <c r="O40" s="142"/>
      <c r="P40" s="142"/>
      <c r="Q40" s="142"/>
      <c r="R40" s="142"/>
      <c r="S40" s="142"/>
      <c r="T40" s="143"/>
      <c r="U40" s="142"/>
      <c r="V40" s="134"/>
      <c r="W40" s="134"/>
      <c r="X40" s="134"/>
      <c r="Y40" s="134"/>
      <c r="Z40" s="134"/>
      <c r="AA40" s="134"/>
      <c r="AB40" s="134"/>
      <c r="AC40" s="134"/>
      <c r="AD40" s="134" t="s">
        <v>110</v>
      </c>
      <c r="AE40" s="134">
        <v>0</v>
      </c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1:59" outlineLevel="1" x14ac:dyDescent="0.2">
      <c r="A41" s="135"/>
      <c r="B41" s="135"/>
      <c r="C41" s="174" t="s">
        <v>148</v>
      </c>
      <c r="D41" s="144"/>
      <c r="E41" s="149">
        <v>10.36</v>
      </c>
      <c r="F41" s="152"/>
      <c r="G41" s="152"/>
      <c r="H41" s="152"/>
      <c r="I41" s="152"/>
      <c r="J41" s="152"/>
      <c r="K41" s="152"/>
      <c r="L41" s="152"/>
      <c r="M41" s="152"/>
      <c r="N41" s="142"/>
      <c r="O41" s="142"/>
      <c r="P41" s="142"/>
      <c r="Q41" s="142"/>
      <c r="R41" s="142"/>
      <c r="S41" s="142"/>
      <c r="T41" s="143"/>
      <c r="U41" s="142"/>
      <c r="V41" s="134"/>
      <c r="W41" s="134"/>
      <c r="X41" s="134"/>
      <c r="Y41" s="134"/>
      <c r="Z41" s="134"/>
      <c r="AA41" s="134"/>
      <c r="AB41" s="134"/>
      <c r="AC41" s="134"/>
      <c r="AD41" s="134" t="s">
        <v>110</v>
      </c>
      <c r="AE41" s="134">
        <v>0</v>
      </c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1:59" outlineLevel="1" x14ac:dyDescent="0.2">
      <c r="A42" s="135"/>
      <c r="B42" s="135"/>
      <c r="C42" s="174" t="s">
        <v>149</v>
      </c>
      <c r="D42" s="144"/>
      <c r="E42" s="149">
        <v>19.600000000000001</v>
      </c>
      <c r="F42" s="152"/>
      <c r="G42" s="152"/>
      <c r="H42" s="152"/>
      <c r="I42" s="152"/>
      <c r="J42" s="152"/>
      <c r="K42" s="152"/>
      <c r="L42" s="152"/>
      <c r="M42" s="152"/>
      <c r="N42" s="142"/>
      <c r="O42" s="142"/>
      <c r="P42" s="142"/>
      <c r="Q42" s="142"/>
      <c r="R42" s="142"/>
      <c r="S42" s="142"/>
      <c r="T42" s="143"/>
      <c r="U42" s="142"/>
      <c r="V42" s="134"/>
      <c r="W42" s="134"/>
      <c r="X42" s="134"/>
      <c r="Y42" s="134"/>
      <c r="Z42" s="134"/>
      <c r="AA42" s="134"/>
      <c r="AB42" s="134"/>
      <c r="AC42" s="134"/>
      <c r="AD42" s="134" t="s">
        <v>110</v>
      </c>
      <c r="AE42" s="134">
        <v>0</v>
      </c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1:59" x14ac:dyDescent="0.2">
      <c r="A43" s="136" t="s">
        <v>103</v>
      </c>
      <c r="B43" s="136" t="s">
        <v>64</v>
      </c>
      <c r="C43" s="175" t="s">
        <v>65</v>
      </c>
      <c r="D43" s="145"/>
      <c r="E43" s="150"/>
      <c r="F43" s="153"/>
      <c r="G43" s="153">
        <f>SUMIF(AD44:AD45,"&lt;&gt;NOR",G44:G45)</f>
        <v>0</v>
      </c>
      <c r="H43" s="153"/>
      <c r="I43" s="153">
        <f>SUM(I44:I45)</f>
        <v>0</v>
      </c>
      <c r="J43" s="153"/>
      <c r="K43" s="153">
        <f>SUM(K44:K45)</f>
        <v>0</v>
      </c>
      <c r="L43" s="153"/>
      <c r="M43" s="153">
        <f>SUM(M44:M45)</f>
        <v>0</v>
      </c>
      <c r="N43" s="146"/>
      <c r="O43" s="146">
        <f>SUM(O44:O45)</f>
        <v>6.3200000000000006E-2</v>
      </c>
      <c r="P43" s="146"/>
      <c r="Q43" s="146">
        <f>SUM(Q44:Q45)</f>
        <v>0</v>
      </c>
      <c r="R43" s="146"/>
      <c r="S43" s="146"/>
      <c r="T43" s="147"/>
      <c r="U43" s="146">
        <f>SUM(U44:U45)</f>
        <v>8.56</v>
      </c>
      <c r="AD43" t="s">
        <v>104</v>
      </c>
    </row>
    <row r="44" spans="1:59" outlineLevel="1" x14ac:dyDescent="0.2">
      <c r="A44" s="135">
        <v>9</v>
      </c>
      <c r="B44" s="135" t="s">
        <v>150</v>
      </c>
      <c r="C44" s="173" t="s">
        <v>151</v>
      </c>
      <c r="D44" s="141" t="s">
        <v>124</v>
      </c>
      <c r="E44" s="148">
        <v>40</v>
      </c>
      <c r="F44" s="151"/>
      <c r="G44" s="152">
        <f>ROUND(E44*F44,2)</f>
        <v>0</v>
      </c>
      <c r="H44" s="151"/>
      <c r="I44" s="152">
        <f>ROUND(E44*H44,2)</f>
        <v>0</v>
      </c>
      <c r="J44" s="151"/>
      <c r="K44" s="152">
        <f>ROUND(E44*J44,2)</f>
        <v>0</v>
      </c>
      <c r="L44" s="152">
        <v>21</v>
      </c>
      <c r="M44" s="152">
        <f>G44*(1+L44/100)</f>
        <v>0</v>
      </c>
      <c r="N44" s="142">
        <v>1.58E-3</v>
      </c>
      <c r="O44" s="142">
        <f>ROUND(E44*N44,5)</f>
        <v>6.3200000000000006E-2</v>
      </c>
      <c r="P44" s="142">
        <v>0</v>
      </c>
      <c r="Q44" s="142">
        <f>ROUND(E44*P44,5)</f>
        <v>0</v>
      </c>
      <c r="R44" s="142"/>
      <c r="S44" s="142" t="s">
        <v>207</v>
      </c>
      <c r="T44" s="143">
        <v>0.214</v>
      </c>
      <c r="U44" s="142">
        <f>ROUND(E44*T44,2)</f>
        <v>8.56</v>
      </c>
      <c r="V44" s="134"/>
      <c r="W44" s="134"/>
      <c r="X44" s="134"/>
      <c r="Y44" s="134"/>
      <c r="Z44" s="134"/>
      <c r="AA44" s="134"/>
      <c r="AB44" s="134"/>
      <c r="AC44" s="134"/>
      <c r="AD44" s="134" t="s">
        <v>108</v>
      </c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1:59" outlineLevel="1" x14ac:dyDescent="0.2">
      <c r="A45" s="135"/>
      <c r="B45" s="135"/>
      <c r="C45" s="174" t="s">
        <v>152</v>
      </c>
      <c r="D45" s="144"/>
      <c r="E45" s="149">
        <v>40</v>
      </c>
      <c r="F45" s="152"/>
      <c r="G45" s="152"/>
      <c r="H45" s="152"/>
      <c r="I45" s="152"/>
      <c r="J45" s="152"/>
      <c r="K45" s="152"/>
      <c r="L45" s="152"/>
      <c r="M45" s="152"/>
      <c r="N45" s="142"/>
      <c r="O45" s="142"/>
      <c r="P45" s="142"/>
      <c r="Q45" s="142"/>
      <c r="R45" s="142"/>
      <c r="S45" s="142"/>
      <c r="T45" s="143"/>
      <c r="U45" s="142"/>
      <c r="V45" s="134"/>
      <c r="W45" s="134"/>
      <c r="X45" s="134"/>
      <c r="Y45" s="134"/>
      <c r="Z45" s="134"/>
      <c r="AA45" s="134"/>
      <c r="AB45" s="134"/>
      <c r="AC45" s="134"/>
      <c r="AD45" s="134" t="s">
        <v>110</v>
      </c>
      <c r="AE45" s="134">
        <v>0</v>
      </c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1:59" x14ac:dyDescent="0.2">
      <c r="A46" s="136" t="s">
        <v>103</v>
      </c>
      <c r="B46" s="136" t="s">
        <v>66</v>
      </c>
      <c r="C46" s="175" t="s">
        <v>67</v>
      </c>
      <c r="D46" s="145"/>
      <c r="E46" s="150"/>
      <c r="F46" s="153"/>
      <c r="G46" s="153">
        <f>SUMIF(AD47:AD53,"&lt;&gt;NOR",G47:G53)</f>
        <v>0</v>
      </c>
      <c r="H46" s="153"/>
      <c r="I46" s="153">
        <f>SUM(I47:I53)</f>
        <v>0</v>
      </c>
      <c r="J46" s="153"/>
      <c r="K46" s="153">
        <f>SUM(K47:K53)</f>
        <v>0</v>
      </c>
      <c r="L46" s="153"/>
      <c r="M46" s="153">
        <f>SUM(M47:M53)</f>
        <v>0</v>
      </c>
      <c r="N46" s="146"/>
      <c r="O46" s="146">
        <f>SUM(O47:O53)</f>
        <v>7.2800000000000009E-3</v>
      </c>
      <c r="P46" s="146"/>
      <c r="Q46" s="146">
        <f>SUM(Q47:Q53)</f>
        <v>0</v>
      </c>
      <c r="R46" s="146"/>
      <c r="S46" s="146"/>
      <c r="T46" s="147"/>
      <c r="U46" s="146">
        <f>SUM(U47:U53)</f>
        <v>56.059999999999995</v>
      </c>
      <c r="AD46" t="s">
        <v>104</v>
      </c>
    </row>
    <row r="47" spans="1:59" outlineLevel="1" x14ac:dyDescent="0.2">
      <c r="A47" s="135">
        <v>10</v>
      </c>
      <c r="B47" s="135" t="s">
        <v>153</v>
      </c>
      <c r="C47" s="173" t="s">
        <v>154</v>
      </c>
      <c r="D47" s="141" t="s">
        <v>124</v>
      </c>
      <c r="E47" s="148">
        <v>176</v>
      </c>
      <c r="F47" s="151"/>
      <c r="G47" s="152">
        <f>ROUND(E47*F47,2)</f>
        <v>0</v>
      </c>
      <c r="H47" s="151"/>
      <c r="I47" s="152">
        <f>ROUND(E47*H47,2)</f>
        <v>0</v>
      </c>
      <c r="J47" s="151"/>
      <c r="K47" s="152">
        <f>ROUND(E47*J47,2)</f>
        <v>0</v>
      </c>
      <c r="L47" s="152">
        <v>21</v>
      </c>
      <c r="M47" s="152">
        <f>G47*(1+L47/100)</f>
        <v>0</v>
      </c>
      <c r="N47" s="142">
        <v>4.0000000000000003E-5</v>
      </c>
      <c r="O47" s="142">
        <f>ROUND(E47*N47,5)</f>
        <v>7.0400000000000003E-3</v>
      </c>
      <c r="P47" s="142">
        <v>0</v>
      </c>
      <c r="Q47" s="142">
        <f>ROUND(E47*P47,5)</f>
        <v>0</v>
      </c>
      <c r="R47" s="142"/>
      <c r="S47" s="142" t="s">
        <v>207</v>
      </c>
      <c r="T47" s="143">
        <v>0.308</v>
      </c>
      <c r="U47" s="142">
        <f>ROUND(E47*T47,2)</f>
        <v>54.21</v>
      </c>
      <c r="V47" s="134"/>
      <c r="W47" s="134"/>
      <c r="X47" s="134"/>
      <c r="Y47" s="134"/>
      <c r="Z47" s="134"/>
      <c r="AA47" s="134"/>
      <c r="AB47" s="134"/>
      <c r="AC47" s="134"/>
      <c r="AD47" s="134" t="s">
        <v>108</v>
      </c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1:59" outlineLevel="1" x14ac:dyDescent="0.2">
      <c r="A48" s="135"/>
      <c r="B48" s="135"/>
      <c r="C48" s="174" t="s">
        <v>155</v>
      </c>
      <c r="D48" s="144"/>
      <c r="E48" s="149">
        <v>76</v>
      </c>
      <c r="F48" s="152"/>
      <c r="G48" s="152"/>
      <c r="H48" s="152"/>
      <c r="I48" s="152"/>
      <c r="J48" s="152"/>
      <c r="K48" s="152"/>
      <c r="L48" s="152"/>
      <c r="M48" s="152"/>
      <c r="N48" s="142"/>
      <c r="O48" s="142"/>
      <c r="P48" s="142"/>
      <c r="Q48" s="142"/>
      <c r="R48" s="142"/>
      <c r="S48" s="142"/>
      <c r="T48" s="143"/>
      <c r="U48" s="142"/>
      <c r="V48" s="134"/>
      <c r="W48" s="134"/>
      <c r="X48" s="134"/>
      <c r="Y48" s="134"/>
      <c r="Z48" s="134"/>
      <c r="AA48" s="134"/>
      <c r="AB48" s="134"/>
      <c r="AC48" s="134"/>
      <c r="AD48" s="134" t="s">
        <v>110</v>
      </c>
      <c r="AE48" s="134">
        <v>0</v>
      </c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1:59" outlineLevel="1" x14ac:dyDescent="0.2">
      <c r="A49" s="135"/>
      <c r="B49" s="135"/>
      <c r="C49" s="174" t="s">
        <v>156</v>
      </c>
      <c r="D49" s="144"/>
      <c r="E49" s="149">
        <v>100</v>
      </c>
      <c r="F49" s="152"/>
      <c r="G49" s="152"/>
      <c r="H49" s="152"/>
      <c r="I49" s="152"/>
      <c r="J49" s="152"/>
      <c r="K49" s="152"/>
      <c r="L49" s="152"/>
      <c r="M49" s="152"/>
      <c r="N49" s="142"/>
      <c r="O49" s="142"/>
      <c r="P49" s="142"/>
      <c r="Q49" s="142"/>
      <c r="R49" s="142"/>
      <c r="S49" s="142"/>
      <c r="T49" s="143"/>
      <c r="U49" s="142"/>
      <c r="V49" s="134"/>
      <c r="W49" s="134"/>
      <c r="X49" s="134"/>
      <c r="Y49" s="134"/>
      <c r="Z49" s="134"/>
      <c r="AA49" s="134"/>
      <c r="AB49" s="134"/>
      <c r="AC49" s="134"/>
      <c r="AD49" s="134" t="s">
        <v>110</v>
      </c>
      <c r="AE49" s="134">
        <v>0</v>
      </c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1:59" outlineLevel="1" x14ac:dyDescent="0.2">
      <c r="A50" s="135">
        <v>11</v>
      </c>
      <c r="B50" s="135" t="s">
        <v>129</v>
      </c>
      <c r="C50" s="173" t="s">
        <v>157</v>
      </c>
      <c r="D50" s="141" t="s">
        <v>158</v>
      </c>
      <c r="E50" s="148">
        <v>2</v>
      </c>
      <c r="F50" s="151"/>
      <c r="G50" s="152">
        <f>ROUND(E50*F50,2)</f>
        <v>0</v>
      </c>
      <c r="H50" s="151"/>
      <c r="I50" s="152">
        <f>ROUND(E50*H50,2)</f>
        <v>0</v>
      </c>
      <c r="J50" s="151"/>
      <c r="K50" s="152">
        <f>ROUND(E50*J50,2)</f>
        <v>0</v>
      </c>
      <c r="L50" s="152">
        <v>21</v>
      </c>
      <c r="M50" s="152">
        <f>G50*(1+L50/100)</f>
        <v>0</v>
      </c>
      <c r="N50" s="142">
        <v>4.0000000000000003E-5</v>
      </c>
      <c r="O50" s="142">
        <f>ROUND(E50*N50,5)</f>
        <v>8.0000000000000007E-5</v>
      </c>
      <c r="P50" s="142">
        <v>0</v>
      </c>
      <c r="Q50" s="142">
        <f>ROUND(E50*P50,5)</f>
        <v>0</v>
      </c>
      <c r="R50" s="142"/>
      <c r="S50" s="142" t="s">
        <v>129</v>
      </c>
      <c r="T50" s="143">
        <v>0.308</v>
      </c>
      <c r="U50" s="142">
        <f>ROUND(E50*T50,2)</f>
        <v>0.62</v>
      </c>
      <c r="V50" s="134"/>
      <c r="W50" s="134"/>
      <c r="X50" s="134"/>
      <c r="Y50" s="134"/>
      <c r="Z50" s="134"/>
      <c r="AA50" s="134"/>
      <c r="AB50" s="134"/>
      <c r="AC50" s="134"/>
      <c r="AD50" s="134" t="s">
        <v>108</v>
      </c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1" spans="1:59" outlineLevel="1" x14ac:dyDescent="0.2">
      <c r="A51" s="135"/>
      <c r="B51" s="135"/>
      <c r="C51" s="174" t="s">
        <v>159</v>
      </c>
      <c r="D51" s="144"/>
      <c r="E51" s="149">
        <v>2</v>
      </c>
      <c r="F51" s="152"/>
      <c r="G51" s="152"/>
      <c r="H51" s="152"/>
      <c r="I51" s="152"/>
      <c r="J51" s="152"/>
      <c r="K51" s="152"/>
      <c r="L51" s="152"/>
      <c r="M51" s="152"/>
      <c r="N51" s="142"/>
      <c r="O51" s="142"/>
      <c r="P51" s="142"/>
      <c r="Q51" s="142"/>
      <c r="R51" s="142"/>
      <c r="S51" s="142"/>
      <c r="T51" s="143"/>
      <c r="U51" s="142"/>
      <c r="V51" s="134"/>
      <c r="W51" s="134"/>
      <c r="X51" s="134"/>
      <c r="Y51" s="134"/>
      <c r="Z51" s="134"/>
      <c r="AA51" s="134"/>
      <c r="AB51" s="134"/>
      <c r="AC51" s="134"/>
      <c r="AD51" s="134" t="s">
        <v>110</v>
      </c>
      <c r="AE51" s="134">
        <v>0</v>
      </c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</row>
    <row r="52" spans="1:59" outlineLevel="1" x14ac:dyDescent="0.2">
      <c r="A52" s="135">
        <v>12</v>
      </c>
      <c r="B52" s="135" t="s">
        <v>129</v>
      </c>
      <c r="C52" s="173" t="s">
        <v>160</v>
      </c>
      <c r="D52" s="141" t="s">
        <v>158</v>
      </c>
      <c r="E52" s="148">
        <v>4</v>
      </c>
      <c r="F52" s="151"/>
      <c r="G52" s="152">
        <f>ROUND(E52*F52,2)</f>
        <v>0</v>
      </c>
      <c r="H52" s="151"/>
      <c r="I52" s="152">
        <f>ROUND(E52*H52,2)</f>
        <v>0</v>
      </c>
      <c r="J52" s="151"/>
      <c r="K52" s="152">
        <f>ROUND(E52*J52,2)</f>
        <v>0</v>
      </c>
      <c r="L52" s="152">
        <v>21</v>
      </c>
      <c r="M52" s="152">
        <f>G52*(1+L52/100)</f>
        <v>0</v>
      </c>
      <c r="N52" s="142">
        <v>4.0000000000000003E-5</v>
      </c>
      <c r="O52" s="142">
        <f>ROUND(E52*N52,5)</f>
        <v>1.6000000000000001E-4</v>
      </c>
      <c r="P52" s="142">
        <v>0</v>
      </c>
      <c r="Q52" s="142">
        <f>ROUND(E52*P52,5)</f>
        <v>0</v>
      </c>
      <c r="R52" s="142"/>
      <c r="S52" s="142" t="s">
        <v>129</v>
      </c>
      <c r="T52" s="143">
        <v>0.308</v>
      </c>
      <c r="U52" s="142">
        <f>ROUND(E52*T52,2)</f>
        <v>1.23</v>
      </c>
      <c r="V52" s="134"/>
      <c r="W52" s="134"/>
      <c r="X52" s="134"/>
      <c r="Y52" s="134"/>
      <c r="Z52" s="134"/>
      <c r="AA52" s="134"/>
      <c r="AB52" s="134"/>
      <c r="AC52" s="134"/>
      <c r="AD52" s="134" t="s">
        <v>108</v>
      </c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</row>
    <row r="53" spans="1:59" outlineLevel="1" x14ac:dyDescent="0.2">
      <c r="A53" s="135"/>
      <c r="B53" s="135"/>
      <c r="C53" s="174" t="s">
        <v>60</v>
      </c>
      <c r="D53" s="144"/>
      <c r="E53" s="149">
        <v>4</v>
      </c>
      <c r="F53" s="152"/>
      <c r="G53" s="152"/>
      <c r="H53" s="152"/>
      <c r="I53" s="152"/>
      <c r="J53" s="152"/>
      <c r="K53" s="152"/>
      <c r="L53" s="152"/>
      <c r="M53" s="152"/>
      <c r="N53" s="142"/>
      <c r="O53" s="142"/>
      <c r="P53" s="142"/>
      <c r="Q53" s="142"/>
      <c r="R53" s="142"/>
      <c r="S53" s="142"/>
      <c r="T53" s="143"/>
      <c r="U53" s="142"/>
      <c r="V53" s="134"/>
      <c r="W53" s="134"/>
      <c r="X53" s="134"/>
      <c r="Y53" s="134"/>
      <c r="Z53" s="134"/>
      <c r="AA53" s="134"/>
      <c r="AB53" s="134"/>
      <c r="AC53" s="134"/>
      <c r="AD53" s="134" t="s">
        <v>110</v>
      </c>
      <c r="AE53" s="134">
        <v>0</v>
      </c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54" spans="1:59" x14ac:dyDescent="0.2">
      <c r="A54" s="136" t="s">
        <v>103</v>
      </c>
      <c r="B54" s="136" t="s">
        <v>68</v>
      </c>
      <c r="C54" s="175" t="s">
        <v>69</v>
      </c>
      <c r="D54" s="145"/>
      <c r="E54" s="150"/>
      <c r="F54" s="153"/>
      <c r="G54" s="153">
        <f>SUMIF(AD55:AD68,"&lt;&gt;NOR",G55:G68)</f>
        <v>0</v>
      </c>
      <c r="H54" s="153"/>
      <c r="I54" s="153">
        <f>SUM(I55:I68)</f>
        <v>0</v>
      </c>
      <c r="J54" s="153"/>
      <c r="K54" s="153">
        <f>SUM(K55:K68)</f>
        <v>0</v>
      </c>
      <c r="L54" s="153"/>
      <c r="M54" s="153">
        <f>SUM(M55:M68)</f>
        <v>0</v>
      </c>
      <c r="N54" s="146"/>
      <c r="O54" s="146">
        <f>SUM(O55:O68)</f>
        <v>6.5500000000000003E-3</v>
      </c>
      <c r="P54" s="146"/>
      <c r="Q54" s="146">
        <f>SUM(Q55:Q68)</f>
        <v>1.6262099999999999</v>
      </c>
      <c r="R54" s="146"/>
      <c r="S54" s="146"/>
      <c r="T54" s="147"/>
      <c r="U54" s="146">
        <f>SUM(U55:U68)</f>
        <v>34.979999999999997</v>
      </c>
      <c r="AD54" t="s">
        <v>104</v>
      </c>
    </row>
    <row r="55" spans="1:59" outlineLevel="1" x14ac:dyDescent="0.2">
      <c r="A55" s="135">
        <v>13</v>
      </c>
      <c r="B55" s="135" t="s">
        <v>161</v>
      </c>
      <c r="C55" s="173" t="s">
        <v>162</v>
      </c>
      <c r="D55" s="141" t="s">
        <v>163</v>
      </c>
      <c r="E55" s="148">
        <v>2</v>
      </c>
      <c r="F55" s="151"/>
      <c r="G55" s="152">
        <f>ROUND(E55*F55,2)</f>
        <v>0</v>
      </c>
      <c r="H55" s="151"/>
      <c r="I55" s="152">
        <f>ROUND(E55*H55,2)</f>
        <v>0</v>
      </c>
      <c r="J55" s="151"/>
      <c r="K55" s="152">
        <f>ROUND(E55*J55,2)</f>
        <v>0</v>
      </c>
      <c r="L55" s="152">
        <v>21</v>
      </c>
      <c r="M55" s="152">
        <f>G55*(1+L55/100)</f>
        <v>0</v>
      </c>
      <c r="N55" s="142">
        <v>0</v>
      </c>
      <c r="O55" s="142">
        <f>ROUND(E55*N55,5)</f>
        <v>0</v>
      </c>
      <c r="P55" s="142">
        <v>0</v>
      </c>
      <c r="Q55" s="142">
        <f>ROUND(E55*P55,5)</f>
        <v>0</v>
      </c>
      <c r="R55" s="142"/>
      <c r="S55" s="142" t="s">
        <v>207</v>
      </c>
      <c r="T55" s="143">
        <v>0.05</v>
      </c>
      <c r="U55" s="142">
        <f>ROUND(E55*T55,2)</f>
        <v>0.1</v>
      </c>
      <c r="V55" s="134"/>
      <c r="W55" s="134"/>
      <c r="X55" s="134"/>
      <c r="Y55" s="134"/>
      <c r="Z55" s="134"/>
      <c r="AA55" s="134"/>
      <c r="AB55" s="134"/>
      <c r="AC55" s="134"/>
      <c r="AD55" s="134" t="s">
        <v>108</v>
      </c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</row>
    <row r="56" spans="1:59" outlineLevel="1" x14ac:dyDescent="0.2">
      <c r="A56" s="135"/>
      <c r="B56" s="135"/>
      <c r="C56" s="174" t="s">
        <v>159</v>
      </c>
      <c r="D56" s="144"/>
      <c r="E56" s="149">
        <v>2</v>
      </c>
      <c r="F56" s="152"/>
      <c r="G56" s="152"/>
      <c r="H56" s="152"/>
      <c r="I56" s="152"/>
      <c r="J56" s="152"/>
      <c r="K56" s="152"/>
      <c r="L56" s="152"/>
      <c r="M56" s="152"/>
      <c r="N56" s="142"/>
      <c r="O56" s="142"/>
      <c r="P56" s="142"/>
      <c r="Q56" s="142"/>
      <c r="R56" s="142"/>
      <c r="S56" s="142"/>
      <c r="T56" s="143"/>
      <c r="U56" s="142"/>
      <c r="V56" s="134"/>
      <c r="W56" s="134"/>
      <c r="X56" s="134"/>
      <c r="Y56" s="134"/>
      <c r="Z56" s="134"/>
      <c r="AA56" s="134"/>
      <c r="AB56" s="134"/>
      <c r="AC56" s="134"/>
      <c r="AD56" s="134" t="s">
        <v>110</v>
      </c>
      <c r="AE56" s="134">
        <v>0</v>
      </c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</row>
    <row r="57" spans="1:59" outlineLevel="1" x14ac:dyDescent="0.2">
      <c r="A57" s="135">
        <v>14</v>
      </c>
      <c r="B57" s="135" t="s">
        <v>164</v>
      </c>
      <c r="C57" s="173" t="s">
        <v>165</v>
      </c>
      <c r="D57" s="141" t="s">
        <v>124</v>
      </c>
      <c r="E57" s="148">
        <v>4.7279999999999998</v>
      </c>
      <c r="F57" s="151"/>
      <c r="G57" s="152">
        <f>ROUND(E57*F57,2)</f>
        <v>0</v>
      </c>
      <c r="H57" s="151"/>
      <c r="I57" s="152">
        <f>ROUND(E57*H57,2)</f>
        <v>0</v>
      </c>
      <c r="J57" s="151"/>
      <c r="K57" s="152">
        <f>ROUND(E57*J57,2)</f>
        <v>0</v>
      </c>
      <c r="L57" s="152">
        <v>21</v>
      </c>
      <c r="M57" s="152">
        <f>G57*(1+L57/100)</f>
        <v>0</v>
      </c>
      <c r="N57" s="142">
        <v>1.17E-3</v>
      </c>
      <c r="O57" s="142">
        <f>ROUND(E57*N57,5)</f>
        <v>5.5300000000000002E-3</v>
      </c>
      <c r="P57" s="142">
        <v>7.5999999999999998E-2</v>
      </c>
      <c r="Q57" s="142">
        <f>ROUND(E57*P57,5)</f>
        <v>0.35932999999999998</v>
      </c>
      <c r="R57" s="142"/>
      <c r="S57" s="142" t="s">
        <v>207</v>
      </c>
      <c r="T57" s="143">
        <v>0.93899999999999995</v>
      </c>
      <c r="U57" s="142">
        <f>ROUND(E57*T57,2)</f>
        <v>4.4400000000000004</v>
      </c>
      <c r="V57" s="134"/>
      <c r="W57" s="134"/>
      <c r="X57" s="134"/>
      <c r="Y57" s="134"/>
      <c r="Z57" s="134"/>
      <c r="AA57" s="134"/>
      <c r="AB57" s="134"/>
      <c r="AC57" s="134"/>
      <c r="AD57" s="134" t="s">
        <v>108</v>
      </c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</row>
    <row r="58" spans="1:59" outlineLevel="1" x14ac:dyDescent="0.2">
      <c r="A58" s="135"/>
      <c r="B58" s="135"/>
      <c r="C58" s="174" t="s">
        <v>166</v>
      </c>
      <c r="D58" s="144"/>
      <c r="E58" s="149">
        <v>2.3639999999999999</v>
      </c>
      <c r="F58" s="152"/>
      <c r="G58" s="152"/>
      <c r="H58" s="152"/>
      <c r="I58" s="152"/>
      <c r="J58" s="152"/>
      <c r="K58" s="152"/>
      <c r="L58" s="152"/>
      <c r="M58" s="152"/>
      <c r="N58" s="142"/>
      <c r="O58" s="142"/>
      <c r="P58" s="142"/>
      <c r="Q58" s="142"/>
      <c r="R58" s="142"/>
      <c r="S58" s="142"/>
      <c r="T58" s="143"/>
      <c r="U58" s="142"/>
      <c r="V58" s="134"/>
      <c r="W58" s="134"/>
      <c r="X58" s="134"/>
      <c r="Y58" s="134"/>
      <c r="Z58" s="134"/>
      <c r="AA58" s="134"/>
      <c r="AB58" s="134"/>
      <c r="AC58" s="134"/>
      <c r="AD58" s="134" t="s">
        <v>110</v>
      </c>
      <c r="AE58" s="134">
        <v>0</v>
      </c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</row>
    <row r="59" spans="1:59" outlineLevel="1" x14ac:dyDescent="0.2">
      <c r="A59" s="135"/>
      <c r="B59" s="135"/>
      <c r="C59" s="174" t="s">
        <v>166</v>
      </c>
      <c r="D59" s="144"/>
      <c r="E59" s="149">
        <v>2.3639999999999999</v>
      </c>
      <c r="F59" s="152"/>
      <c r="G59" s="152"/>
      <c r="H59" s="152"/>
      <c r="I59" s="152"/>
      <c r="J59" s="152"/>
      <c r="K59" s="152"/>
      <c r="L59" s="152"/>
      <c r="M59" s="152"/>
      <c r="N59" s="142"/>
      <c r="O59" s="142"/>
      <c r="P59" s="142"/>
      <c r="Q59" s="142"/>
      <c r="R59" s="142"/>
      <c r="S59" s="142"/>
      <c r="T59" s="143"/>
      <c r="U59" s="142"/>
      <c r="V59" s="134"/>
      <c r="W59" s="134"/>
      <c r="X59" s="134"/>
      <c r="Y59" s="134"/>
      <c r="Z59" s="134"/>
      <c r="AA59" s="134"/>
      <c r="AB59" s="134"/>
      <c r="AC59" s="134"/>
      <c r="AD59" s="134" t="s">
        <v>110</v>
      </c>
      <c r="AE59" s="134">
        <v>0</v>
      </c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</row>
    <row r="60" spans="1:59" outlineLevel="1" x14ac:dyDescent="0.2">
      <c r="A60" s="135">
        <v>15</v>
      </c>
      <c r="B60" s="135" t="s">
        <v>167</v>
      </c>
      <c r="C60" s="173" t="s">
        <v>168</v>
      </c>
      <c r="D60" s="141" t="s">
        <v>124</v>
      </c>
      <c r="E60" s="148">
        <v>1.52</v>
      </c>
      <c r="F60" s="151"/>
      <c r="G60" s="152">
        <f>ROUND(E60*F60,2)</f>
        <v>0</v>
      </c>
      <c r="H60" s="151"/>
      <c r="I60" s="152">
        <f>ROUND(E60*H60,2)</f>
        <v>0</v>
      </c>
      <c r="J60" s="151"/>
      <c r="K60" s="152">
        <f>ROUND(E60*J60,2)</f>
        <v>0</v>
      </c>
      <c r="L60" s="152">
        <v>21</v>
      </c>
      <c r="M60" s="152">
        <f>G60*(1+L60/100)</f>
        <v>0</v>
      </c>
      <c r="N60" s="142">
        <v>6.7000000000000002E-4</v>
      </c>
      <c r="O60" s="142">
        <f>ROUND(E60*N60,5)</f>
        <v>1.0200000000000001E-3</v>
      </c>
      <c r="P60" s="142">
        <v>0.31900000000000001</v>
      </c>
      <c r="Q60" s="142">
        <f>ROUND(E60*P60,5)</f>
        <v>0.48487999999999998</v>
      </c>
      <c r="R60" s="142"/>
      <c r="S60" s="142" t="s">
        <v>207</v>
      </c>
      <c r="T60" s="143">
        <v>0.317</v>
      </c>
      <c r="U60" s="142">
        <f>ROUND(E60*T60,2)</f>
        <v>0.48</v>
      </c>
      <c r="V60" s="134"/>
      <c r="W60" s="134"/>
      <c r="X60" s="134"/>
      <c r="Y60" s="134"/>
      <c r="Z60" s="134"/>
      <c r="AA60" s="134"/>
      <c r="AB60" s="134"/>
      <c r="AC60" s="134"/>
      <c r="AD60" s="134" t="s">
        <v>108</v>
      </c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</row>
    <row r="61" spans="1:59" outlineLevel="1" x14ac:dyDescent="0.2">
      <c r="A61" s="135"/>
      <c r="B61" s="135"/>
      <c r="C61" s="174" t="s">
        <v>169</v>
      </c>
      <c r="D61" s="144"/>
      <c r="E61" s="149">
        <v>0.4</v>
      </c>
      <c r="F61" s="152"/>
      <c r="G61" s="152"/>
      <c r="H61" s="152"/>
      <c r="I61" s="152"/>
      <c r="J61" s="152"/>
      <c r="K61" s="152"/>
      <c r="L61" s="152"/>
      <c r="M61" s="152"/>
      <c r="N61" s="142"/>
      <c r="O61" s="142"/>
      <c r="P61" s="142"/>
      <c r="Q61" s="142"/>
      <c r="R61" s="142"/>
      <c r="S61" s="142"/>
      <c r="T61" s="143"/>
      <c r="U61" s="142"/>
      <c r="V61" s="134"/>
      <c r="W61" s="134"/>
      <c r="X61" s="134"/>
      <c r="Y61" s="134"/>
      <c r="Z61" s="134"/>
      <c r="AA61" s="134"/>
      <c r="AB61" s="134"/>
      <c r="AC61" s="134"/>
      <c r="AD61" s="134" t="s">
        <v>110</v>
      </c>
      <c r="AE61" s="134">
        <v>0</v>
      </c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</row>
    <row r="62" spans="1:59" outlineLevel="1" x14ac:dyDescent="0.2">
      <c r="A62" s="135"/>
      <c r="B62" s="135"/>
      <c r="C62" s="174" t="s">
        <v>170</v>
      </c>
      <c r="D62" s="144"/>
      <c r="E62" s="149">
        <v>1.1200000000000001</v>
      </c>
      <c r="F62" s="152"/>
      <c r="G62" s="152"/>
      <c r="H62" s="152"/>
      <c r="I62" s="152"/>
      <c r="J62" s="152"/>
      <c r="K62" s="152"/>
      <c r="L62" s="152"/>
      <c r="M62" s="152"/>
      <c r="N62" s="142"/>
      <c r="O62" s="142"/>
      <c r="P62" s="142"/>
      <c r="Q62" s="142"/>
      <c r="R62" s="142"/>
      <c r="S62" s="142"/>
      <c r="T62" s="143"/>
      <c r="U62" s="142"/>
      <c r="V62" s="134"/>
      <c r="W62" s="134"/>
      <c r="X62" s="134"/>
      <c r="Y62" s="134"/>
      <c r="Z62" s="134"/>
      <c r="AA62" s="134"/>
      <c r="AB62" s="134"/>
      <c r="AC62" s="134"/>
      <c r="AD62" s="134" t="s">
        <v>110</v>
      </c>
      <c r="AE62" s="134">
        <v>0</v>
      </c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</row>
    <row r="63" spans="1:59" outlineLevel="1" x14ac:dyDescent="0.2">
      <c r="A63" s="135">
        <v>16</v>
      </c>
      <c r="B63" s="135" t="s">
        <v>171</v>
      </c>
      <c r="C63" s="173" t="s">
        <v>172</v>
      </c>
      <c r="D63" s="141" t="s">
        <v>124</v>
      </c>
      <c r="E63" s="148">
        <v>2</v>
      </c>
      <c r="F63" s="151"/>
      <c r="G63" s="152">
        <f>ROUND(E63*F63,2)</f>
        <v>0</v>
      </c>
      <c r="H63" s="151"/>
      <c r="I63" s="152">
        <f>ROUND(E63*H63,2)</f>
        <v>0</v>
      </c>
      <c r="J63" s="151"/>
      <c r="K63" s="152">
        <f>ROUND(E63*J63,2)</f>
        <v>0</v>
      </c>
      <c r="L63" s="152">
        <v>21</v>
      </c>
      <c r="M63" s="152">
        <f>G63*(1+L63/100)</f>
        <v>0</v>
      </c>
      <c r="N63" s="142">
        <v>0</v>
      </c>
      <c r="O63" s="142">
        <f>ROUND(E63*N63,5)</f>
        <v>0</v>
      </c>
      <c r="P63" s="142">
        <v>5.5E-2</v>
      </c>
      <c r="Q63" s="142">
        <f>ROUND(E63*P63,5)</f>
        <v>0.11</v>
      </c>
      <c r="R63" s="142"/>
      <c r="S63" s="142" t="s">
        <v>207</v>
      </c>
      <c r="T63" s="143">
        <v>0.42499999999999999</v>
      </c>
      <c r="U63" s="142">
        <f>ROUND(E63*T63,2)</f>
        <v>0.85</v>
      </c>
      <c r="V63" s="134"/>
      <c r="W63" s="134"/>
      <c r="X63" s="134"/>
      <c r="Y63" s="134"/>
      <c r="Z63" s="134"/>
      <c r="AA63" s="134"/>
      <c r="AB63" s="134"/>
      <c r="AC63" s="134"/>
      <c r="AD63" s="134" t="s">
        <v>108</v>
      </c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</row>
    <row r="64" spans="1:59" outlineLevel="1" x14ac:dyDescent="0.2">
      <c r="A64" s="135"/>
      <c r="B64" s="135"/>
      <c r="C64" s="174" t="s">
        <v>173</v>
      </c>
      <c r="D64" s="144"/>
      <c r="E64" s="149">
        <v>2</v>
      </c>
      <c r="F64" s="152"/>
      <c r="G64" s="152"/>
      <c r="H64" s="152"/>
      <c r="I64" s="152"/>
      <c r="J64" s="152"/>
      <c r="K64" s="152"/>
      <c r="L64" s="152"/>
      <c r="M64" s="152"/>
      <c r="N64" s="142"/>
      <c r="O64" s="142"/>
      <c r="P64" s="142"/>
      <c r="Q64" s="142"/>
      <c r="R64" s="142"/>
      <c r="S64" s="142"/>
      <c r="T64" s="143"/>
      <c r="U64" s="142"/>
      <c r="V64" s="134"/>
      <c r="W64" s="134"/>
      <c r="X64" s="134"/>
      <c r="Y64" s="134"/>
      <c r="Z64" s="134"/>
      <c r="AA64" s="134"/>
      <c r="AB64" s="134"/>
      <c r="AC64" s="134"/>
      <c r="AD64" s="134" t="s">
        <v>110</v>
      </c>
      <c r="AE64" s="134">
        <v>0</v>
      </c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</row>
    <row r="65" spans="1:59" outlineLevel="1" x14ac:dyDescent="0.2">
      <c r="A65" s="135">
        <v>17</v>
      </c>
      <c r="B65" s="135" t="s">
        <v>129</v>
      </c>
      <c r="C65" s="173" t="s">
        <v>174</v>
      </c>
      <c r="D65" s="141" t="s">
        <v>124</v>
      </c>
      <c r="E65" s="148">
        <v>84</v>
      </c>
      <c r="F65" s="151"/>
      <c r="G65" s="152">
        <f>ROUND(E65*F65,2)</f>
        <v>0</v>
      </c>
      <c r="H65" s="151"/>
      <c r="I65" s="152">
        <f>ROUND(E65*H65,2)</f>
        <v>0</v>
      </c>
      <c r="J65" s="151"/>
      <c r="K65" s="152">
        <f>ROUND(E65*J65,2)</f>
        <v>0</v>
      </c>
      <c r="L65" s="152">
        <v>21</v>
      </c>
      <c r="M65" s="152">
        <f>G65*(1+L65/100)</f>
        <v>0</v>
      </c>
      <c r="N65" s="142">
        <v>0</v>
      </c>
      <c r="O65" s="142">
        <f>ROUND(E65*N65,5)</f>
        <v>0</v>
      </c>
      <c r="P65" s="142">
        <v>8.0000000000000002E-3</v>
      </c>
      <c r="Q65" s="142">
        <f>ROUND(E65*P65,5)</f>
        <v>0.67200000000000004</v>
      </c>
      <c r="R65" s="142"/>
      <c r="S65" s="142" t="s">
        <v>129</v>
      </c>
      <c r="T65" s="143">
        <v>0.34599999999999997</v>
      </c>
      <c r="U65" s="142">
        <f>ROUND(E65*T65,2)</f>
        <v>29.06</v>
      </c>
      <c r="V65" s="134"/>
      <c r="W65" s="134"/>
      <c r="X65" s="134"/>
      <c r="Y65" s="134"/>
      <c r="Z65" s="134"/>
      <c r="AA65" s="134"/>
      <c r="AB65" s="134"/>
      <c r="AC65" s="134"/>
      <c r="AD65" s="134" t="s">
        <v>108</v>
      </c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</row>
    <row r="66" spans="1:59" outlineLevel="1" x14ac:dyDescent="0.2">
      <c r="A66" s="135"/>
      <c r="B66" s="135"/>
      <c r="C66" s="174" t="s">
        <v>175</v>
      </c>
      <c r="D66" s="144"/>
      <c r="E66" s="149">
        <v>84</v>
      </c>
      <c r="F66" s="152"/>
      <c r="G66" s="152"/>
      <c r="H66" s="152"/>
      <c r="I66" s="152"/>
      <c r="J66" s="152"/>
      <c r="K66" s="152"/>
      <c r="L66" s="152"/>
      <c r="M66" s="152"/>
      <c r="N66" s="142"/>
      <c r="O66" s="142"/>
      <c r="P66" s="142"/>
      <c r="Q66" s="142"/>
      <c r="R66" s="142"/>
      <c r="S66" s="142"/>
      <c r="T66" s="143"/>
      <c r="U66" s="142"/>
      <c r="V66" s="134"/>
      <c r="W66" s="134"/>
      <c r="X66" s="134"/>
      <c r="Y66" s="134"/>
      <c r="Z66" s="134"/>
      <c r="AA66" s="134"/>
      <c r="AB66" s="134"/>
      <c r="AC66" s="134"/>
      <c r="AD66" s="134" t="s">
        <v>110</v>
      </c>
      <c r="AE66" s="134">
        <v>0</v>
      </c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</row>
    <row r="67" spans="1:59" ht="22.5" outlineLevel="1" x14ac:dyDescent="0.2">
      <c r="A67" s="135">
        <v>18</v>
      </c>
      <c r="B67" s="135" t="s">
        <v>129</v>
      </c>
      <c r="C67" s="173" t="s">
        <v>176</v>
      </c>
      <c r="D67" s="141" t="s">
        <v>177</v>
      </c>
      <c r="E67" s="148">
        <v>1.6259999999999999</v>
      </c>
      <c r="F67" s="151"/>
      <c r="G67" s="152">
        <f>ROUND(E67*F67,2)</f>
        <v>0</v>
      </c>
      <c r="H67" s="151"/>
      <c r="I67" s="152">
        <f>ROUND(E67*H67,2)</f>
        <v>0</v>
      </c>
      <c r="J67" s="151"/>
      <c r="K67" s="152">
        <f>ROUND(E67*J67,2)</f>
        <v>0</v>
      </c>
      <c r="L67" s="152">
        <v>21</v>
      </c>
      <c r="M67" s="152">
        <f>G67*(1+L67/100)</f>
        <v>0</v>
      </c>
      <c r="N67" s="142">
        <v>0</v>
      </c>
      <c r="O67" s="142">
        <f>ROUND(E67*N67,5)</f>
        <v>0</v>
      </c>
      <c r="P67" s="142">
        <v>0</v>
      </c>
      <c r="Q67" s="142">
        <f>ROUND(E67*P67,5)</f>
        <v>0</v>
      </c>
      <c r="R67" s="142"/>
      <c r="S67" s="142" t="s">
        <v>129</v>
      </c>
      <c r="T67" s="143">
        <v>0.03</v>
      </c>
      <c r="U67" s="142">
        <f>ROUND(E67*T67,2)</f>
        <v>0.05</v>
      </c>
      <c r="V67" s="134"/>
      <c r="W67" s="134"/>
      <c r="X67" s="134"/>
      <c r="Y67" s="134"/>
      <c r="Z67" s="134"/>
      <c r="AA67" s="134"/>
      <c r="AB67" s="134"/>
      <c r="AC67" s="134"/>
      <c r="AD67" s="134" t="s">
        <v>108</v>
      </c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</row>
    <row r="68" spans="1:59" outlineLevel="1" x14ac:dyDescent="0.2">
      <c r="A68" s="135">
        <v>19</v>
      </c>
      <c r="B68" s="135" t="s">
        <v>178</v>
      </c>
      <c r="C68" s="173" t="s">
        <v>179</v>
      </c>
      <c r="D68" s="141" t="s">
        <v>177</v>
      </c>
      <c r="E68" s="148">
        <v>1.6259999999999999</v>
      </c>
      <c r="F68" s="151"/>
      <c r="G68" s="152">
        <f>ROUND(E68*F68,2)</f>
        <v>0</v>
      </c>
      <c r="H68" s="151"/>
      <c r="I68" s="152">
        <f>ROUND(E68*H68,2)</f>
        <v>0</v>
      </c>
      <c r="J68" s="151"/>
      <c r="K68" s="152">
        <f>ROUND(E68*J68,2)</f>
        <v>0</v>
      </c>
      <c r="L68" s="152">
        <v>21</v>
      </c>
      <c r="M68" s="152">
        <f>G68*(1+L68/100)</f>
        <v>0</v>
      </c>
      <c r="N68" s="142">
        <v>0</v>
      </c>
      <c r="O68" s="142">
        <f>ROUND(E68*N68,5)</f>
        <v>0</v>
      </c>
      <c r="P68" s="142">
        <v>0</v>
      </c>
      <c r="Q68" s="142">
        <f>ROUND(E68*P68,5)</f>
        <v>0</v>
      </c>
      <c r="R68" s="142"/>
      <c r="S68" s="142" t="s">
        <v>207</v>
      </c>
      <c r="T68" s="143">
        <v>0</v>
      </c>
      <c r="U68" s="142">
        <f>ROUND(E68*T68,2)</f>
        <v>0</v>
      </c>
      <c r="V68" s="134"/>
      <c r="W68" s="134"/>
      <c r="X68" s="134"/>
      <c r="Y68" s="134"/>
      <c r="Z68" s="134"/>
      <c r="AA68" s="134"/>
      <c r="AB68" s="134"/>
      <c r="AC68" s="134"/>
      <c r="AD68" s="134" t="s">
        <v>108</v>
      </c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</row>
    <row r="69" spans="1:59" x14ac:dyDescent="0.2">
      <c r="A69" s="136" t="s">
        <v>103</v>
      </c>
      <c r="B69" s="136" t="s">
        <v>70</v>
      </c>
      <c r="C69" s="175" t="s">
        <v>71</v>
      </c>
      <c r="D69" s="145"/>
      <c r="E69" s="150"/>
      <c r="F69" s="153"/>
      <c r="G69" s="153">
        <f>SUMIF(AD70:AD71,"&lt;&gt;NOR",G70:G71)</f>
        <v>0</v>
      </c>
      <c r="H69" s="153"/>
      <c r="I69" s="153">
        <f>SUM(I70:I71)</f>
        <v>0</v>
      </c>
      <c r="J69" s="153"/>
      <c r="K69" s="153">
        <f>SUM(K70:K71)</f>
        <v>0</v>
      </c>
      <c r="L69" s="153"/>
      <c r="M69" s="153">
        <f>SUM(M70:M71)</f>
        <v>0</v>
      </c>
      <c r="N69" s="146"/>
      <c r="O69" s="146">
        <f>SUM(O70:O71)</f>
        <v>0</v>
      </c>
      <c r="P69" s="146"/>
      <c r="Q69" s="146">
        <f>SUM(Q70:Q71)</f>
        <v>0</v>
      </c>
      <c r="R69" s="146"/>
      <c r="S69" s="146"/>
      <c r="T69" s="147"/>
      <c r="U69" s="146">
        <f>SUM(U70:U71)</f>
        <v>7</v>
      </c>
      <c r="AD69" t="s">
        <v>104</v>
      </c>
    </row>
    <row r="70" spans="1:59" outlineLevel="1" x14ac:dyDescent="0.2">
      <c r="A70" s="135">
        <v>20</v>
      </c>
      <c r="B70" s="135" t="s">
        <v>180</v>
      </c>
      <c r="C70" s="173" t="s">
        <v>181</v>
      </c>
      <c r="D70" s="141" t="s">
        <v>177</v>
      </c>
      <c r="E70" s="148">
        <v>7.4572000000000003</v>
      </c>
      <c r="F70" s="151"/>
      <c r="G70" s="152">
        <f>ROUND(E70*F70,2)</f>
        <v>0</v>
      </c>
      <c r="H70" s="151"/>
      <c r="I70" s="152">
        <f>ROUND(E70*H70,2)</f>
        <v>0</v>
      </c>
      <c r="J70" s="151"/>
      <c r="K70" s="152">
        <f>ROUND(E70*J70,2)</f>
        <v>0</v>
      </c>
      <c r="L70" s="152">
        <v>21</v>
      </c>
      <c r="M70" s="152">
        <f>G70*(1+L70/100)</f>
        <v>0</v>
      </c>
      <c r="N70" s="142">
        <v>0</v>
      </c>
      <c r="O70" s="142">
        <f>ROUND(E70*N70,5)</f>
        <v>0</v>
      </c>
      <c r="P70" s="142">
        <v>0</v>
      </c>
      <c r="Q70" s="142">
        <f>ROUND(E70*P70,5)</f>
        <v>0</v>
      </c>
      <c r="R70" s="142"/>
      <c r="S70" s="142" t="s">
        <v>207</v>
      </c>
      <c r="T70" s="143">
        <v>0.9385</v>
      </c>
      <c r="U70" s="142">
        <f>ROUND(E70*T70,2)</f>
        <v>7</v>
      </c>
      <c r="V70" s="134"/>
      <c r="W70" s="134"/>
      <c r="X70" s="134"/>
      <c r="Y70" s="134"/>
      <c r="Z70" s="134"/>
      <c r="AA70" s="134"/>
      <c r="AB70" s="134"/>
      <c r="AC70" s="134"/>
      <c r="AD70" s="134" t="s">
        <v>108</v>
      </c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</row>
    <row r="71" spans="1:59" outlineLevel="1" x14ac:dyDescent="0.2">
      <c r="A71" s="135"/>
      <c r="B71" s="135"/>
      <c r="C71" s="174" t="s">
        <v>182</v>
      </c>
      <c r="D71" s="144"/>
      <c r="E71" s="149">
        <v>7.4572000000000003</v>
      </c>
      <c r="F71" s="152"/>
      <c r="G71" s="152"/>
      <c r="H71" s="152"/>
      <c r="I71" s="152"/>
      <c r="J71" s="152"/>
      <c r="K71" s="152"/>
      <c r="L71" s="152"/>
      <c r="M71" s="152"/>
      <c r="N71" s="142"/>
      <c r="O71" s="142"/>
      <c r="P71" s="142"/>
      <c r="Q71" s="142"/>
      <c r="R71" s="142"/>
      <c r="S71" s="142"/>
      <c r="T71" s="143"/>
      <c r="U71" s="142"/>
      <c r="V71" s="134"/>
      <c r="W71" s="134"/>
      <c r="X71" s="134"/>
      <c r="Y71" s="134"/>
      <c r="Z71" s="134"/>
      <c r="AA71" s="134"/>
      <c r="AB71" s="134"/>
      <c r="AC71" s="134"/>
      <c r="AD71" s="134" t="s">
        <v>110</v>
      </c>
      <c r="AE71" s="134">
        <v>0</v>
      </c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</row>
    <row r="72" spans="1:59" x14ac:dyDescent="0.2">
      <c r="A72" s="136" t="s">
        <v>103</v>
      </c>
      <c r="B72" s="136" t="s">
        <v>72</v>
      </c>
      <c r="C72" s="175" t="s">
        <v>73</v>
      </c>
      <c r="D72" s="145"/>
      <c r="E72" s="150"/>
      <c r="F72" s="153"/>
      <c r="G72" s="153">
        <f>SUMIF(AD73:AD85,"&lt;&gt;NOR",G73:G85)</f>
        <v>0</v>
      </c>
      <c r="H72" s="153"/>
      <c r="I72" s="153">
        <f>SUM(I73:I85)</f>
        <v>0</v>
      </c>
      <c r="J72" s="153"/>
      <c r="K72" s="153">
        <f>SUM(K73:K85)</f>
        <v>0</v>
      </c>
      <c r="L72" s="153"/>
      <c r="M72" s="153">
        <f>SUM(M73:M85)</f>
        <v>0</v>
      </c>
      <c r="N72" s="146"/>
      <c r="O72" s="146">
        <f>SUM(O73:O85)</f>
        <v>0</v>
      </c>
      <c r="P72" s="146"/>
      <c r="Q72" s="146">
        <f>SUM(Q73:Q85)</f>
        <v>0</v>
      </c>
      <c r="R72" s="146"/>
      <c r="S72" s="146"/>
      <c r="T72" s="147"/>
      <c r="U72" s="146">
        <f>SUM(U73:U85)</f>
        <v>0.72</v>
      </c>
      <c r="AD72" t="s">
        <v>104</v>
      </c>
    </row>
    <row r="73" spans="1:59" ht="22.5" outlineLevel="1" x14ac:dyDescent="0.2">
      <c r="A73" s="135">
        <v>21</v>
      </c>
      <c r="B73" s="135" t="s">
        <v>129</v>
      </c>
      <c r="C73" s="173" t="s">
        <v>183</v>
      </c>
      <c r="D73" s="141" t="s">
        <v>158</v>
      </c>
      <c r="E73" s="148">
        <v>6</v>
      </c>
      <c r="F73" s="151"/>
      <c r="G73" s="152">
        <f>ROUND(E73*F73,2)</f>
        <v>0</v>
      </c>
      <c r="H73" s="151"/>
      <c r="I73" s="152">
        <f>ROUND(E73*H73,2)</f>
        <v>0</v>
      </c>
      <c r="J73" s="151"/>
      <c r="K73" s="152">
        <f>ROUND(E73*J73,2)</f>
        <v>0</v>
      </c>
      <c r="L73" s="152">
        <v>21</v>
      </c>
      <c r="M73" s="152">
        <f>G73*(1+L73/100)</f>
        <v>0</v>
      </c>
      <c r="N73" s="142">
        <v>0</v>
      </c>
      <c r="O73" s="142">
        <f>ROUND(E73*N73,5)</f>
        <v>0</v>
      </c>
      <c r="P73" s="142">
        <v>0</v>
      </c>
      <c r="Q73" s="142">
        <f>ROUND(E73*P73,5)</f>
        <v>0</v>
      </c>
      <c r="R73" s="142"/>
      <c r="S73" s="142" t="s">
        <v>129</v>
      </c>
      <c r="T73" s="143">
        <v>0.03</v>
      </c>
      <c r="U73" s="142">
        <f>ROUND(E73*T73,2)</f>
        <v>0.18</v>
      </c>
      <c r="V73" s="134"/>
      <c r="W73" s="134"/>
      <c r="X73" s="134"/>
      <c r="Y73" s="134"/>
      <c r="Z73" s="134"/>
      <c r="AA73" s="134"/>
      <c r="AB73" s="134"/>
      <c r="AC73" s="134"/>
      <c r="AD73" s="134" t="s">
        <v>108</v>
      </c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</row>
    <row r="74" spans="1:59" outlineLevel="1" x14ac:dyDescent="0.2">
      <c r="A74" s="135"/>
      <c r="B74" s="135"/>
      <c r="C74" s="174" t="s">
        <v>184</v>
      </c>
      <c r="D74" s="144"/>
      <c r="E74" s="149">
        <v>6</v>
      </c>
      <c r="F74" s="152"/>
      <c r="G74" s="152"/>
      <c r="H74" s="152"/>
      <c r="I74" s="152"/>
      <c r="J74" s="152"/>
      <c r="K74" s="152"/>
      <c r="L74" s="152"/>
      <c r="M74" s="152"/>
      <c r="N74" s="142"/>
      <c r="O74" s="142"/>
      <c r="P74" s="142"/>
      <c r="Q74" s="142"/>
      <c r="R74" s="142"/>
      <c r="S74" s="142"/>
      <c r="T74" s="143"/>
      <c r="U74" s="142"/>
      <c r="V74" s="134"/>
      <c r="W74" s="134"/>
      <c r="X74" s="134"/>
      <c r="Y74" s="134"/>
      <c r="Z74" s="134"/>
      <c r="AA74" s="134"/>
      <c r="AB74" s="134"/>
      <c r="AC74" s="134"/>
      <c r="AD74" s="134" t="s">
        <v>110</v>
      </c>
      <c r="AE74" s="134">
        <v>0</v>
      </c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</row>
    <row r="75" spans="1:59" ht="33.75" outlineLevel="1" x14ac:dyDescent="0.2">
      <c r="A75" s="135">
        <v>22</v>
      </c>
      <c r="B75" s="135" t="s">
        <v>129</v>
      </c>
      <c r="C75" s="173" t="s">
        <v>201</v>
      </c>
      <c r="D75" s="141" t="s">
        <v>158</v>
      </c>
      <c r="E75" s="148">
        <v>2</v>
      </c>
      <c r="F75" s="151"/>
      <c r="G75" s="152">
        <f>ROUND(E75*F75,2)</f>
        <v>0</v>
      </c>
      <c r="H75" s="151"/>
      <c r="I75" s="152">
        <f>ROUND(E75*H75,2)</f>
        <v>0</v>
      </c>
      <c r="J75" s="151"/>
      <c r="K75" s="152">
        <f>ROUND(E75*J75,2)</f>
        <v>0</v>
      </c>
      <c r="L75" s="152">
        <v>21</v>
      </c>
      <c r="M75" s="152">
        <f>G75*(1+L75/100)</f>
        <v>0</v>
      </c>
      <c r="N75" s="142">
        <v>0</v>
      </c>
      <c r="O75" s="142">
        <f>ROUND(E75*N75,5)</f>
        <v>0</v>
      </c>
      <c r="P75" s="142">
        <v>0</v>
      </c>
      <c r="Q75" s="142">
        <f>ROUND(E75*P75,5)</f>
        <v>0</v>
      </c>
      <c r="R75" s="142"/>
      <c r="S75" s="142" t="s">
        <v>129</v>
      </c>
      <c r="T75" s="143">
        <v>0.03</v>
      </c>
      <c r="U75" s="142">
        <f>ROUND(E75*T75,2)</f>
        <v>0.06</v>
      </c>
      <c r="V75" s="134"/>
      <c r="W75" s="134"/>
      <c r="X75" s="134"/>
      <c r="Y75" s="134"/>
      <c r="Z75" s="134"/>
      <c r="AA75" s="134"/>
      <c r="AB75" s="134"/>
      <c r="AC75" s="134"/>
      <c r="AD75" s="134" t="s">
        <v>108</v>
      </c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</row>
    <row r="76" spans="1:59" outlineLevel="1" x14ac:dyDescent="0.2">
      <c r="A76" s="135"/>
      <c r="B76" s="135"/>
      <c r="C76" s="174" t="s">
        <v>185</v>
      </c>
      <c r="D76" s="144"/>
      <c r="E76" s="149">
        <v>2</v>
      </c>
      <c r="F76" s="152"/>
      <c r="G76" s="152"/>
      <c r="H76" s="152"/>
      <c r="I76" s="152"/>
      <c r="J76" s="152"/>
      <c r="K76" s="152"/>
      <c r="L76" s="152"/>
      <c r="M76" s="152"/>
      <c r="N76" s="142"/>
      <c r="O76" s="142"/>
      <c r="P76" s="142"/>
      <c r="Q76" s="142"/>
      <c r="R76" s="142"/>
      <c r="S76" s="142"/>
      <c r="T76" s="143"/>
      <c r="U76" s="142"/>
      <c r="V76" s="134"/>
      <c r="W76" s="134"/>
      <c r="X76" s="134"/>
      <c r="Y76" s="134"/>
      <c r="Z76" s="134"/>
      <c r="AA76" s="134"/>
      <c r="AB76" s="134"/>
      <c r="AC76" s="134"/>
      <c r="AD76" s="134" t="s">
        <v>110</v>
      </c>
      <c r="AE76" s="134">
        <v>0</v>
      </c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33.75" outlineLevel="1" x14ac:dyDescent="0.2">
      <c r="A77" s="135">
        <v>23</v>
      </c>
      <c r="B77" s="135" t="s">
        <v>129</v>
      </c>
      <c r="C77" s="173" t="s">
        <v>202</v>
      </c>
      <c r="D77" s="141" t="s">
        <v>158</v>
      </c>
      <c r="E77" s="148">
        <v>2</v>
      </c>
      <c r="F77" s="151"/>
      <c r="G77" s="152">
        <f>ROUND(E77*F77,2)</f>
        <v>0</v>
      </c>
      <c r="H77" s="151"/>
      <c r="I77" s="152">
        <f>ROUND(E77*H77,2)</f>
        <v>0</v>
      </c>
      <c r="J77" s="151"/>
      <c r="K77" s="152">
        <f>ROUND(E77*J77,2)</f>
        <v>0</v>
      </c>
      <c r="L77" s="152">
        <v>21</v>
      </c>
      <c r="M77" s="152">
        <f>G77*(1+L77/100)</f>
        <v>0</v>
      </c>
      <c r="N77" s="142">
        <v>0</v>
      </c>
      <c r="O77" s="142">
        <f>ROUND(E77*N77,5)</f>
        <v>0</v>
      </c>
      <c r="P77" s="142">
        <v>0</v>
      </c>
      <c r="Q77" s="142">
        <f>ROUND(E77*P77,5)</f>
        <v>0</v>
      </c>
      <c r="R77" s="142"/>
      <c r="S77" s="142" t="s">
        <v>129</v>
      </c>
      <c r="T77" s="143">
        <v>0.03</v>
      </c>
      <c r="U77" s="142">
        <f>ROUND(E77*T77,2)</f>
        <v>0.06</v>
      </c>
      <c r="V77" s="134"/>
      <c r="W77" s="134"/>
      <c r="X77" s="134"/>
      <c r="Y77" s="134"/>
      <c r="Z77" s="134"/>
      <c r="AA77" s="134"/>
      <c r="AB77" s="134"/>
      <c r="AC77" s="134"/>
      <c r="AD77" s="134" t="s">
        <v>108</v>
      </c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outlineLevel="1" x14ac:dyDescent="0.2">
      <c r="A78" s="135"/>
      <c r="B78" s="135"/>
      <c r="C78" s="174" t="s">
        <v>186</v>
      </c>
      <c r="D78" s="144"/>
      <c r="E78" s="149">
        <v>2</v>
      </c>
      <c r="F78" s="152"/>
      <c r="G78" s="152"/>
      <c r="H78" s="152"/>
      <c r="I78" s="152"/>
      <c r="J78" s="152"/>
      <c r="K78" s="152"/>
      <c r="L78" s="152"/>
      <c r="M78" s="152"/>
      <c r="N78" s="142"/>
      <c r="O78" s="142"/>
      <c r="P78" s="142"/>
      <c r="Q78" s="142"/>
      <c r="R78" s="142"/>
      <c r="S78" s="142"/>
      <c r="T78" s="143"/>
      <c r="U78" s="142"/>
      <c r="V78" s="134"/>
      <c r="W78" s="134"/>
      <c r="X78" s="134"/>
      <c r="Y78" s="134"/>
      <c r="Z78" s="134"/>
      <c r="AA78" s="134"/>
      <c r="AB78" s="134"/>
      <c r="AC78" s="134"/>
      <c r="AD78" s="134" t="s">
        <v>110</v>
      </c>
      <c r="AE78" s="134">
        <v>0</v>
      </c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45" outlineLevel="1" x14ac:dyDescent="0.2">
      <c r="A79" s="135">
        <v>24</v>
      </c>
      <c r="B79" s="135" t="s">
        <v>129</v>
      </c>
      <c r="C79" s="173" t="s">
        <v>203</v>
      </c>
      <c r="D79" s="141" t="s">
        <v>158</v>
      </c>
      <c r="E79" s="148">
        <v>4</v>
      </c>
      <c r="F79" s="151"/>
      <c r="G79" s="152">
        <f>ROUND(E79*F79,2)</f>
        <v>0</v>
      </c>
      <c r="H79" s="151"/>
      <c r="I79" s="152">
        <f>ROUND(E79*H79,2)</f>
        <v>0</v>
      </c>
      <c r="J79" s="151"/>
      <c r="K79" s="152">
        <f>ROUND(E79*J79,2)</f>
        <v>0</v>
      </c>
      <c r="L79" s="152">
        <v>21</v>
      </c>
      <c r="M79" s="152">
        <f>G79*(1+L79/100)</f>
        <v>0</v>
      </c>
      <c r="N79" s="142">
        <v>0</v>
      </c>
      <c r="O79" s="142">
        <f>ROUND(E79*N79,5)</f>
        <v>0</v>
      </c>
      <c r="P79" s="142">
        <v>0</v>
      </c>
      <c r="Q79" s="142">
        <f>ROUND(E79*P79,5)</f>
        <v>0</v>
      </c>
      <c r="R79" s="142"/>
      <c r="S79" s="142" t="s">
        <v>129</v>
      </c>
      <c r="T79" s="143">
        <v>0.03</v>
      </c>
      <c r="U79" s="142">
        <f>ROUND(E79*T79,2)</f>
        <v>0.12</v>
      </c>
      <c r="V79" s="134"/>
      <c r="W79" s="134"/>
      <c r="X79" s="134"/>
      <c r="Y79" s="134"/>
      <c r="Z79" s="134"/>
      <c r="AA79" s="134"/>
      <c r="AB79" s="134"/>
      <c r="AC79" s="134"/>
      <c r="AD79" s="134" t="s">
        <v>108</v>
      </c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</row>
    <row r="80" spans="1:59" outlineLevel="1" x14ac:dyDescent="0.2">
      <c r="A80" s="135"/>
      <c r="B80" s="135"/>
      <c r="C80" s="174" t="s">
        <v>204</v>
      </c>
      <c r="D80" s="144"/>
      <c r="E80" s="149">
        <v>4</v>
      </c>
      <c r="F80" s="152"/>
      <c r="G80" s="152"/>
      <c r="H80" s="152"/>
      <c r="I80" s="152"/>
      <c r="J80" s="152"/>
      <c r="K80" s="152"/>
      <c r="L80" s="152"/>
      <c r="M80" s="152"/>
      <c r="N80" s="142"/>
      <c r="O80" s="142"/>
      <c r="P80" s="142"/>
      <c r="Q80" s="142"/>
      <c r="R80" s="142"/>
      <c r="S80" s="142"/>
      <c r="T80" s="143"/>
      <c r="U80" s="142"/>
      <c r="V80" s="134"/>
      <c r="W80" s="134"/>
      <c r="X80" s="134"/>
      <c r="Y80" s="134"/>
      <c r="Z80" s="134"/>
      <c r="AA80" s="134"/>
      <c r="AB80" s="134"/>
      <c r="AC80" s="134"/>
      <c r="AD80" s="134" t="s">
        <v>110</v>
      </c>
      <c r="AE80" s="134">
        <v>0</v>
      </c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</row>
    <row r="81" spans="1:59" ht="45" outlineLevel="1" x14ac:dyDescent="0.2">
      <c r="A81" s="135">
        <v>25</v>
      </c>
      <c r="B81" s="135" t="s">
        <v>129</v>
      </c>
      <c r="C81" s="173" t="s">
        <v>205</v>
      </c>
      <c r="D81" s="141" t="s">
        <v>158</v>
      </c>
      <c r="E81" s="148">
        <v>4</v>
      </c>
      <c r="F81" s="151"/>
      <c r="G81" s="152">
        <f>ROUND(E81*F81,2)</f>
        <v>0</v>
      </c>
      <c r="H81" s="151"/>
      <c r="I81" s="152">
        <f>ROUND(E81*H81,2)</f>
        <v>0</v>
      </c>
      <c r="J81" s="151"/>
      <c r="K81" s="152">
        <f>ROUND(E81*J81,2)</f>
        <v>0</v>
      </c>
      <c r="L81" s="152">
        <v>21</v>
      </c>
      <c r="M81" s="152">
        <f>G81*(1+L81/100)</f>
        <v>0</v>
      </c>
      <c r="N81" s="142">
        <v>0</v>
      </c>
      <c r="O81" s="142">
        <f>ROUND(E81*N81,5)</f>
        <v>0</v>
      </c>
      <c r="P81" s="142">
        <v>0</v>
      </c>
      <c r="Q81" s="142">
        <f>ROUND(E81*P81,5)</f>
        <v>0</v>
      </c>
      <c r="R81" s="142"/>
      <c r="S81" s="142" t="s">
        <v>129</v>
      </c>
      <c r="T81" s="143">
        <v>0.03</v>
      </c>
      <c r="U81" s="142">
        <f>ROUND(E81*T81,2)</f>
        <v>0.12</v>
      </c>
      <c r="V81" s="134"/>
      <c r="W81" s="134"/>
      <c r="X81" s="134"/>
      <c r="Y81" s="134"/>
      <c r="Z81" s="134"/>
      <c r="AA81" s="134"/>
      <c r="AB81" s="134"/>
      <c r="AC81" s="134"/>
      <c r="AD81" s="134" t="s">
        <v>108</v>
      </c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</row>
    <row r="82" spans="1:59" outlineLevel="1" x14ac:dyDescent="0.2">
      <c r="A82" s="135"/>
      <c r="B82" s="135"/>
      <c r="C82" s="174" t="s">
        <v>60</v>
      </c>
      <c r="D82" s="144"/>
      <c r="E82" s="149">
        <v>4</v>
      </c>
      <c r="F82" s="152"/>
      <c r="G82" s="152"/>
      <c r="H82" s="152"/>
      <c r="I82" s="152"/>
      <c r="J82" s="152"/>
      <c r="K82" s="152"/>
      <c r="L82" s="152"/>
      <c r="M82" s="152"/>
      <c r="N82" s="142"/>
      <c r="O82" s="142"/>
      <c r="P82" s="142"/>
      <c r="Q82" s="142"/>
      <c r="R82" s="142"/>
      <c r="S82" s="142"/>
      <c r="T82" s="143"/>
      <c r="U82" s="142"/>
      <c r="V82" s="134"/>
      <c r="W82" s="134"/>
      <c r="X82" s="134"/>
      <c r="Y82" s="134"/>
      <c r="Z82" s="134"/>
      <c r="AA82" s="134"/>
      <c r="AB82" s="134"/>
      <c r="AC82" s="134"/>
      <c r="AD82" s="134" t="s">
        <v>110</v>
      </c>
      <c r="AE82" s="134">
        <v>0</v>
      </c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22.5" outlineLevel="1" x14ac:dyDescent="0.2">
      <c r="A83" s="135">
        <v>26</v>
      </c>
      <c r="B83" s="135" t="s">
        <v>129</v>
      </c>
      <c r="C83" s="173" t="s">
        <v>187</v>
      </c>
      <c r="D83" s="141" t="s">
        <v>158</v>
      </c>
      <c r="E83" s="148">
        <v>6</v>
      </c>
      <c r="F83" s="151"/>
      <c r="G83" s="152">
        <f>ROUND(E83*F83,2)</f>
        <v>0</v>
      </c>
      <c r="H83" s="151"/>
      <c r="I83" s="152">
        <f>ROUND(E83*H83,2)</f>
        <v>0</v>
      </c>
      <c r="J83" s="151"/>
      <c r="K83" s="152">
        <f>ROUND(E83*J83,2)</f>
        <v>0</v>
      </c>
      <c r="L83" s="152">
        <v>21</v>
      </c>
      <c r="M83" s="152">
        <f>G83*(1+L83/100)</f>
        <v>0</v>
      </c>
      <c r="N83" s="142">
        <v>0</v>
      </c>
      <c r="O83" s="142">
        <f>ROUND(E83*N83,5)</f>
        <v>0</v>
      </c>
      <c r="P83" s="142">
        <v>0</v>
      </c>
      <c r="Q83" s="142">
        <f>ROUND(E83*P83,5)</f>
        <v>0</v>
      </c>
      <c r="R83" s="142"/>
      <c r="S83" s="142" t="s">
        <v>129</v>
      </c>
      <c r="T83" s="143">
        <v>0.03</v>
      </c>
      <c r="U83" s="142">
        <f>ROUND(E83*T83,2)</f>
        <v>0.18</v>
      </c>
      <c r="V83" s="134"/>
      <c r="W83" s="134"/>
      <c r="X83" s="134"/>
      <c r="Y83" s="134"/>
      <c r="Z83" s="134"/>
      <c r="AA83" s="134"/>
      <c r="AB83" s="134"/>
      <c r="AC83" s="134"/>
      <c r="AD83" s="134" t="s">
        <v>108</v>
      </c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</row>
    <row r="84" spans="1:59" outlineLevel="1" x14ac:dyDescent="0.2">
      <c r="A84" s="135"/>
      <c r="B84" s="135"/>
      <c r="C84" s="174" t="s">
        <v>60</v>
      </c>
      <c r="D84" s="144"/>
      <c r="E84" s="149">
        <v>4</v>
      </c>
      <c r="F84" s="152"/>
      <c r="G84" s="152"/>
      <c r="H84" s="152"/>
      <c r="I84" s="152"/>
      <c r="J84" s="152"/>
      <c r="K84" s="152"/>
      <c r="L84" s="152"/>
      <c r="M84" s="152"/>
      <c r="N84" s="142"/>
      <c r="O84" s="142"/>
      <c r="P84" s="142"/>
      <c r="Q84" s="142"/>
      <c r="R84" s="142"/>
      <c r="S84" s="142"/>
      <c r="T84" s="143"/>
      <c r="U84" s="142"/>
      <c r="V84" s="134"/>
      <c r="W84" s="134"/>
      <c r="X84" s="134"/>
      <c r="Y84" s="134"/>
      <c r="Z84" s="134"/>
      <c r="AA84" s="134"/>
      <c r="AB84" s="134"/>
      <c r="AC84" s="134"/>
      <c r="AD84" s="134" t="s">
        <v>110</v>
      </c>
      <c r="AE84" s="134">
        <v>0</v>
      </c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</row>
    <row r="85" spans="1:59" outlineLevel="1" x14ac:dyDescent="0.2">
      <c r="A85" s="135"/>
      <c r="B85" s="135"/>
      <c r="C85" s="174" t="s">
        <v>159</v>
      </c>
      <c r="D85" s="144"/>
      <c r="E85" s="149">
        <v>2</v>
      </c>
      <c r="F85" s="152"/>
      <c r="G85" s="152"/>
      <c r="H85" s="152"/>
      <c r="I85" s="152"/>
      <c r="J85" s="152"/>
      <c r="K85" s="152"/>
      <c r="L85" s="152"/>
      <c r="M85" s="152"/>
      <c r="N85" s="142"/>
      <c r="O85" s="142"/>
      <c r="P85" s="142"/>
      <c r="Q85" s="142"/>
      <c r="R85" s="142"/>
      <c r="S85" s="142"/>
      <c r="T85" s="143"/>
      <c r="U85" s="142"/>
      <c r="V85" s="134"/>
      <c r="W85" s="134"/>
      <c r="X85" s="134"/>
      <c r="Y85" s="134"/>
      <c r="Z85" s="134"/>
      <c r="AA85" s="134"/>
      <c r="AB85" s="134"/>
      <c r="AC85" s="134"/>
      <c r="AD85" s="134" t="s">
        <v>110</v>
      </c>
      <c r="AE85" s="134">
        <v>0</v>
      </c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</row>
    <row r="86" spans="1:59" x14ac:dyDescent="0.2">
      <c r="A86" s="136" t="s">
        <v>103</v>
      </c>
      <c r="B86" s="136" t="s">
        <v>74</v>
      </c>
      <c r="C86" s="175" t="s">
        <v>75</v>
      </c>
      <c r="D86" s="145"/>
      <c r="E86" s="150"/>
      <c r="F86" s="153"/>
      <c r="G86" s="153">
        <f>SUMIF(AD87:AD91,"&lt;&gt;NOR",G87:G91)</f>
        <v>0</v>
      </c>
      <c r="H86" s="153"/>
      <c r="I86" s="153">
        <f>SUM(I87:I91)</f>
        <v>0</v>
      </c>
      <c r="J86" s="153"/>
      <c r="K86" s="153">
        <f>SUM(K87:K91)</f>
        <v>0</v>
      </c>
      <c r="L86" s="153"/>
      <c r="M86" s="153">
        <f>SUM(M87:M91)</f>
        <v>0</v>
      </c>
      <c r="N86" s="146"/>
      <c r="O86" s="146">
        <f>SUM(O87:O91)</f>
        <v>8.7470000000000006E-2</v>
      </c>
      <c r="P86" s="146"/>
      <c r="Q86" s="146">
        <f>SUM(Q87:Q91)</f>
        <v>0</v>
      </c>
      <c r="R86" s="146"/>
      <c r="S86" s="146"/>
      <c r="T86" s="147"/>
      <c r="U86" s="146">
        <f>SUM(U87:U91)</f>
        <v>27.99</v>
      </c>
      <c r="AD86" t="s">
        <v>104</v>
      </c>
    </row>
    <row r="87" spans="1:59" outlineLevel="1" x14ac:dyDescent="0.2">
      <c r="A87" s="135">
        <v>27</v>
      </c>
      <c r="B87" s="135" t="s">
        <v>188</v>
      </c>
      <c r="C87" s="173" t="s">
        <v>189</v>
      </c>
      <c r="D87" s="141" t="s">
        <v>124</v>
      </c>
      <c r="E87" s="148">
        <v>208.27</v>
      </c>
      <c r="F87" s="151"/>
      <c r="G87" s="152">
        <f>ROUND(E87*F87,2)</f>
        <v>0</v>
      </c>
      <c r="H87" s="151"/>
      <c r="I87" s="152">
        <f>ROUND(E87*H87,2)</f>
        <v>0</v>
      </c>
      <c r="J87" s="151"/>
      <c r="K87" s="152">
        <f>ROUND(E87*J87,2)</f>
        <v>0</v>
      </c>
      <c r="L87" s="152">
        <v>21</v>
      </c>
      <c r="M87" s="152">
        <f>G87*(1+L87/100)</f>
        <v>0</v>
      </c>
      <c r="N87" s="142">
        <v>4.2000000000000002E-4</v>
      </c>
      <c r="O87" s="142">
        <f>ROUND(E87*N87,5)</f>
        <v>8.7470000000000006E-2</v>
      </c>
      <c r="P87" s="142">
        <v>0</v>
      </c>
      <c r="Q87" s="142">
        <f>ROUND(E87*P87,5)</f>
        <v>0</v>
      </c>
      <c r="R87" s="142"/>
      <c r="S87" s="142" t="s">
        <v>207</v>
      </c>
      <c r="T87" s="143">
        <v>0.13439000000000001</v>
      </c>
      <c r="U87" s="142">
        <f>ROUND(E87*T87,2)</f>
        <v>27.99</v>
      </c>
      <c r="V87" s="134"/>
      <c r="W87" s="134"/>
      <c r="X87" s="134"/>
      <c r="Y87" s="134"/>
      <c r="Z87" s="134"/>
      <c r="AA87" s="134"/>
      <c r="AB87" s="134"/>
      <c r="AC87" s="134"/>
      <c r="AD87" s="134" t="s">
        <v>190</v>
      </c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</row>
    <row r="88" spans="1:59" outlineLevel="1" x14ac:dyDescent="0.2">
      <c r="A88" s="135"/>
      <c r="B88" s="135"/>
      <c r="C88" s="174" t="s">
        <v>191</v>
      </c>
      <c r="D88" s="144"/>
      <c r="E88" s="149">
        <v>22.82</v>
      </c>
      <c r="F88" s="152"/>
      <c r="G88" s="152"/>
      <c r="H88" s="152"/>
      <c r="I88" s="152"/>
      <c r="J88" s="152"/>
      <c r="K88" s="152"/>
      <c r="L88" s="152"/>
      <c r="M88" s="152"/>
      <c r="N88" s="142"/>
      <c r="O88" s="142"/>
      <c r="P88" s="142"/>
      <c r="Q88" s="142"/>
      <c r="R88" s="142"/>
      <c r="S88" s="142"/>
      <c r="T88" s="143"/>
      <c r="U88" s="142"/>
      <c r="V88" s="134"/>
      <c r="W88" s="134"/>
      <c r="X88" s="134"/>
      <c r="Y88" s="134"/>
      <c r="Z88" s="134"/>
      <c r="AA88" s="134"/>
      <c r="AB88" s="134"/>
      <c r="AC88" s="134"/>
      <c r="AD88" s="134" t="s">
        <v>110</v>
      </c>
      <c r="AE88" s="134">
        <v>0</v>
      </c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outlineLevel="1" x14ac:dyDescent="0.2">
      <c r="A89" s="135"/>
      <c r="B89" s="135"/>
      <c r="C89" s="174" t="s">
        <v>192</v>
      </c>
      <c r="D89" s="144"/>
      <c r="E89" s="149">
        <v>61.45</v>
      </c>
      <c r="F89" s="152"/>
      <c r="G89" s="152"/>
      <c r="H89" s="152"/>
      <c r="I89" s="152"/>
      <c r="J89" s="152"/>
      <c r="K89" s="152"/>
      <c r="L89" s="152"/>
      <c r="M89" s="152"/>
      <c r="N89" s="142"/>
      <c r="O89" s="142"/>
      <c r="P89" s="142"/>
      <c r="Q89" s="142"/>
      <c r="R89" s="142"/>
      <c r="S89" s="142"/>
      <c r="T89" s="143"/>
      <c r="U89" s="142"/>
      <c r="V89" s="134"/>
      <c r="W89" s="134"/>
      <c r="X89" s="134"/>
      <c r="Y89" s="134"/>
      <c r="Z89" s="134"/>
      <c r="AA89" s="134"/>
      <c r="AB89" s="134"/>
      <c r="AC89" s="134"/>
      <c r="AD89" s="134" t="s">
        <v>110</v>
      </c>
      <c r="AE89" s="134">
        <v>0</v>
      </c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</row>
    <row r="90" spans="1:59" outlineLevel="1" x14ac:dyDescent="0.2">
      <c r="A90" s="135"/>
      <c r="B90" s="135"/>
      <c r="C90" s="174" t="s">
        <v>193</v>
      </c>
      <c r="D90" s="144"/>
      <c r="E90" s="149">
        <v>84</v>
      </c>
      <c r="F90" s="152"/>
      <c r="G90" s="152"/>
      <c r="H90" s="152"/>
      <c r="I90" s="152"/>
      <c r="J90" s="152"/>
      <c r="K90" s="152"/>
      <c r="L90" s="152"/>
      <c r="M90" s="152"/>
      <c r="N90" s="142"/>
      <c r="O90" s="142"/>
      <c r="P90" s="142"/>
      <c r="Q90" s="142"/>
      <c r="R90" s="142"/>
      <c r="S90" s="142"/>
      <c r="T90" s="143"/>
      <c r="U90" s="142"/>
      <c r="V90" s="134"/>
      <c r="W90" s="134"/>
      <c r="X90" s="134"/>
      <c r="Y90" s="134"/>
      <c r="Z90" s="134"/>
      <c r="AA90" s="134"/>
      <c r="AB90" s="134"/>
      <c r="AC90" s="134"/>
      <c r="AD90" s="134" t="s">
        <v>110</v>
      </c>
      <c r="AE90" s="134">
        <v>0</v>
      </c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</row>
    <row r="91" spans="1:59" outlineLevel="1" x14ac:dyDescent="0.2">
      <c r="A91" s="135"/>
      <c r="B91" s="135"/>
      <c r="C91" s="174" t="s">
        <v>194</v>
      </c>
      <c r="D91" s="144"/>
      <c r="E91" s="149">
        <v>40</v>
      </c>
      <c r="F91" s="152"/>
      <c r="G91" s="152"/>
      <c r="H91" s="152"/>
      <c r="I91" s="152"/>
      <c r="J91" s="152"/>
      <c r="K91" s="152"/>
      <c r="L91" s="152"/>
      <c r="M91" s="152"/>
      <c r="N91" s="142"/>
      <c r="O91" s="142"/>
      <c r="P91" s="142"/>
      <c r="Q91" s="142"/>
      <c r="R91" s="142"/>
      <c r="S91" s="142"/>
      <c r="T91" s="143"/>
      <c r="U91" s="142"/>
      <c r="V91" s="134"/>
      <c r="W91" s="134"/>
      <c r="X91" s="134"/>
      <c r="Y91" s="134"/>
      <c r="Z91" s="134"/>
      <c r="AA91" s="134"/>
      <c r="AB91" s="134"/>
      <c r="AC91" s="134"/>
      <c r="AD91" s="134" t="s">
        <v>110</v>
      </c>
      <c r="AE91" s="134">
        <v>0</v>
      </c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</row>
    <row r="92" spans="1:59" x14ac:dyDescent="0.2">
      <c r="A92" s="136" t="s">
        <v>103</v>
      </c>
      <c r="B92" s="136" t="s">
        <v>76</v>
      </c>
      <c r="C92" s="175" t="s">
        <v>26</v>
      </c>
      <c r="D92" s="145"/>
      <c r="E92" s="150"/>
      <c r="F92" s="153"/>
      <c r="G92" s="153">
        <f>SUMIF(AD93:AD104,"&lt;&gt;NOR",G93:G104)</f>
        <v>0</v>
      </c>
      <c r="H92" s="153"/>
      <c r="I92" s="153">
        <f>SUM(I93:I93)</f>
        <v>0</v>
      </c>
      <c r="J92" s="153"/>
      <c r="K92" s="153">
        <f>SUM(K93:K93)</f>
        <v>0</v>
      </c>
      <c r="L92" s="153"/>
      <c r="M92" s="153">
        <f>SUM(M93:M93)</f>
        <v>0</v>
      </c>
      <c r="N92" s="146"/>
      <c r="O92" s="146">
        <f>SUM(O93:O93)</f>
        <v>0</v>
      </c>
      <c r="P92" s="146"/>
      <c r="Q92" s="146">
        <f>SUM(Q93:Q93)</f>
        <v>0</v>
      </c>
      <c r="R92" s="146"/>
      <c r="S92" s="146"/>
      <c r="T92" s="147"/>
      <c r="U92" s="146">
        <f>SUM(U93:U93)</f>
        <v>0</v>
      </c>
      <c r="AD92" t="s">
        <v>104</v>
      </c>
    </row>
    <row r="93" spans="1:59" ht="22.5" outlineLevel="1" x14ac:dyDescent="0.2">
      <c r="A93" s="162">
        <v>28</v>
      </c>
      <c r="B93" s="162" t="s">
        <v>129</v>
      </c>
      <c r="C93" s="176" t="s">
        <v>195</v>
      </c>
      <c r="D93" s="163" t="s">
        <v>196</v>
      </c>
      <c r="E93" s="164">
        <v>1</v>
      </c>
      <c r="F93" s="165"/>
      <c r="G93" s="166">
        <f>ROUND(E93*F93,2)</f>
        <v>0</v>
      </c>
      <c r="H93" s="165"/>
      <c r="I93" s="166">
        <f>ROUND(E93*H93,2)</f>
        <v>0</v>
      </c>
      <c r="J93" s="165"/>
      <c r="K93" s="166">
        <f>ROUND(E93*J93,2)</f>
        <v>0</v>
      </c>
      <c r="L93" s="166">
        <v>21</v>
      </c>
      <c r="M93" s="166">
        <f>G93*(1+L93/100)</f>
        <v>0</v>
      </c>
      <c r="N93" s="167">
        <v>0</v>
      </c>
      <c r="O93" s="167">
        <f>ROUND(E93*N93,5)</f>
        <v>0</v>
      </c>
      <c r="P93" s="167">
        <v>0</v>
      </c>
      <c r="Q93" s="167">
        <f>ROUND(E93*P93,5)</f>
        <v>0</v>
      </c>
      <c r="R93" s="167"/>
      <c r="S93" s="186" t="s">
        <v>129</v>
      </c>
      <c r="T93" s="168">
        <v>0</v>
      </c>
      <c r="U93" s="167">
        <f>ROUND(E93*T93,2)</f>
        <v>0</v>
      </c>
      <c r="V93" s="134"/>
      <c r="W93" s="134"/>
      <c r="X93" s="134"/>
      <c r="Y93" s="134"/>
      <c r="Z93" s="134"/>
      <c r="AA93" s="134"/>
      <c r="AB93" s="134"/>
      <c r="AC93" s="134"/>
      <c r="AD93" s="134" t="s">
        <v>108</v>
      </c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</row>
    <row r="94" spans="1:59" ht="51" x14ac:dyDescent="0.2">
      <c r="A94" s="4"/>
      <c r="B94" s="5" t="s">
        <v>208</v>
      </c>
      <c r="C94" s="190" t="s">
        <v>212</v>
      </c>
      <c r="D94" s="4" t="s">
        <v>158</v>
      </c>
      <c r="E94" s="193">
        <v>1</v>
      </c>
      <c r="F94" s="4"/>
      <c r="G94" s="19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AB94">
        <v>15</v>
      </c>
      <c r="AC94">
        <v>21</v>
      </c>
    </row>
    <row r="95" spans="1:59" ht="51" x14ac:dyDescent="0.2">
      <c r="A95" s="4"/>
      <c r="B95" s="187" t="s">
        <v>209</v>
      </c>
      <c r="C95" s="191" t="s">
        <v>213</v>
      </c>
      <c r="D95" s="188" t="s">
        <v>158</v>
      </c>
      <c r="E95" s="194">
        <v>1</v>
      </c>
      <c r="F95" s="188"/>
      <c r="G95" s="194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9"/>
      <c r="T95" s="4"/>
      <c r="U95" s="4"/>
    </row>
    <row r="96" spans="1:59" ht="25.5" x14ac:dyDescent="0.2">
      <c r="A96" s="4"/>
      <c r="B96" s="187" t="s">
        <v>209</v>
      </c>
      <c r="C96" s="191" t="s">
        <v>183</v>
      </c>
      <c r="D96" s="188" t="s">
        <v>158</v>
      </c>
      <c r="E96" s="194">
        <v>1</v>
      </c>
      <c r="F96" s="188"/>
      <c r="G96" s="194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9"/>
      <c r="T96" s="4"/>
      <c r="U96" s="4"/>
    </row>
    <row r="97" spans="1:30" ht="25.5" x14ac:dyDescent="0.2">
      <c r="A97" s="4"/>
      <c r="B97" s="5" t="s">
        <v>209</v>
      </c>
      <c r="C97" s="192" t="s">
        <v>187</v>
      </c>
      <c r="D97" s="4" t="s">
        <v>158</v>
      </c>
      <c r="E97" s="197">
        <v>1</v>
      </c>
      <c r="F97" s="4"/>
      <c r="G97" s="19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30" ht="38.25" x14ac:dyDescent="0.2">
      <c r="A98" s="4"/>
      <c r="B98" s="196" t="s">
        <v>210</v>
      </c>
      <c r="C98" s="190" t="s">
        <v>211</v>
      </c>
      <c r="D98" s="198" t="s">
        <v>158</v>
      </c>
      <c r="E98" s="194">
        <v>1</v>
      </c>
      <c r="F98" s="189"/>
      <c r="G98" s="19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30" ht="25.5" x14ac:dyDescent="0.2">
      <c r="A99" s="4"/>
      <c r="B99" s="187" t="s">
        <v>210</v>
      </c>
      <c r="C99" s="191" t="s">
        <v>183</v>
      </c>
      <c r="D99" s="188" t="s">
        <v>158</v>
      </c>
      <c r="E99" s="194">
        <v>4</v>
      </c>
      <c r="F99" s="189"/>
      <c r="G99" s="19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30" ht="25.5" x14ac:dyDescent="0.2">
      <c r="A100" s="4"/>
      <c r="B100" s="202" t="s">
        <v>210</v>
      </c>
      <c r="C100" s="192" t="s">
        <v>187</v>
      </c>
      <c r="D100" s="194" t="s">
        <v>158</v>
      </c>
      <c r="E100" s="195">
        <v>2</v>
      </c>
      <c r="F100" s="194"/>
      <c r="G100" s="19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30" x14ac:dyDescent="0.2">
      <c r="A101" s="4"/>
      <c r="B101" s="202" t="s">
        <v>210</v>
      </c>
      <c r="C101" s="199" t="s">
        <v>214</v>
      </c>
      <c r="D101" s="194" t="s">
        <v>124</v>
      </c>
      <c r="E101" s="200">
        <v>7</v>
      </c>
      <c r="F101" s="194"/>
      <c r="G101" s="20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30" ht="25.5" x14ac:dyDescent="0.2">
      <c r="A102" s="4"/>
      <c r="B102" s="202" t="s">
        <v>210</v>
      </c>
      <c r="C102" s="199" t="s">
        <v>215</v>
      </c>
      <c r="D102" s="194" t="s">
        <v>158</v>
      </c>
      <c r="E102" s="200">
        <v>1</v>
      </c>
      <c r="F102" s="194"/>
      <c r="G102" s="20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30" x14ac:dyDescent="0.2">
      <c r="A103" s="4"/>
      <c r="B103" s="202" t="s">
        <v>210</v>
      </c>
      <c r="C103" s="199" t="s">
        <v>133</v>
      </c>
      <c r="D103" s="194" t="s">
        <v>124</v>
      </c>
      <c r="E103" s="200">
        <v>12</v>
      </c>
      <c r="F103" s="194"/>
      <c r="G103" s="20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30" ht="25.5" x14ac:dyDescent="0.2">
      <c r="A104" s="4"/>
      <c r="B104" s="202" t="s">
        <v>210</v>
      </c>
      <c r="C104" s="199" t="s">
        <v>189</v>
      </c>
      <c r="D104" s="194" t="s">
        <v>124</v>
      </c>
      <c r="E104" s="200">
        <v>24</v>
      </c>
      <c r="F104" s="194"/>
      <c r="G104" s="20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30" x14ac:dyDescent="0.2">
      <c r="A105" s="4"/>
      <c r="B105" s="202"/>
      <c r="C105" s="199"/>
      <c r="D105" s="194"/>
      <c r="E105" s="200"/>
      <c r="F105" s="194"/>
      <c r="G105" s="20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30" x14ac:dyDescent="0.2">
      <c r="A106" s="4"/>
      <c r="B106" s="202"/>
      <c r="C106" s="199"/>
      <c r="D106" s="194"/>
      <c r="E106" s="200"/>
      <c r="F106" s="194"/>
      <c r="G106" s="20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30" x14ac:dyDescent="0.2">
      <c r="A107" s="4"/>
      <c r="B107" s="202"/>
      <c r="C107" s="199"/>
      <c r="D107" s="194"/>
      <c r="E107" s="200"/>
      <c r="F107" s="194"/>
      <c r="G107" s="20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30" x14ac:dyDescent="0.2">
      <c r="A108" s="169"/>
      <c r="B108" s="170">
        <v>26</v>
      </c>
      <c r="C108" s="178" t="s">
        <v>197</v>
      </c>
      <c r="D108" s="171"/>
      <c r="E108" s="171"/>
      <c r="F108" s="171"/>
      <c r="G108" s="172">
        <f>G8+G19+G26+G43+G46+G54+G69+G72+G86+G92+G106</f>
        <v>0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AB108">
        <f>SUMIF(L7:L93,AB94,G7:G93)</f>
        <v>0</v>
      </c>
      <c r="AC108">
        <f>SUMIF(L7:L93,AC94,G7:G93)</f>
        <v>0</v>
      </c>
      <c r="AD108" t="s">
        <v>198</v>
      </c>
    </row>
    <row r="109" spans="1:30" x14ac:dyDescent="0.2">
      <c r="A109" s="4"/>
      <c r="B109" s="5" t="s">
        <v>197</v>
      </c>
      <c r="C109" s="177" t="s">
        <v>197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30" x14ac:dyDescent="0.2">
      <c r="A110" s="4"/>
      <c r="B110" s="5" t="s">
        <v>197</v>
      </c>
      <c r="C110" s="177" t="s">
        <v>197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30" x14ac:dyDescent="0.2">
      <c r="A111" s="277">
        <v>33</v>
      </c>
      <c r="B111" s="277"/>
      <c r="C111" s="27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30" x14ac:dyDescent="0.2">
      <c r="A112" s="258"/>
      <c r="B112" s="259"/>
      <c r="C112" s="260"/>
      <c r="D112" s="259"/>
      <c r="E112" s="259"/>
      <c r="F112" s="259"/>
      <c r="G112" s="26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AD112" t="s">
        <v>199</v>
      </c>
    </row>
    <row r="113" spans="1:30" x14ac:dyDescent="0.2">
      <c r="A113" s="262"/>
      <c r="B113" s="263"/>
      <c r="C113" s="264"/>
      <c r="D113" s="263"/>
      <c r="E113" s="263"/>
      <c r="F113" s="263"/>
      <c r="G113" s="26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30" x14ac:dyDescent="0.2">
      <c r="A114" s="262"/>
      <c r="B114" s="263"/>
      <c r="C114" s="264"/>
      <c r="D114" s="263"/>
      <c r="E114" s="263"/>
      <c r="F114" s="263"/>
      <c r="G114" s="26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30" x14ac:dyDescent="0.2">
      <c r="A115" s="262"/>
      <c r="B115" s="263"/>
      <c r="C115" s="264"/>
      <c r="D115" s="263"/>
      <c r="E115" s="263"/>
      <c r="F115" s="263"/>
      <c r="G115" s="26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30" x14ac:dyDescent="0.2">
      <c r="A116" s="266"/>
      <c r="B116" s="267"/>
      <c r="C116" s="268"/>
      <c r="D116" s="267"/>
      <c r="E116" s="267"/>
      <c r="F116" s="267"/>
      <c r="G116" s="26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30" x14ac:dyDescent="0.2">
      <c r="A117" s="4"/>
      <c r="B117" s="5" t="s">
        <v>197</v>
      </c>
      <c r="C117" s="177" t="s">
        <v>197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30" x14ac:dyDescent="0.2">
      <c r="C118" s="179"/>
      <c r="AD118" t="s">
        <v>200</v>
      </c>
    </row>
  </sheetData>
  <mergeCells count="6">
    <mergeCell ref="A112:G116"/>
    <mergeCell ref="A1:G1"/>
    <mergeCell ref="C2:G2"/>
    <mergeCell ref="C3:G3"/>
    <mergeCell ref="C4:G4"/>
    <mergeCell ref="A111:C111"/>
  </mergeCells>
  <pageMargins left="0.59055118110236204" right="0.39370078740157499" top="0.78740157499999996" bottom="0.78740157499999996" header="0.3" footer="0.3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rpyte</dc:creator>
  <cp:lastModifiedBy>Marta Löfflerová</cp:lastModifiedBy>
  <cp:lastPrinted>2023-03-09T13:45:23Z</cp:lastPrinted>
  <dcterms:created xsi:type="dcterms:W3CDTF">2009-04-08T07:15:50Z</dcterms:created>
  <dcterms:modified xsi:type="dcterms:W3CDTF">2023-04-05T14:07:56Z</dcterms:modified>
</cp:coreProperties>
</file>