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36616" yWindow="65416" windowWidth="29040" windowHeight="15720" activeTab="3"/>
  </bookViews>
  <sheets>
    <sheet name="Rekapitulace stavby" sheetId="1" r:id="rId1"/>
    <sheet name="00 - Pokyny pro zpracován..." sheetId="2" r:id="rId2"/>
    <sheet name="VRN - Vedlejší rozpočtové..." sheetId="3" r:id="rId3"/>
    <sheet name="01 - Hřiště" sheetId="4" r:id="rId4"/>
    <sheet name="02 - Přesun stávajících h..." sheetId="5" r:id="rId5"/>
    <sheet name="Pokyny pro vyplnění" sheetId="6" r:id="rId6"/>
  </sheets>
  <definedNames>
    <definedName name="_xlnm._FilterDatabase" localSheetId="1" hidden="1">'00 - Pokyny pro zpracován...'!$C$79:$K$100</definedName>
    <definedName name="_xlnm._FilterDatabase" localSheetId="3" hidden="1">'01 - Hřiště'!$C$89:$K$377</definedName>
    <definedName name="_xlnm._FilterDatabase" localSheetId="4" hidden="1">'02 - Přesun stávajících h...'!$C$84:$K$165</definedName>
    <definedName name="_xlnm._FilterDatabase" localSheetId="2" hidden="1">'VRN - Vedlejší rozpočtové...'!$C$81:$K$93</definedName>
    <definedName name="_xlnm.Print_Area" localSheetId="1">'00 - Pokyny pro zpracován...'!$C$4:$J$39,'00 - Pokyny pro zpracován...'!$C$45:$J$61,'00 - Pokyny pro zpracován...'!$C$67:$K$100</definedName>
    <definedName name="_xlnm.Print_Area" localSheetId="3">'01 - Hřiště'!$C$4:$J$39,'01 - Hřiště'!$C$45:$J$71,'01 - Hřiště'!$C$77:$K$377</definedName>
    <definedName name="_xlnm.Print_Area" localSheetId="4">'02 - Přesun stávajících h...'!$C$4:$J$39,'02 - Přesun stávajících h...'!$C$45:$J$66,'02 - Přesun stávajících h...'!$C$72:$K$165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Area" localSheetId="2">'VRN - Vedlejší rozpočtové...'!$C$4:$J$39,'VRN - Vedlejší rozpočtové...'!$C$45:$J$63,'VRN - Vedlejší rozpočtové...'!$C$69:$K$93</definedName>
    <definedName name="_xlnm.Print_Titles" localSheetId="0">'Rekapitulace stavby'!$52:$52</definedName>
    <definedName name="_xlnm.Print_Titles" localSheetId="1">'00 - Pokyny pro zpracován...'!$79:$79</definedName>
    <definedName name="_xlnm.Print_Titles" localSheetId="2">'VRN - Vedlejší rozpočtové...'!$81:$81</definedName>
    <definedName name="_xlnm.Print_Titles" localSheetId="3">'01 - Hřiště'!$89:$89</definedName>
    <definedName name="_xlnm.Print_Titles" localSheetId="4">'02 - Přesun stávajících h...'!$84:$84</definedName>
  </definedNames>
  <calcPr calcId="191029"/>
  <extLst/>
</workbook>
</file>

<file path=xl/sharedStrings.xml><?xml version="1.0" encoding="utf-8"?>
<sst xmlns="http://schemas.openxmlformats.org/spreadsheetml/2006/main" count="4639" uniqueCount="842">
  <si>
    <t>Export Komplet</t>
  </si>
  <si>
    <t>VZ</t>
  </si>
  <si>
    <t>2.0</t>
  </si>
  <si>
    <t>ZAMOK</t>
  </si>
  <si>
    <t>False</t>
  </si>
  <si>
    <t>{f13c3bd6-1992-47e5-844e-45626ca3ed04}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</si>
  <si>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</si>
  <si>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</si>
  <si>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</si>
  <si>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</si>
  <si>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</si>
  <si>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</si>
  <si>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</si>
  <si>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</si>
  <si>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</si>
  <si>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</si>
  <si>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</si>
  <si>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KSO:</t>
  </si>
  <si>
    <t/>
  </si>
  <si>
    <t>CC-CZ:</t>
  </si>
  <si>
    <t>Místo:</t>
  </si>
  <si>
    <t>č. parc. 1112/51, k.ú. Úšovice, Mariánské Lázně</t>
  </si>
  <si>
    <t>Datum:</t>
  </si>
  <si>
    <t>14. 2. 2023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</si>
  <si>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</si>
  <si>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</si>
  <si>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</si>
  <si>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</si>
  <si>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</si>
  <si>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</si>
  <si>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</si>
  <si>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arch. Pavel Petrák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</si>
  <si>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</si>
  <si>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</si>
  <si>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</si>
  <si>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</si>
  <si>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</si>
  <si>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</si>
  <si>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</si>
  <si>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</si>
  <si>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</si>
  <si>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</si>
  <si>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</si>
  <si>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</si>
  <si>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</si>
  <si>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</si>
  <si>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</si>
  <si>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</si>
  <si>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</si>
  <si>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</si>
  <si>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</si>
  <si>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</si>
  <si>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</si>
  <si>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</si>
  <si>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</si>
  <si>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</si>
  <si>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</si>
  <si>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</si>
  <si>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</si>
  <si>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</si>
  <si>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</si>
  <si>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</si>
  <si>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</si>
  <si>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</si>
  <si>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</si>
  <si>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</si>
  <si>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</si>
  <si>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</si>
  <si>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</si>
  <si>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</si>
  <si>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</si>
  <si>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</si>
  <si>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</si>
  <si>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</si>
  <si>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</si>
  <si>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</si>
  <si>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Pokyny pro zpracování nabídky</t>
  </si>
  <si>
    <t>STA</t>
  </si>
  <si>
    <t>1</t>
  </si>
  <si>
    <t>{bb51df7b-e3d8-42a5-9ec4-18db53c3d4f3}</t>
  </si>
  <si>
    <t>801 59 11</t>
  </si>
  <si>
    <t>2</t>
  </si>
  <si>
    <t>VRN</t>
  </si>
  <si>
    <t>Vedlejší rozpočtové náklady</t>
  </si>
  <si>
    <t>{e761814b-b752-4b74-98d3-f5641ae22a93}</t>
  </si>
  <si>
    <t>01</t>
  </si>
  <si>
    <t>Hřiště</t>
  </si>
  <si>
    <t>{626f5cd4-057f-43e5-aef8-7a15ecdb1fdb}</t>
  </si>
  <si>
    <t>02</t>
  </si>
  <si>
    <t>Přesun stávajících herních prvků</t>
  </si>
  <si>
    <t>{8689f827-cc1c-491c-9b97-a71719d17ea3}</t>
  </si>
  <si>
    <t>KRYCÍ LIST SOUPISU PRACÍ</t>
  </si>
  <si>
    <t>Objekt:</t>
  </si>
  <si>
    <t>00 - Pokyny pro zpracování nabídky</t>
  </si>
  <si>
    <t>REKAPITULACE ČLENĚNÍ SOUPISU PRACÍ</t>
  </si>
  <si>
    <t>Kód dílu - Popis</t>
  </si>
  <si>
    <t>Cena celkem [CZK]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</si>
  <si>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</si>
  <si>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</si>
  <si>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</si>
  <si>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</si>
  <si>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</si>
  <si>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</si>
  <si>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</si>
  <si>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</si>
  <si>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</si>
  <si>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</si>
  <si>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</si>
  <si>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</si>
  <si>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</si>
  <si>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</si>
  <si>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</si>
  <si>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</si>
  <si>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</si>
  <si>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</si>
  <si>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</si>
  <si>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</si>
  <si>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info-001</t>
  </si>
  <si>
    <t>Pro všechny položky platí, že rozhodujícím dokumentem pro jejich množství, typ a kvalitu je Projektová dokumentace a specifikace standardů</t>
  </si>
  <si>
    <t>512</t>
  </si>
  <si>
    <t>-947100665</t>
  </si>
  <si>
    <t>PP</t>
  </si>
  <si>
    <t>info-002</t>
  </si>
  <si>
    <t>Zpracovatel nabídky je povinen podrobně prostudovat PD a porovnat ji s předloženým VV</t>
  </si>
  <si>
    <t>-1846291579</t>
  </si>
  <si>
    <t>3</t>
  </si>
  <si>
    <t>info-003</t>
  </si>
  <si>
    <t>V případě, že výkaz výměr obsahuje odkaz na obchodní firmy, názvy, specifická označení výrobků, zboží a služeb...</t>
  </si>
  <si>
    <t>-2040253459</t>
  </si>
  <si>
    <t>P</t>
  </si>
  <si>
    <t>Poznámka k položce:
V případě, že výkaz výměr obsahuje odkaz na obchodní firmy, názvy, specifická označení výrobků, zboží a služeb, a jsou použity jako referenční prostředek pro vyjádření kvalitativních a technických parametrů dodávky, dodavatel v takovém případě může dodávku ocenit obdobným řešením, výrobkem, který bude kvalitativně a technicky splňovat požadavky projektové dokumentace.</t>
  </si>
  <si>
    <t>info-004</t>
  </si>
  <si>
    <t>Specifikace ceny obsahuje přípravu, dodávku, dopravu, montáž a veškeré související náklady spojené s realizací od zadání po předání stavby do užívání...</t>
  </si>
  <si>
    <t>1040886065</t>
  </si>
  <si>
    <t>Poznámka k položce:
Specifikace ceny obsahuje přípravu, dodávku, dopravu, montáž a veškeré související náklady spojené s realizací od zadání po předání stavby do užívání, včetně nákladů na koordinaci, uvedení do provozu, dokončovací práce, údržbu do doby předání, potřebné zkoušky a atesty, odstranění závad, předání dokladů o skutečném provedení, revizní knihy a další nutné režie pro Dílo. Specifikace ceny dále obsahuje zajištění veškerých dokladů nutných pro úspěšné kolaudační řízení včetně přípravy těchto podkladů pro toto řízení a účasti zástupce zhotovitele na místním šetření.</t>
  </si>
  <si>
    <t>5</t>
  </si>
  <si>
    <t>info-005</t>
  </si>
  <si>
    <t>Při stanovení jednotkových cen je bezpodmínečně nutné, aby byly zakalkulovány veškeré konstrukce a jejich části, dle dostupných výkresů a popisu standardů výrobků</t>
  </si>
  <si>
    <t>1818862474</t>
  </si>
  <si>
    <t>Poznámka k položce:
Při stanovení jednotkových cen je bezpodmínečně nutné, aby byly zakalkulovány veškeré konstrukce a jejich části, dle dostupných výkresů a popisu standardů výrobků. Pokud tak neučiní, nebude v průběhu provádění stavby brán zřetel na jeho event. požadavky na uznání víceprací vyplývajících z údajů a požadavků ve výše zmíněných projektových dokumentacích.</t>
  </si>
  <si>
    <t>6</t>
  </si>
  <si>
    <t>info-006</t>
  </si>
  <si>
    <t>Specifikace ceny obsahuje vždy kompletní systém dodávky a montáže pro plnou funkčnost Díla</t>
  </si>
  <si>
    <t>1292360568</t>
  </si>
  <si>
    <t>7</t>
  </si>
  <si>
    <t>info-007</t>
  </si>
  <si>
    <t>Specifikace ceny obsahuje vždy náklady související s průběžným úklidem staveniště a přilehlých komunikací, likvidaci odpadů, dočasná dopravní omezení atd.</t>
  </si>
  <si>
    <t>609113523</t>
  </si>
  <si>
    <t>8</t>
  </si>
  <si>
    <t>info-008</t>
  </si>
  <si>
    <t>Jednotkové ceny nebudou obsahovat DPH</t>
  </si>
  <si>
    <t>-1709470517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</si>
  <si>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</si>
  <si>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</si>
  <si>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</si>
  <si>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VRN1</t>
  </si>
  <si>
    <t>Průzkumné, geodetické a projektové práce</t>
  </si>
  <si>
    <t>010001000</t>
  </si>
  <si>
    <t>soubor</t>
  </si>
  <si>
    <t>CS ÚRS 2023 01</t>
  </si>
  <si>
    <t>1024</t>
  </si>
  <si>
    <t>-665054951</t>
  </si>
  <si>
    <t>Online PSC</t>
  </si>
  <si>
    <t>https://podminky.urs.cz/item/CS_URS_2023_01/010001000</t>
  </si>
  <si>
    <t>Poznámka k položce:
Průzkumné práce
- vytýčení sítí...
Geodetické práce
- zaměření a umístění objektů
- výškové a směrové umístění stavby
- geometrický plán...
Projektové práce
- dílenská dokumentace
- dokumentace skutečného provedení
- tištěná a elektronická verze verze
- prohlášení o shodě, certifikáty, dodací listy
- záruční listy
- revize
- návody apod...</t>
  </si>
  <si>
    <t>VRN3</t>
  </si>
  <si>
    <t>Zařízení staveniště</t>
  </si>
  <si>
    <t>030001000</t>
  </si>
  <si>
    <t>1520683197</t>
  </si>
  <si>
    <t>https://podminky.urs.cz/item/CS_URS_2023_01/030001000</t>
  </si>
  <si>
    <t>Poznámka k položce:
Rozsah dle běžných standardů stavební firmy:
- související přípravné práce
- vybavení staveniště
- připojení a spotřeba energií zařízení staveniště
- zabezpečení staveniště
- pronájmy ploch, objektů
- oplocení staveniště
- provoz staveniště
- skládky a deponice
- vjezd a výjezd ze staveniště
- čištění komunikací
- stavební buňky
- mobilní WC apod.
- zrušení zařízení staveniště</t>
  </si>
  <si>
    <t>01 - Hřiště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</si>
  <si>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</si>
  <si>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</si>
  <si>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</si>
  <si>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</si>
  <si>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</si>
  <si>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</si>
  <si>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</si>
  <si>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</si>
  <si>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762 - Konstrukce tesařské</t>
  </si>
  <si>
    <t xml:space="preserve">    767 - Konstrukce zámečnické</t>
  </si>
  <si>
    <t xml:space="preserve">    783 - Dokončovací práce - nátěry</t>
  </si>
  <si>
    <t>HSV</t>
  </si>
  <si>
    <t>Práce a dodávky HSV</t>
  </si>
  <si>
    <t>Zemní práce</t>
  </si>
  <si>
    <t>121151125</t>
  </si>
  <si>
    <t>Sejmutí ornice plochy přes 500 m2 tl vrstvy přes 250 do 300 mm strojně</t>
  </si>
  <si>
    <t>m2</t>
  </si>
  <si>
    <t>Sejmutí ornice strojně při souvislé ploše přes 500 m2, tl. vrstvy přes 250 do 300 mm</t>
  </si>
  <si>
    <t>https://podminky.urs.cz/item/CS_URS_2023_01/121151125</t>
  </si>
  <si>
    <t>VV</t>
  </si>
  <si>
    <t>(38,955*19,38)</t>
  </si>
  <si>
    <t>Součet</t>
  </si>
  <si>
    <t>131551104</t>
  </si>
  <si>
    <t>Hloubení jam nezapažených v hornině třídy těžitelnosti III skupiny 6 objem do 500 m3 strojně</t>
  </si>
  <si>
    <t>m3</t>
  </si>
  <si>
    <t>Hloubení nezapažených jam a zářezů strojně s urovnáním dna do předepsaného profilu a spádu v hornině třídy těžitelnosti III skupiny 6 přes 100 do 500 m3</t>
  </si>
  <si>
    <t>https://podminky.urs.cz/item/CS_URS_2023_01/131551104</t>
  </si>
  <si>
    <t>"konstrukce hřiště</t>
  </si>
  <si>
    <t>(37,72*19,15*0,15)</t>
  </si>
  <si>
    <t>132551101</t>
  </si>
  <si>
    <t>Hloubení rýh nezapažených š do 800 mm v hornině třídy těžitelnosti III skupiny 6 objem do 20 m3 strojně</t>
  </si>
  <si>
    <t>10</t>
  </si>
  <si>
    <t>Hloubení nezapažených rýh šířky do 800 mm strojně s urovnáním dna do předepsaného profilu a spádu v hornině třídy těžitelnosti III skupiny 6 do 20 m3</t>
  </si>
  <si>
    <t>https://podminky.urs.cz/item/CS_URS_2023_01/132551101</t>
  </si>
  <si>
    <t>"obrubníky</t>
  </si>
  <si>
    <t>(118,29*0,4*0,2)</t>
  </si>
  <si>
    <t>133251101</t>
  </si>
  <si>
    <t>Hloubení šachet nezapažených v hornině třídy těžitelnosti I skupiny 3 objem do 20 m3</t>
  </si>
  <si>
    <t>1710193176</t>
  </si>
  <si>
    <t>Hloubení nezapažených šachet strojně v hornině třídy těžitelnosti I skupiny 3 do 20 m3</t>
  </si>
  <si>
    <t>https://podminky.urs.cz/item/CS_URS_2023_01/133251101</t>
  </si>
  <si>
    <t>"patky pro oplocení</t>
  </si>
  <si>
    <t>(0,5*0,5*1)*54</t>
  </si>
  <si>
    <t>"patky pro sloupky oplocenky</t>
  </si>
  <si>
    <t>(0,3*0,3*0,8)*7</t>
  </si>
  <si>
    <t>"patky sportovní vybavení</t>
  </si>
  <si>
    <t>(0,3*0,3*0,5)*2 "volejbal</t>
  </si>
  <si>
    <t>(0,3*0,3*0,5)*3 "tenis</t>
  </si>
  <si>
    <t>(1,2*1,2*1,2)*2 "volejbal</t>
  </si>
  <si>
    <t>162506111</t>
  </si>
  <si>
    <t>Vodorovné přemístění do 3000 m bez naložení výkopku ze zemin schopných zúrodnění</t>
  </si>
  <si>
    <t>12</t>
  </si>
  <si>
    <t>Vodorovné přemístění výkopku bez naložení, avšak se složením zemin schopných zúrodnění, na vzdálenost přes 2000 do 3000 m</t>
  </si>
  <si>
    <t>https://podminky.urs.cz/item/CS_URS_2023_01/162506111</t>
  </si>
  <si>
    <t>"ornice</t>
  </si>
  <si>
    <t>(38,955*19,38*0,15)</t>
  </si>
  <si>
    <t>162751117</t>
  </si>
  <si>
    <t>Vodorovné přemístění přes 9 000 do 10000 m výkopku/sypaniny z horniny třídy těžitelnosti I skupiny 1 až 3</t>
  </si>
  <si>
    <t>265786333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</si>
  <si>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</si>
  <si>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</si>
  <si>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"výkopy</t>
  </si>
  <si>
    <t>(108,351+9,463+17,685)</t>
  </si>
  <si>
    <t>"zásypy</t>
  </si>
  <si>
    <t>-18,926</t>
  </si>
  <si>
    <t>171201231</t>
  </si>
  <si>
    <t>Poplatek za uložení zeminy a kamení na recyklační skládce (skládkovné) kód odpadu 17 05 04</t>
  </si>
  <si>
    <t>t</t>
  </si>
  <si>
    <t>1828994456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</si>
  <si>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</si>
  <si>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</si>
  <si>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>116,573*1,8 'Přepočtené koeficientem množství</t>
  </si>
  <si>
    <t>171203111</t>
  </si>
  <si>
    <t>Uložení a hrubé rozhrnutí výkopku bez zhutnění v rovině a ve svahu do 1:5</t>
  </si>
  <si>
    <t>1251103149</t>
  </si>
  <si>
    <t>Uložení výkopku bez zhutnění s hrubým rozhrnutím v rovině nebo na svahu do 1:5</t>
  </si>
  <si>
    <t>https://podminky.urs.cz/item/CS_URS_2023_01/171203111</t>
  </si>
  <si>
    <t>"trávník</t>
  </si>
  <si>
    <t>-(122,29*0,15)</t>
  </si>
  <si>
    <t>9</t>
  </si>
  <si>
    <t>174111101</t>
  </si>
  <si>
    <t>Zásyp jam, šachet rýh nebo kolem objektů sypaninou se zhutněním ručně</t>
  </si>
  <si>
    <t>-54062408</t>
  </si>
  <si>
    <t>Zásyp sypaninou z jakékoliv horniny ručně s uložením výkopku ve vrstvách se zhutněním jam, šachet, rýh nebo kolem objektů v těchto vykopávkách</t>
  </si>
  <si>
    <t>https://podminky.urs.cz/item/CS_URS_2023_01/174111101</t>
  </si>
  <si>
    <t>(118,29*0,4*0,4) "za obruby</t>
  </si>
  <si>
    <t>181411131</t>
  </si>
  <si>
    <t>Založení parkového trávníku výsevem pl do 1000 m2 v rovině a ve svahu do 1:5</t>
  </si>
  <si>
    <t>1350380033</t>
  </si>
  <si>
    <t>Založení trávníku na půdě předem připravené plochy do 1000 m2 výsevem včetně utažení parkového v rovině nebo na svahu do 1:5</t>
  </si>
  <si>
    <t>https://podminky.urs.cz/item/CS_URS_2023_01/181411131</t>
  </si>
  <si>
    <t>122,29</t>
  </si>
  <si>
    <t>11</t>
  </si>
  <si>
    <t>M</t>
  </si>
  <si>
    <t>00572410</t>
  </si>
  <si>
    <t>osivo směs travní parková</t>
  </si>
  <si>
    <t>kg</t>
  </si>
  <si>
    <t>-1705163032</t>
  </si>
  <si>
    <t>122,29*0,02 'Přepočtené koeficientem množství</t>
  </si>
  <si>
    <t>181951116</t>
  </si>
  <si>
    <t>Úprava pláně v hornině třídy těžitelnosti III skupiny 6 se zhutněním strojně</t>
  </si>
  <si>
    <t>24</t>
  </si>
  <si>
    <t>Úprava pláně vyrovnáním výškových rozdílů strojně v hornině třídy těžitelnosti III, skupiny 6 se zhutněním</t>
  </si>
  <si>
    <t>https://podminky.urs.cz/item/CS_URS_2023_01/181951116</t>
  </si>
  <si>
    <t>13</t>
  </si>
  <si>
    <t>183403153</t>
  </si>
  <si>
    <t>Obdělání půdy hrabáním v rovině a svahu do 1:5</t>
  </si>
  <si>
    <t>26</t>
  </si>
  <si>
    <t>Obdělání půdy hrabáním v rovině nebo na svahu do 1:5</t>
  </si>
  <si>
    <t>https://podminky.urs.cz/item/CS_URS_2023_01/183403153</t>
  </si>
  <si>
    <t>14</t>
  </si>
  <si>
    <t>185851121</t>
  </si>
  <si>
    <t>Dovoz vody pro zálivku rostlin za vzdálenost do 1000 m</t>
  </si>
  <si>
    <t>-2004805949</t>
  </si>
  <si>
    <t>Dovoz vody pro zálivku rostlin na vzdálenost do 1000 m</t>
  </si>
  <si>
    <t>https://podminky.urs.cz/item/CS_URS_2023_01/185851121</t>
  </si>
  <si>
    <t>"trávník; zalití 5l/m2, 3x</t>
  </si>
  <si>
    <t>(122,29*(5/1000))*3</t>
  </si>
  <si>
    <t>185851129</t>
  </si>
  <si>
    <t>Příplatek k dovozu vody pro zálivku rostlin do 1000 m ZKD 1000 m</t>
  </si>
  <si>
    <t>1949118329</t>
  </si>
  <si>
    <t>Dovoz vody pro zálivku rostlin Příplatek k ceně za každých dalších i započatých 1000 m</t>
  </si>
  <si>
    <t>https://podminky.urs.cz/item/CS_URS_2023_01/185851129</t>
  </si>
  <si>
    <t>1,834*3 'Přepočtené koeficientem množství</t>
  </si>
  <si>
    <t>Zakládání</t>
  </si>
  <si>
    <t>16</t>
  </si>
  <si>
    <t>211531111</t>
  </si>
  <si>
    <t>Výplň odvodňovacích žeber nebo trativodů kamenivem hrubým drceným frakce 16 až 63 mm</t>
  </si>
  <si>
    <t>28</t>
  </si>
  <si>
    <t>Výplň kamenivem do rýh odvodňovacích žeber nebo trativodů bez zhutnění, s úpravou povrchu výplně kamenivem hrubým drceným frakce 16 až 63 mm</t>
  </si>
  <si>
    <t>https://podminky.urs.cz/item/CS_URS_2023_01/211531111</t>
  </si>
  <si>
    <t>17</t>
  </si>
  <si>
    <t>212752112</t>
  </si>
  <si>
    <t>Trativod z drenážních trubek korugovaných PE-HD SN 4 perforace 220° včetně lože otevřený výkop DN 150 pro liniové stavby</t>
  </si>
  <si>
    <t>m</t>
  </si>
  <si>
    <t>30</t>
  </si>
  <si>
    <t>Trativody z drenážních trubek pro liniové stavby a komunikace se zřízením štěrkového lože pod trubky a s jejich obsypem v otevřeném výkopu trubka korugovaná sendvičová PE-HD SN 4 perforace 220° DN 150</t>
  </si>
  <si>
    <t>https://podminky.urs.cz/item/CS_URS_2023_01/212752112</t>
  </si>
  <si>
    <t>18</t>
  </si>
  <si>
    <t>213141111</t>
  </si>
  <si>
    <t>Zřízení vrstvy z geotextilie v rovině nebo ve sklonu do 1:5 š do 3 m</t>
  </si>
  <si>
    <t>32</t>
  </si>
  <si>
    <t>Zřízení vrstvy z geotextilie filtrační, separační, odvodňovací, ochranné, výztužné nebo protierozní v rovině nebo ve sklonu do 1:5, šířky do 3 m</t>
  </si>
  <si>
    <t>https://podminky.urs.cz/item/CS_URS_2023_01/213141111</t>
  </si>
  <si>
    <t>19</t>
  </si>
  <si>
    <t>JTA.0013476.URS</t>
  </si>
  <si>
    <t>geotextilie netkaná geoNetex M/B, 200g/m2, šíře 300cm</t>
  </si>
  <si>
    <t>34</t>
  </si>
  <si>
    <t>155*1,1845 "Přepočtené koeficientem množství</t>
  </si>
  <si>
    <t>20</t>
  </si>
  <si>
    <t>36</t>
  </si>
  <si>
    <t>38</t>
  </si>
  <si>
    <t>72*1,1845 "Přepočtené koeficientem množství</t>
  </si>
  <si>
    <t>22</t>
  </si>
  <si>
    <t>273351121</t>
  </si>
  <si>
    <t>Zřízení bednění základových desek</t>
  </si>
  <si>
    <t>-433825229</t>
  </si>
  <si>
    <t>Bednění základů desek zřízení</t>
  </si>
  <si>
    <t>https://podminky.urs.cz/item/CS_URS_2023_01/273351121</t>
  </si>
  <si>
    <t>"bednění horní hrany patky</t>
  </si>
  <si>
    <t>((0,5*4)*0,3)*54</t>
  </si>
  <si>
    <t>((0,3*4)*0,3)*7</t>
  </si>
  <si>
    <t>((0,3*4)*0,3)*2 "volejbal</t>
  </si>
  <si>
    <t>((0,3*4)*0,3)*3 "tenis</t>
  </si>
  <si>
    <t>((1,2*4)*0,3)*2 "volejbal</t>
  </si>
  <si>
    <t>23</t>
  </si>
  <si>
    <t>273351122</t>
  </si>
  <si>
    <t>Odstranění bednění základových desek</t>
  </si>
  <si>
    <t>-1988276516</t>
  </si>
  <si>
    <t>Bednění základů desek odstranění</t>
  </si>
  <si>
    <t>https://podminky.urs.cz/item/CS_URS_2023_01/273351122</t>
  </si>
  <si>
    <t>275313711</t>
  </si>
  <si>
    <t>Základové patky z betonu tř. C 20/25</t>
  </si>
  <si>
    <t>-546677314</t>
  </si>
  <si>
    <t>Základy z betonu prostého patky a bloky z betonu kamenem neprokládaného tř. C 20/25</t>
  </si>
  <si>
    <t>https://podminky.urs.cz/item/CS_URS_2023_01/275313711</t>
  </si>
  <si>
    <t>25</t>
  </si>
  <si>
    <t>56245034</t>
  </si>
  <si>
    <t>trubka PVC D 125mm na nosné sloupky ztraceného bednění</t>
  </si>
  <si>
    <t>-801373140</t>
  </si>
  <si>
    <t>"kotevní otvory pro sloupky</t>
  </si>
  <si>
    <t>(0,8*54)</t>
  </si>
  <si>
    <t>(0,6*7)</t>
  </si>
  <si>
    <t>(2*0,4) "volejbal</t>
  </si>
  <si>
    <t>(3*0,4) "tenis</t>
  </si>
  <si>
    <t>Svislé a kompletní konstrukce</t>
  </si>
  <si>
    <t>338171123</t>
  </si>
  <si>
    <t>Osazování sloupků a vzpěr plotových ocelových v přes 2 do 2,6 m se zabetonováním</t>
  </si>
  <si>
    <t>kus</t>
  </si>
  <si>
    <t>42</t>
  </si>
  <si>
    <t>Montáž sloupků a vzpěr plotových ocelových trubkových nebo profilovaných výšky přes 2 do 2,6 m se zabetonováním do 0,08 m3 do připravených jamek</t>
  </si>
  <si>
    <t>https://podminky.urs.cz/item/CS_URS_2023_01/338171123</t>
  </si>
  <si>
    <t>27</t>
  </si>
  <si>
    <t>14011034</t>
  </si>
  <si>
    <t>trubka ocelová bezešvá hladká jakost 11 353 60,3x2,9mm</t>
  </si>
  <si>
    <t>44</t>
  </si>
  <si>
    <t>55342335</t>
  </si>
  <si>
    <t>branka plotová jednokřídlá Pz s PVC vrstvou 1000x2030mm</t>
  </si>
  <si>
    <t>46</t>
  </si>
  <si>
    <t>29</t>
  </si>
  <si>
    <t>60516100</t>
  </si>
  <si>
    <t>řezivo smrkové sušené tl 30mm</t>
  </si>
  <si>
    <t>48</t>
  </si>
  <si>
    <t>(((3,75+4,2)*2,25)+(3,75*2,1))*0,03</t>
  </si>
  <si>
    <t>SPEC01</t>
  </si>
  <si>
    <t>Síť pro oplocení PE 45/45/3 zelená - D+M - včetně ztužujících ocel. lanek</t>
  </si>
  <si>
    <t>50</t>
  </si>
  <si>
    <t>118,29*4</t>
  </si>
  <si>
    <t>31</t>
  </si>
  <si>
    <t>14011024</t>
  </si>
  <si>
    <t>trubka ocelová bezešvá hladká jakost 11 353 48,3x2,6mm</t>
  </si>
  <si>
    <t>52</t>
  </si>
  <si>
    <t>4,3*12</t>
  </si>
  <si>
    <t>Komunikace pozemní</t>
  </si>
  <si>
    <t>564201111</t>
  </si>
  <si>
    <t>Podklad nebo podsyp ze štěrkopísku ŠP plochy přes 100 m2 tl 40 mm</t>
  </si>
  <si>
    <t>54</t>
  </si>
  <si>
    <t>Podklad nebo podsyp ze štěrkopísku ŠP s rozprostřením, vlhčením a zhutněním plochy přes 100 m2, po zhutnění tl. 40 mm</t>
  </si>
  <si>
    <t>https://podminky.urs.cz/item/CS_URS_2023_01/564201111</t>
  </si>
  <si>
    <t>33</t>
  </si>
  <si>
    <t>564251111</t>
  </si>
  <si>
    <t>Podklad nebo podsyp ze štěrkopísku ŠP plochy přes 100 m2 tl 150 mm</t>
  </si>
  <si>
    <t>56</t>
  </si>
  <si>
    <t>Podklad nebo podsyp ze štěrkopísku ŠP s rozprostřením, vlhčením a zhutněním plochy přes 100 m2, po zhutnění tl. 150 mm</t>
  </si>
  <si>
    <t>https://podminky.urs.cz/item/CS_URS_2023_01/564251111</t>
  </si>
  <si>
    <t>60,15</t>
  </si>
  <si>
    <t>564710011</t>
  </si>
  <si>
    <t>Podklad z kameniva hrubého drceného vel. 8-16 mm plochy přes 100 m2 tl 50 mm</t>
  </si>
  <si>
    <t>58</t>
  </si>
  <si>
    <t>Podklad nebo kryt z kameniva hrubého drceného vel. 8-16 mm s rozprostřením a zhutněním plochy přes 100 m2, po zhutnění tl. 50 mm</t>
  </si>
  <si>
    <t>https://podminky.urs.cz/item/CS_URS_2023_01/564710011</t>
  </si>
  <si>
    <t>35</t>
  </si>
  <si>
    <t>564751115</t>
  </si>
  <si>
    <t>Podklad z kameniva hrubého drceného vel. 32-63 mm plochy přes 100 m2 tl 190 mm</t>
  </si>
  <si>
    <t>60</t>
  </si>
  <si>
    <t>Podklad nebo kryt z kameniva hrubého drceného vel. 32-63 mm s rozprostřením a zhutněním plochy přes 100 m2, po zhutnění tl. 190 mm</t>
  </si>
  <si>
    <t>https://podminky.urs.cz/item/CS_URS_2023_01/564751115</t>
  </si>
  <si>
    <t>579231342</t>
  </si>
  <si>
    <t>Strojně litý pryžový povrch stabilizační a 2-vrstvý tl 17 mm 1 ostatní barva na terén do 300 m2</t>
  </si>
  <si>
    <t>-1470208466</t>
  </si>
  <si>
    <t>Venkovní lité pryžové povrchy na předem upravený terén dvouvrstvé tloušťky 17 mm včetně stabilizační vrstvy tloušťky 35 mm, prováděné strojně plochy přes 300 m2 jedna barva ostatní</t>
  </si>
  <si>
    <t>https://podminky.urs.cz/item/CS_URS_2023_01/579231342</t>
  </si>
  <si>
    <t>37</t>
  </si>
  <si>
    <t>579291111</t>
  </si>
  <si>
    <t>Lajnování venkovního litého pryžového povrchu elastickým lakem v různé barevnosti</t>
  </si>
  <si>
    <t>-1619441903</t>
  </si>
  <si>
    <t>Venkovní lité pryžové povrchy - vodorovné značení (lajnování) dvousložkovým elastickým lakem</t>
  </si>
  <si>
    <t>https://podminky.urs.cz/item/CS_URS_2023_01/579291111</t>
  </si>
  <si>
    <t>226 "basketbal (š. 50 mm)</t>
  </si>
  <si>
    <t>217 "malá kopaná (š. 100 mm)</t>
  </si>
  <si>
    <t>146 "tenis (š. 50 mm)</t>
  </si>
  <si>
    <t>84,1 "volejbal (š. 50 mm)</t>
  </si>
  <si>
    <t>596211111</t>
  </si>
  <si>
    <t>Kladení zámkové dlažby komunikací pro pěší ručně tl 60 mm skupiny A pl přes 50 do 100 m2</t>
  </si>
  <si>
    <t>62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</si>
  <si>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</si>
  <si>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https://podminky.urs.cz/item/CS_URS_2023_01/596211111</t>
  </si>
  <si>
    <t>39</t>
  </si>
  <si>
    <t>59245015</t>
  </si>
  <si>
    <t>dlažba zámková tvaru I 200x165x60mm přírodní</t>
  </si>
  <si>
    <t>64</t>
  </si>
  <si>
    <t>60,15*1,03 "Přepočtené koeficientem množství</t>
  </si>
  <si>
    <t>Ostatní konstrukce a práce, bourání</t>
  </si>
  <si>
    <t>40</t>
  </si>
  <si>
    <t>916331111</t>
  </si>
  <si>
    <t>Osazení zahradního obrubníku betonového do lože z betonu bez boční opěry</t>
  </si>
  <si>
    <t>70</t>
  </si>
  <si>
    <t>Osazení zahradního obrubníku betonového s ložem tl. od 50 do 100 mm z betonu prostého tř. C 12/15 bez boční opěry</t>
  </si>
  <si>
    <t>https://podminky.urs.cz/item/CS_URS_2023_01/916331111</t>
  </si>
  <si>
    <t>41</t>
  </si>
  <si>
    <t>59217002</t>
  </si>
  <si>
    <t>obrubník betonový zahradní šedý 1000x50x200mm</t>
  </si>
  <si>
    <t>72</t>
  </si>
  <si>
    <t>998</t>
  </si>
  <si>
    <t>Přesun hmot</t>
  </si>
  <si>
    <t>998222012</t>
  </si>
  <si>
    <t>Přesun hmot pro tělovýchovné plochy</t>
  </si>
  <si>
    <t>74</t>
  </si>
  <si>
    <t>Přesun hmot pro tělovýchovné plochy dopravní vzdálenost do 200 m</t>
  </si>
  <si>
    <t>https://podminky.urs.cz/item/CS_URS_2023_01/998222012</t>
  </si>
  <si>
    <t>PSV</t>
  </si>
  <si>
    <t>Práce a dodávky PSV</t>
  </si>
  <si>
    <t>762</t>
  </si>
  <si>
    <t>Konstrukce tesařské</t>
  </si>
  <si>
    <t>43</t>
  </si>
  <si>
    <t>762123110</t>
  </si>
  <si>
    <t>Montáž tesařských stěn vázaných z hraněného řeziva průřezové pl do 100 cm2</t>
  </si>
  <si>
    <t>1430992610</t>
  </si>
  <si>
    <t>Montáž konstrukce stěn a příček vázaných z fošen, hranolů, hranolků, průřezové plochy do 100 cm2</t>
  </si>
  <si>
    <t>https://podminky.urs.cz/item/CS_URS_2023_01/762123110</t>
  </si>
  <si>
    <t>"konstrukce oplocenky</t>
  </si>
  <si>
    <t>(3,75*2+2*2) "horní rám</t>
  </si>
  <si>
    <t>(3,75*2+2*2) "spodní rám</t>
  </si>
  <si>
    <t>(2,5*7) "svislé sloupky</t>
  </si>
  <si>
    <t>(2,85+2,7*4) "šikmé zavětrování</t>
  </si>
  <si>
    <t>60512125</t>
  </si>
  <si>
    <t>hranol stavební řezivo průřezu do 120cm2 do dl 6m</t>
  </si>
  <si>
    <t>1182161322</t>
  </si>
  <si>
    <t>0,78*1,1 'Přepočtené koeficientem množství</t>
  </si>
  <si>
    <t>45</t>
  </si>
  <si>
    <t>762132137</t>
  </si>
  <si>
    <t>Montáž bednění stěn z hoblovaných prken tl do 32 mm na sraz s olištováním</t>
  </si>
  <si>
    <t>1200186303</t>
  </si>
  <si>
    <t>Montáž bednění stěn z hoblovaných prken tl. do 32 mm na sraz s olištováním</t>
  </si>
  <si>
    <t>https://podminky.urs.cz/item/CS_URS_2023_01/762132137</t>
  </si>
  <si>
    <t>((3,75+4,2)*2,25)+(2,1*3,75)</t>
  </si>
  <si>
    <t>61191182</t>
  </si>
  <si>
    <t>palubky obkladové smrk profil klasický 19x196mm jakost A/B</t>
  </si>
  <si>
    <t>668745310</t>
  </si>
  <si>
    <t>25,763*1,1 'Přepočtené koeficientem množství</t>
  </si>
  <si>
    <t>47</t>
  </si>
  <si>
    <t>762195000</t>
  </si>
  <si>
    <t>Spojovací prostředky pro montáž stěn, příček, bednění stěn</t>
  </si>
  <si>
    <t>1403260032</t>
  </si>
  <si>
    <t>Spojovací prostředky stěn a příček hřebíky, svory, fixační prkna</t>
  </si>
  <si>
    <t>https://podminky.urs.cz/item/CS_URS_2023_01/762195000</t>
  </si>
  <si>
    <t>(25,763*0,025)+0,858</t>
  </si>
  <si>
    <t>998762101</t>
  </si>
  <si>
    <t>Přesun hmot tonážní pro kce tesařské v objektech v do 6 m</t>
  </si>
  <si>
    <t>-1108334485</t>
  </si>
  <si>
    <t>Přesun hmot pro konstrukce tesařské stanovený z hmotnosti přesunovaného materiálu vodorovná dopravní vzdálenost do 50 m v objektech výšky do 6 m</t>
  </si>
  <si>
    <t>https://podminky.urs.cz/item/CS_URS_2023_01/998762101</t>
  </si>
  <si>
    <t>767</t>
  </si>
  <si>
    <t>Konstrukce zámečnické</t>
  </si>
  <si>
    <t>49</t>
  </si>
  <si>
    <t>R76799001</t>
  </si>
  <si>
    <t>D+M branka na minikopanou 3x2 m (AL- pr. 120 x 100 mm) s protizávažím (3 x 50 kg)</t>
  </si>
  <si>
    <t>ks</t>
  </si>
  <si>
    <t>-147289394</t>
  </si>
  <si>
    <t>Poznámka k položce:
- minimální kvalitativní standard
- uchazeč smí nabídnout jakýkoli srovnatelný nebo lepší certifikovaný výrobek</t>
  </si>
  <si>
    <t>R76799002</t>
  </si>
  <si>
    <t>D+M basketbalová konstrukce příhradová, pevná, vysazení do 2,5 m (ZN)</t>
  </si>
  <si>
    <t>655966523</t>
  </si>
  <si>
    <t>51</t>
  </si>
  <si>
    <t>R76799003</t>
  </si>
  <si>
    <t>D+M basketbalová deska 180 x 105 cm, překližka, exteriér</t>
  </si>
  <si>
    <t>-1728599010</t>
  </si>
  <si>
    <t>R76799004</t>
  </si>
  <si>
    <t>D+M basketbalový koš s pevně přivařenou síťkou (ZN)</t>
  </si>
  <si>
    <t>1101094780</t>
  </si>
  <si>
    <t>53</t>
  </si>
  <si>
    <t>R76799005</t>
  </si>
  <si>
    <t>D+M tenisové sloupky (ZN) prům.102 mm + pouzdra a víčka</t>
  </si>
  <si>
    <t>pár</t>
  </si>
  <si>
    <t>864098519</t>
  </si>
  <si>
    <t>R76799006</t>
  </si>
  <si>
    <t>D+M síť tenisová SPORT zdvojená, PL/3 mm</t>
  </si>
  <si>
    <t>37089629</t>
  </si>
  <si>
    <t>55</t>
  </si>
  <si>
    <t>R76799007</t>
  </si>
  <si>
    <t>D+M volejbalové sloupky (ZN), prům.102 mm vč. objímek + pouzdra a víčka</t>
  </si>
  <si>
    <t>426318209</t>
  </si>
  <si>
    <t>R76799008</t>
  </si>
  <si>
    <t>D+M síť volejbal SPORT - 3 mm, s kevlarovým lankem (délka lanka 11,5 m), černá</t>
  </si>
  <si>
    <t>-1421705114</t>
  </si>
  <si>
    <t>783</t>
  </si>
  <si>
    <t>Dokončovací práce - nátěry</t>
  </si>
  <si>
    <t>57</t>
  </si>
  <si>
    <t>783218111</t>
  </si>
  <si>
    <t>Lazurovací dvojnásobný syntetický nátěr tesařských konstrukcí</t>
  </si>
  <si>
    <t>80</t>
  </si>
  <si>
    <t>Lazurovací nátěr tesařských konstrukcí dvojnásobný syntetický</t>
  </si>
  <si>
    <t>https://podminky.urs.cz/item/CS_URS_2023_01/783218111</t>
  </si>
  <si>
    <t>(((3,75+4,2)*2,25)+(3,75*2,1))*2</t>
  </si>
  <si>
    <t>54,15*(0,12*4) "sloupky, vzpěry</t>
  </si>
  <si>
    <t>02 - Přesun stávajících herních prvků</t>
  </si>
  <si>
    <t xml:space="preserve">    997 - Přesun sutě</t>
  </si>
  <si>
    <t>129911121</t>
  </si>
  <si>
    <t>Bourání zdiva z betonu prostého neprokládaného v odkopávkách nebo prokopávkách ručně</t>
  </si>
  <si>
    <t>Bourání konstrukcí v odkopávkách a prokopávkách ručně s přemístěním suti na hromady na vzdálenost do 20 m nebo s naložením na dopravní prostředek z betonu prostého neprokládaného</t>
  </si>
  <si>
    <t>https://podminky.urs.cz/item/CS_URS_2023_01/129911121</t>
  </si>
  <si>
    <t>131313101</t>
  </si>
  <si>
    <t>Hloubení jam v soudržných horninách třídy těžitelnosti II, skupiny 4 ručně</t>
  </si>
  <si>
    <t>18,36</t>
  </si>
  <si>
    <t>1227419672</t>
  </si>
  <si>
    <t>-1975143886</t>
  </si>
  <si>
    <t>-1259227019</t>
  </si>
  <si>
    <t>18,36*1,8 'Přepočtené koeficientem množství</t>
  </si>
  <si>
    <t>840697245</t>
  </si>
  <si>
    <t>-1827437872</t>
  </si>
  <si>
    <t>"předpoklad</t>
  </si>
  <si>
    <t>-376136821</t>
  </si>
  <si>
    <t>-339234893</t>
  </si>
  <si>
    <t>"osazení demontovaných herních prvků</t>
  </si>
  <si>
    <t>12,24</t>
  </si>
  <si>
    <t>-1576211172</t>
  </si>
  <si>
    <t>5 "předpoklad</t>
  </si>
  <si>
    <t>966001112</t>
  </si>
  <si>
    <t>Odstranění dětské houpačky kládové</t>
  </si>
  <si>
    <t>Odstranění dětské houpačky s ocelovou konstrukcí kládové</t>
  </si>
  <si>
    <t>https://podminky.urs.cz/item/CS_URS_2023_01/966001112</t>
  </si>
  <si>
    <t>966001113</t>
  </si>
  <si>
    <t>Odstranění dětské houpačky pružinové</t>
  </si>
  <si>
    <t>Odstranění dětské houpačky s ocelovou konstrukcí pružinové</t>
  </si>
  <si>
    <t>https://podminky.urs.cz/item/CS_URS_2023_01/966001113</t>
  </si>
  <si>
    <t>966001211</t>
  </si>
  <si>
    <t>Odstranění lavičky stabilní zabetonované</t>
  </si>
  <si>
    <t>Odstranění lavičky parkové stabilní zabetonované</t>
  </si>
  <si>
    <t>https://podminky.urs.cz/item/CS_URS_2023_01/966001211</t>
  </si>
  <si>
    <t>966001411</t>
  </si>
  <si>
    <t>Odstranění stojanu na kola kotveného šrouby</t>
  </si>
  <si>
    <t>Odstranění stojanu na kola přichyceného kotevními šrouby</t>
  </si>
  <si>
    <t>https://podminky.urs.cz/item/CS_URS_2023_01/966001411</t>
  </si>
  <si>
    <t>R91099001</t>
  </si>
  <si>
    <t>Opětovná montáž demontovaných herních prvků a vybavení</t>
  </si>
  <si>
    <t>474182726</t>
  </si>
  <si>
    <t>(1+2+3+2)</t>
  </si>
  <si>
    <t>997</t>
  </si>
  <si>
    <t>Přesun sutě</t>
  </si>
  <si>
    <t>997006002</t>
  </si>
  <si>
    <t>Hrubé třídění stavebního odpadu</t>
  </si>
  <si>
    <t>227615575</t>
  </si>
  <si>
    <t>Úprava stavebního odpadu třídění hrubé</t>
  </si>
  <si>
    <t>https://podminky.urs.cz/item/CS_URS_2023_01/997006002</t>
  </si>
  <si>
    <t>997006512</t>
  </si>
  <si>
    <t>Vodorovné doprava suti s naložením a složením na skládku přes 100 m do 1 km</t>
  </si>
  <si>
    <t>787706383</t>
  </si>
  <si>
    <t>Vodorovná doprava suti na skládku s naložením na dopravní prostředek a složením přes 100 m do 1 km</t>
  </si>
  <si>
    <t>https://podminky.urs.cz/item/CS_URS_2023_01/997006512</t>
  </si>
  <si>
    <t>997006519</t>
  </si>
  <si>
    <t>Příplatek k vodorovnému přemístění suti na skládku ZKD 1 km přes 1 km</t>
  </si>
  <si>
    <t>-1122195435</t>
  </si>
  <si>
    <t>Vodorovná doprava suti na skládku Příplatek k ceně -6512 za každý další i započatý 1 km</t>
  </si>
  <si>
    <t>https://podminky.urs.cz/item/CS_URS_2023_01/997006519</t>
  </si>
  <si>
    <t>2,556*10 'Přepočtené koeficientem množství</t>
  </si>
  <si>
    <t>997013871</t>
  </si>
  <si>
    <t>Poplatek za uložení stavebního odpadu na recyklační skládce (skládkovné) směsného stavebního a demoličního kód odpadu 17 09 04</t>
  </si>
  <si>
    <t>1877641669</t>
  </si>
  <si>
    <t>Poplatek za uložení stavebního odpadu na recyklační skládce (skládkovné) směsného stavebního a demoličního zatříděného do Katalogu odpadů pod kódem 17 09 04</t>
  </si>
  <si>
    <t>https://podminky.urs.cz/item/CS_URS_2023_01/997013871</t>
  </si>
  <si>
    <t>997231511</t>
  </si>
  <si>
    <t>Nakládání, překládání nebo manipulace se sutí a vybouranými hmotami</t>
  </si>
  <si>
    <t>-1004658211</t>
  </si>
  <si>
    <t>Vodorovná doprava suti a vybouraných hmot s vyložením a hrubým urovnáním nakládání nebo překládání na dopravní prostředek při vodorovné dopravě suti a vybouraných hmot</t>
  </si>
  <si>
    <t>https://podminky.urs.cz/item/CS_URS_2023_01/997231511</t>
  </si>
  <si>
    <t>741904988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</si>
  <si>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</si>
  <si>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</si>
  <si>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</si>
  <si>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</si>
  <si>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</si>
  <si>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</si>
  <si>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</si>
  <si>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</si>
  <si>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</si>
  <si>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</si>
  <si>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</si>
  <si>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</si>
  <si>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</si>
  <si>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</si>
  <si>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</si>
  <si>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</si>
  <si>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</si>
  <si>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</si>
  <si>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</si>
  <si>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</si>
  <si>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</si>
  <si>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</si>
  <si>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</si>
  <si>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</si>
  <si>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</si>
  <si>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</si>
  <si>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</si>
  <si>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</si>
  <si>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</si>
  <si>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</si>
  <si>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</si>
  <si>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</si>
  <si>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</si>
  <si>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</si>
  <si>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</si>
  <si>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</si>
  <si>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</si>
  <si>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</si>
  <si>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</si>
  <si>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</si>
  <si>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</si>
  <si>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</si>
  <si>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</si>
  <si>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</si>
  <si>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</si>
  <si>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</si>
  <si>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</si>
  <si>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</si>
  <si>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</si>
  <si>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</si>
  <si>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</si>
  <si>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</si>
  <si>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</si>
  <si>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</si>
  <si>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</si>
  <si>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</si>
  <si>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</si>
  <si>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</si>
  <si>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</si>
  <si>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</si>
  <si>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</si>
  <si>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</si>
  <si>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</si>
  <si>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</si>
  <si>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</si>
  <si>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</si>
  <si>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</si>
  <si>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</si>
  <si>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</si>
  <si>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</si>
  <si>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</si>
  <si>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</si>
  <si>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</si>
  <si>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</si>
  <si>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</si>
  <si>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</si>
  <si>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</si>
  <si>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</si>
  <si>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</si>
  <si>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</si>
  <si>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</si>
  <si>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</si>
  <si>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</si>
  <si>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</si>
  <si>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</si>
  <si>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</si>
  <si>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</si>
  <si>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</si>
  <si>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</si>
  <si>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</si>
  <si>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</si>
  <si>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</si>
  <si>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</si>
  <si>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</si>
  <si>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</si>
  <si>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</si>
  <si>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</si>
  <si>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</si>
  <si>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</si>
  <si>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</si>
  <si>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</si>
  <si>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</si>
  <si>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</si>
  <si>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</si>
  <si>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</si>
  <si>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</si>
  <si>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</si>
  <si>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</si>
  <si>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</si>
  <si>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</si>
  <si>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</si>
  <si>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</si>
  <si>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</si>
  <si>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</si>
  <si>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</si>
  <si>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</si>
  <si>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</si>
  <si>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</si>
  <si>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</si>
  <si>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</si>
  <si>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</si>
  <si>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</si>
  <si>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</si>
  <si>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</si>
  <si>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</si>
  <si>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</si>
  <si>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</si>
  <si>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</si>
  <si>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</si>
  <si>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</si>
  <si>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</si>
  <si>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</si>
  <si>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</si>
  <si>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</si>
  <si>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</si>
  <si>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</si>
  <si>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</si>
  <si>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</si>
  <si>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</si>
  <si>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</si>
  <si>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</si>
  <si>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</si>
  <si>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</si>
  <si>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</si>
  <si>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</si>
  <si>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</si>
  <si>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</si>
  <si>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</si>
  <si>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</si>
  <si>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</si>
  <si>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</si>
  <si>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</si>
  <si>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</si>
  <si>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</si>
  <si>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</si>
  <si>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</si>
  <si>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</si>
  <si>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</si>
  <si>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</si>
  <si>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</si>
  <si>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</si>
  <si>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</si>
  <si>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</si>
  <si>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</si>
  <si>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</si>
  <si>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</si>
  <si>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</si>
  <si>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</si>
  <si>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</si>
  <si>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</si>
  <si>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</si>
  <si>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</si>
  <si>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</si>
  <si>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</si>
  <si>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</si>
  <si>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</si>
  <si>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</si>
  <si>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</si>
  <si>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</si>
  <si>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</si>
  <si>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</si>
  <si>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</si>
  <si>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</si>
  <si>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</si>
  <si>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R_doplneni01</t>
  </si>
  <si>
    <t>Tisk loga města na kruhovou šablonu o průměru 3,6 m, nástřik podle šablony barvami na EPDM (bílá, žlutá, černá)</t>
  </si>
  <si>
    <t>Zastřešení skladu nářadí</t>
  </si>
  <si>
    <t>762332132</t>
  </si>
  <si>
    <t>Montáž vázaných kcí krovů pravidelných z hraněného řeziva průřezové plochy do 224 cm2</t>
  </si>
  <si>
    <t>1972337466</t>
  </si>
  <si>
    <t>Montáž vázaných konstrukcí krovů  střech pultových, sedlových, valbových, stanových čtvercového nebo obdélníkového půdorysu z řeziva hraněného průřezové plochy přes 120 do 224 cm2</t>
  </si>
  <si>
    <t>60512131</t>
  </si>
  <si>
    <t>-1326754817</t>
  </si>
  <si>
    <t>762342314</t>
  </si>
  <si>
    <t>Montáž laťování na střechách složitých sklonu do 60° osové vzdálenosti do 360 mm</t>
  </si>
  <si>
    <t>1791887734</t>
  </si>
  <si>
    <t>Bednění a laťování montáž laťování střech složitých sklonu do 60° při osové vzdálenosti latí přes 150 do 360 mm</t>
  </si>
  <si>
    <t>60514114</t>
  </si>
  <si>
    <t>řezivo jehličnaté lať impregnovaná dl 4 m</t>
  </si>
  <si>
    <t>-644904387</t>
  </si>
  <si>
    <t>30909040</t>
  </si>
  <si>
    <t>šroub samovrtný do ocelového plechu, dřeva a deskových materiálů s korozní odolností 15 cyklů zápustná hlava, D 4,8x240mm</t>
  </si>
  <si>
    <t>100 kus</t>
  </si>
  <si>
    <t>-244429249</t>
  </si>
  <si>
    <t>764</t>
  </si>
  <si>
    <t>Konstrukce klempířské</t>
  </si>
  <si>
    <t>764121401</t>
  </si>
  <si>
    <t>Krytina střechy rovné drážkováním ze svitků z Al plechu rš 500 mm sklonu do 30°</t>
  </si>
  <si>
    <t>-899634665</t>
  </si>
  <si>
    <t>Krytina z hliníkového plechu s úpravou u okapů, prostupů a výčnělků střechy rovné drážkováním ze svitků rš 500 mm, sklon střechy do 30°</t>
  </si>
  <si>
    <t>-9738421</t>
  </si>
  <si>
    <t>764501103</t>
  </si>
  <si>
    <t>Montáž žlabu podokapního půlkulatého</t>
  </si>
  <si>
    <t>-167523801</t>
  </si>
  <si>
    <t>Montáž žlabu podokapního půlkruhového žlabu</t>
  </si>
  <si>
    <t>764508131</t>
  </si>
  <si>
    <t>Montáž kruhového svodu</t>
  </si>
  <si>
    <t>-496259574</t>
  </si>
  <si>
    <t>Montáž svodu kruhového, průměru svodu</t>
  </si>
  <si>
    <t>PFA.572012</t>
  </si>
  <si>
    <t>253698244</t>
  </si>
  <si>
    <t>PFA.529011</t>
  </si>
  <si>
    <t>-438466944</t>
  </si>
  <si>
    <t>5*2,2 + 3,8</t>
  </si>
  <si>
    <t xml:space="preserve">(0,1*0,16*2,2*5) + (0,1*0,16*3,8) </t>
  </si>
  <si>
    <t>hranol stavební řezivo průřezu do 224cm2 dl 2-4m</t>
  </si>
  <si>
    <t>3,8*2,2</t>
  </si>
  <si>
    <t>(3,8/0,33)*2,2*0,04*0,06 + (2,2/0,2)*3,8*0,04*0,06</t>
  </si>
  <si>
    <t>svitkový plech pro falcování 0,7x1000mm, barva antracit</t>
  </si>
  <si>
    <t>žlab podokapní půlkulatý 250mm,  l=6m</t>
  </si>
  <si>
    <t>R_doplneni02</t>
  </si>
  <si>
    <t>objímka svodu 100/200mm</t>
  </si>
  <si>
    <t>Atyp dveře skladu nářadí, rám z jeklu 40x40x3 - povrch dřevěné pobití latěmi - na pantech na konstrukci skladu</t>
  </si>
  <si>
    <t>Víceúčelové hřiště Hamrníky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</si>
</sst>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9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hair">
        <color rgb="FF969696"/>
      </left>
      <right style="hair">
        <color rgb="FF969696"/>
      </right>
      <top style="thin"/>
      <bottom style="thin"/>
    </border>
    <border>
      <left style="hair">
        <color rgb="FF969696"/>
      </left>
      <right style="thin"/>
      <top style="thin"/>
      <bottom style="thin"/>
    </border>
    <border>
      <left style="hair">
        <color rgb="FF969696"/>
      </left>
      <right/>
      <top style="thin"/>
      <bottom style="thin"/>
    </border>
    <border>
      <left/>
      <right style="hair">
        <color rgb="FF969696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>
        <color rgb="FF969696"/>
      </left>
      <right style="hair">
        <color rgb="FF969696"/>
      </right>
      <top style="thin"/>
      <bottom style="hair">
        <color rgb="FF969696"/>
      </bottom>
    </border>
    <border>
      <left style="hair">
        <color rgb="FF969696"/>
      </left>
      <right/>
      <top style="thin"/>
      <bottom style="hair">
        <color rgb="FF969696"/>
      </bottom>
    </border>
    <border>
      <left/>
      <right style="thin"/>
      <top style="thin"/>
      <bottom style="thin"/>
    </border>
    <border>
      <left/>
      <right style="hair">
        <color rgb="FF969696"/>
      </right>
      <top style="thin"/>
      <bottom style="hair">
        <color rgb="FF969696"/>
      </bottom>
    </border>
    <border>
      <left style="hair">
        <color rgb="FF969696"/>
      </left>
      <right style="thin"/>
      <top style="thin"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7" fillId="0" borderId="0" xfId="0" applyNumberFormat="1" applyFont="1"/>
    <xf numFmtId="0" fontId="8" fillId="0" borderId="18" xfId="0" applyFont="1" applyBorder="1"/>
    <xf numFmtId="166" fontId="8" fillId="0" borderId="0" xfId="0" applyNumberFormat="1" applyFont="1"/>
    <xf numFmtId="166" fontId="8" fillId="0" borderId="12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37" fillId="0" borderId="0" xfId="0" applyFont="1" applyAlignment="1">
      <alignment horizontal="left" vertical="center"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5" borderId="31" xfId="0" applyFill="1" applyBorder="1" applyAlignment="1">
      <alignment vertical="center"/>
    </xf>
    <xf numFmtId="0" fontId="22" fillId="5" borderId="32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left" vertical="center" wrapText="1"/>
    </xf>
    <xf numFmtId="0" fontId="22" fillId="5" borderId="32" xfId="0" applyFont="1" applyFill="1" applyBorder="1" applyAlignment="1">
      <alignment horizontal="center" vertical="center" wrapText="1"/>
    </xf>
    <xf numFmtId="0" fontId="22" fillId="5" borderId="33" xfId="0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167" fontId="22" fillId="5" borderId="34" xfId="0" applyNumberFormat="1" applyFont="1" applyFill="1" applyBorder="1" applyAlignment="1">
      <alignment vertical="center"/>
    </xf>
    <xf numFmtId="4" fontId="22" fillId="5" borderId="35" xfId="0" applyNumberFormat="1" applyFont="1" applyFill="1" applyBorder="1" applyAlignment="1">
      <alignment vertical="center"/>
    </xf>
    <xf numFmtId="4" fontId="22" fillId="2" borderId="36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49" fontId="22" fillId="5" borderId="32" xfId="0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0" fontId="22" fillId="5" borderId="32" xfId="0" applyFont="1" applyFill="1" applyBorder="1" applyAlignment="1">
      <alignment horizontal="left" vertical="center" wrapText="1"/>
    </xf>
    <xf numFmtId="0" fontId="7" fillId="5" borderId="31" xfId="0" applyFont="1" applyFill="1" applyBorder="1" applyAlignment="1">
      <alignment horizontal="left"/>
    </xf>
    <xf numFmtId="0" fontId="7" fillId="5" borderId="37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0" fontId="0" fillId="5" borderId="23" xfId="0" applyFill="1" applyBorder="1" applyAlignment="1" applyProtection="1">
      <alignment vertical="center"/>
      <protection locked="0"/>
    </xf>
    <xf numFmtId="0" fontId="22" fillId="5" borderId="38" xfId="0" applyFont="1" applyFill="1" applyBorder="1" applyAlignment="1" applyProtection="1">
      <alignment horizontal="center" vertical="center"/>
      <protection locked="0"/>
    </xf>
    <xf numFmtId="49" fontId="22" fillId="5" borderId="38" xfId="0" applyNumberFormat="1" applyFont="1" applyFill="1" applyBorder="1" applyAlignment="1" applyProtection="1">
      <alignment horizontal="left" vertical="center" wrapText="1"/>
      <protection locked="0"/>
    </xf>
    <xf numFmtId="0" fontId="22" fillId="5" borderId="38" xfId="0" applyFont="1" applyFill="1" applyBorder="1" applyAlignment="1" applyProtection="1">
      <alignment horizontal="left" vertical="center" wrapText="1"/>
      <protection locked="0"/>
    </xf>
    <xf numFmtId="0" fontId="22" fillId="5" borderId="38" xfId="0" applyFont="1" applyFill="1" applyBorder="1" applyAlignment="1" applyProtection="1">
      <alignment horizontal="center" vertical="center" wrapText="1"/>
      <protection locked="0"/>
    </xf>
    <xf numFmtId="167" fontId="22" fillId="5" borderId="39" xfId="0" applyNumberFormat="1" applyFont="1" applyFill="1" applyBorder="1" applyAlignment="1" applyProtection="1">
      <alignment vertical="center"/>
      <protection locked="0"/>
    </xf>
    <xf numFmtId="0" fontId="0" fillId="5" borderId="26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34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 wrapText="1"/>
    </xf>
    <xf numFmtId="0" fontId="10" fillId="5" borderId="28" xfId="0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34" fillId="5" borderId="29" xfId="0" applyFont="1" applyFill="1" applyBorder="1" applyAlignment="1">
      <alignment horizontal="left" vertical="center"/>
    </xf>
    <xf numFmtId="0" fontId="10" fillId="5" borderId="29" xfId="0" applyFont="1" applyFill="1" applyBorder="1" applyAlignment="1">
      <alignment horizontal="left" vertical="center"/>
    </xf>
    <xf numFmtId="0" fontId="10" fillId="5" borderId="29" xfId="0" applyFont="1" applyFill="1" applyBorder="1" applyAlignment="1">
      <alignment horizontal="left" vertical="center" wrapText="1"/>
    </xf>
    <xf numFmtId="167" fontId="10" fillId="5" borderId="29" xfId="0" applyNumberFormat="1" applyFont="1" applyFill="1" applyBorder="1" applyAlignment="1">
      <alignment vertical="center"/>
    </xf>
    <xf numFmtId="0" fontId="39" fillId="5" borderId="38" xfId="0" applyFont="1" applyFill="1" applyBorder="1" applyAlignment="1" applyProtection="1">
      <alignment horizontal="center" vertical="center"/>
      <protection locked="0"/>
    </xf>
    <xf numFmtId="49" fontId="39" fillId="5" borderId="38" xfId="0" applyNumberFormat="1" applyFont="1" applyFill="1" applyBorder="1" applyAlignment="1" applyProtection="1">
      <alignment horizontal="left" vertical="center" wrapText="1"/>
      <protection locked="0"/>
    </xf>
    <xf numFmtId="0" fontId="39" fillId="5" borderId="38" xfId="0" applyFont="1" applyFill="1" applyBorder="1" applyAlignment="1" applyProtection="1">
      <alignment horizontal="left" vertical="center" wrapText="1"/>
      <protection locked="0"/>
    </xf>
    <xf numFmtId="0" fontId="39" fillId="5" borderId="38" xfId="0" applyFont="1" applyFill="1" applyBorder="1" applyAlignment="1" applyProtection="1">
      <alignment horizontal="center" vertical="center" wrapText="1"/>
      <protection locked="0"/>
    </xf>
    <xf numFmtId="167" fontId="39" fillId="5" borderId="38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left" vertical="center" wrapText="1"/>
    </xf>
    <xf numFmtId="167" fontId="22" fillId="5" borderId="38" xfId="0" applyNumberFormat="1" applyFont="1" applyFill="1" applyBorder="1" applyAlignment="1" applyProtection="1">
      <alignment vertical="center"/>
      <protection locked="0"/>
    </xf>
    <xf numFmtId="0" fontId="39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28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35" fillId="5" borderId="29" xfId="0" applyFont="1" applyFill="1" applyBorder="1" applyAlignment="1">
      <alignment horizontal="left" vertical="center" wrapText="1"/>
    </xf>
    <xf numFmtId="0" fontId="8" fillId="5" borderId="31" xfId="0" applyFont="1" applyFill="1" applyBorder="1"/>
    <xf numFmtId="0" fontId="8" fillId="5" borderId="37" xfId="0" applyFont="1" applyFill="1" applyBorder="1"/>
    <xf numFmtId="0" fontId="8" fillId="5" borderId="37" xfId="0" applyFont="1" applyFill="1" applyBorder="1" applyAlignment="1">
      <alignment horizontal="left"/>
    </xf>
    <xf numFmtId="0" fontId="9" fillId="5" borderId="37" xfId="0" applyFont="1" applyFill="1" applyBorder="1" applyAlignment="1">
      <alignment horizontal="left"/>
    </xf>
    <xf numFmtId="0" fontId="35" fillId="5" borderId="29" xfId="0" applyFont="1" applyFill="1" applyBorder="1" applyAlignment="1">
      <alignment horizontal="left" vertical="center" wrapText="1"/>
    </xf>
    <xf numFmtId="0" fontId="10" fillId="5" borderId="29" xfId="0" applyFont="1" applyFill="1" applyBorder="1" applyAlignment="1">
      <alignment horizontal="left" vertical="center" wrapText="1"/>
    </xf>
    <xf numFmtId="0" fontId="7" fillId="5" borderId="40" xfId="0" applyFont="1" applyFill="1" applyBorder="1" applyAlignment="1">
      <alignment horizontal="left"/>
    </xf>
    <xf numFmtId="4" fontId="22" fillId="5" borderId="41" xfId="0" applyNumberFormat="1" applyFont="1" applyFill="1" applyBorder="1" applyAlignment="1">
      <alignment vertical="center"/>
    </xf>
    <xf numFmtId="0" fontId="0" fillId="5" borderId="42" xfId="0" applyFill="1" applyBorder="1" applyAlignment="1" applyProtection="1">
      <alignment vertical="center"/>
      <protection locked="0"/>
    </xf>
    <xf numFmtId="0" fontId="0" fillId="5" borderId="27" xfId="0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4" fontId="39" fillId="5" borderId="38" xfId="0" applyNumberFormat="1" applyFont="1" applyFill="1" applyBorder="1" applyAlignment="1" applyProtection="1">
      <alignment vertical="center"/>
      <protection locked="0"/>
    </xf>
    <xf numFmtId="0" fontId="40" fillId="5" borderId="42" xfId="0" applyFont="1" applyFill="1" applyBorder="1" applyAlignment="1" applyProtection="1">
      <alignment vertical="center"/>
      <protection locked="0"/>
    </xf>
    <xf numFmtId="4" fontId="22" fillId="5" borderId="38" xfId="0" applyNumberFormat="1" applyFont="1" applyFill="1" applyBorder="1" applyAlignment="1" applyProtection="1">
      <alignment vertical="center"/>
      <protection locked="0"/>
    </xf>
    <xf numFmtId="0" fontId="0" fillId="5" borderId="30" xfId="0" applyFill="1" applyBorder="1" applyAlignment="1">
      <alignment vertical="center"/>
    </xf>
    <xf numFmtId="4" fontId="9" fillId="5" borderId="37" xfId="0" applyNumberFormat="1" applyFont="1" applyFill="1" applyBorder="1"/>
    <xf numFmtId="0" fontId="8" fillId="5" borderId="40" xfId="0" applyFont="1" applyFill="1" applyBorder="1"/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0001000" TargetMode="External" /><Relationship Id="rId2" Type="http://schemas.openxmlformats.org/officeDocument/2006/relationships/hyperlink" Target="https://podminky.urs.cz/item/CS_URS_2023_01/030001000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1151125" TargetMode="External" /><Relationship Id="rId2" Type="http://schemas.openxmlformats.org/officeDocument/2006/relationships/hyperlink" Target="https://podminky.urs.cz/item/CS_URS_2023_01/131551104" TargetMode="External" /><Relationship Id="rId3" Type="http://schemas.openxmlformats.org/officeDocument/2006/relationships/hyperlink" Target="https://podminky.urs.cz/item/CS_URS_2023_01/132551101" TargetMode="External" /><Relationship Id="rId4" Type="http://schemas.openxmlformats.org/officeDocument/2006/relationships/hyperlink" Target="https://podminky.urs.cz/item/CS_URS_2023_01/133251101" TargetMode="External" /><Relationship Id="rId5" Type="http://schemas.openxmlformats.org/officeDocument/2006/relationships/hyperlink" Target="https://podminky.urs.cz/item/CS_URS_2023_01/162506111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71201231" TargetMode="External" /><Relationship Id="rId8" Type="http://schemas.openxmlformats.org/officeDocument/2006/relationships/hyperlink" Target="https://podminky.urs.cz/item/CS_URS_2023_01/171203111" TargetMode="External" /><Relationship Id="rId9" Type="http://schemas.openxmlformats.org/officeDocument/2006/relationships/hyperlink" Target="https://podminky.urs.cz/item/CS_URS_2023_01/174111101" TargetMode="External" /><Relationship Id="rId10" Type="http://schemas.openxmlformats.org/officeDocument/2006/relationships/hyperlink" Target="https://podminky.urs.cz/item/CS_URS_2023_01/181411131" TargetMode="External" /><Relationship Id="rId11" Type="http://schemas.openxmlformats.org/officeDocument/2006/relationships/hyperlink" Target="https://podminky.urs.cz/item/CS_URS_2023_01/181951116" TargetMode="External" /><Relationship Id="rId12" Type="http://schemas.openxmlformats.org/officeDocument/2006/relationships/hyperlink" Target="https://podminky.urs.cz/item/CS_URS_2023_01/183403153" TargetMode="External" /><Relationship Id="rId13" Type="http://schemas.openxmlformats.org/officeDocument/2006/relationships/hyperlink" Target="https://podminky.urs.cz/item/CS_URS_2023_01/185851121" TargetMode="External" /><Relationship Id="rId14" Type="http://schemas.openxmlformats.org/officeDocument/2006/relationships/hyperlink" Target="https://podminky.urs.cz/item/CS_URS_2023_01/185851129" TargetMode="External" /><Relationship Id="rId15" Type="http://schemas.openxmlformats.org/officeDocument/2006/relationships/hyperlink" Target="https://podminky.urs.cz/item/CS_URS_2023_01/211531111" TargetMode="External" /><Relationship Id="rId16" Type="http://schemas.openxmlformats.org/officeDocument/2006/relationships/hyperlink" Target="https://podminky.urs.cz/item/CS_URS_2023_01/212752112" TargetMode="External" /><Relationship Id="rId17" Type="http://schemas.openxmlformats.org/officeDocument/2006/relationships/hyperlink" Target="https://podminky.urs.cz/item/CS_URS_2023_01/213141111" TargetMode="External" /><Relationship Id="rId18" Type="http://schemas.openxmlformats.org/officeDocument/2006/relationships/hyperlink" Target="https://podminky.urs.cz/item/CS_URS_2023_01/213141111" TargetMode="External" /><Relationship Id="rId19" Type="http://schemas.openxmlformats.org/officeDocument/2006/relationships/hyperlink" Target="https://podminky.urs.cz/item/CS_URS_2023_01/273351121" TargetMode="External" /><Relationship Id="rId20" Type="http://schemas.openxmlformats.org/officeDocument/2006/relationships/hyperlink" Target="https://podminky.urs.cz/item/CS_URS_2023_01/273351122" TargetMode="External" /><Relationship Id="rId21" Type="http://schemas.openxmlformats.org/officeDocument/2006/relationships/hyperlink" Target="https://podminky.urs.cz/item/CS_URS_2023_01/275313711" TargetMode="External" /><Relationship Id="rId22" Type="http://schemas.openxmlformats.org/officeDocument/2006/relationships/hyperlink" Target="https://podminky.urs.cz/item/CS_URS_2023_01/338171123" TargetMode="External" /><Relationship Id="rId23" Type="http://schemas.openxmlformats.org/officeDocument/2006/relationships/hyperlink" Target="https://podminky.urs.cz/item/CS_URS_2023_01/564201111" TargetMode="External" /><Relationship Id="rId24" Type="http://schemas.openxmlformats.org/officeDocument/2006/relationships/hyperlink" Target="https://podminky.urs.cz/item/CS_URS_2023_01/564251111" TargetMode="External" /><Relationship Id="rId25" Type="http://schemas.openxmlformats.org/officeDocument/2006/relationships/hyperlink" Target="https://podminky.urs.cz/item/CS_URS_2023_01/564710011" TargetMode="External" /><Relationship Id="rId26" Type="http://schemas.openxmlformats.org/officeDocument/2006/relationships/hyperlink" Target="https://podminky.urs.cz/item/CS_URS_2023_01/564751115" TargetMode="External" /><Relationship Id="rId27" Type="http://schemas.openxmlformats.org/officeDocument/2006/relationships/hyperlink" Target="https://podminky.urs.cz/item/CS_URS_2023_01/579231342" TargetMode="External" /><Relationship Id="rId28" Type="http://schemas.openxmlformats.org/officeDocument/2006/relationships/hyperlink" Target="https://podminky.urs.cz/item/CS_URS_2023_01/579291111" TargetMode="External" /><Relationship Id="rId29" Type="http://schemas.openxmlformats.org/officeDocument/2006/relationships/hyperlink" Target="https://podminky.urs.cz/item/CS_URS_2023_01/596211111" TargetMode="External" /><Relationship Id="rId30" Type="http://schemas.openxmlformats.org/officeDocument/2006/relationships/hyperlink" Target="https://podminky.urs.cz/item/CS_URS_2023_01/916331111" TargetMode="External" /><Relationship Id="rId31" Type="http://schemas.openxmlformats.org/officeDocument/2006/relationships/hyperlink" Target="https://podminky.urs.cz/item/CS_URS_2023_01/998222012" TargetMode="External" /><Relationship Id="rId32" Type="http://schemas.openxmlformats.org/officeDocument/2006/relationships/hyperlink" Target="https://podminky.urs.cz/item/CS_URS_2023_01/762123110" TargetMode="External" /><Relationship Id="rId33" Type="http://schemas.openxmlformats.org/officeDocument/2006/relationships/hyperlink" Target="https://podminky.urs.cz/item/CS_URS_2023_01/762132137" TargetMode="External" /><Relationship Id="rId34" Type="http://schemas.openxmlformats.org/officeDocument/2006/relationships/hyperlink" Target="https://podminky.urs.cz/item/CS_URS_2023_01/762195000" TargetMode="External" /><Relationship Id="rId35" Type="http://schemas.openxmlformats.org/officeDocument/2006/relationships/hyperlink" Target="https://podminky.urs.cz/item/CS_URS_2023_01/998762101" TargetMode="External" /><Relationship Id="rId36" Type="http://schemas.openxmlformats.org/officeDocument/2006/relationships/hyperlink" Target="https://podminky.urs.cz/item/CS_URS_2023_01/783218111" TargetMode="External" /><Relationship Id="rId3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9911121" TargetMode="External" /><Relationship Id="rId2" Type="http://schemas.openxmlformats.org/officeDocument/2006/relationships/hyperlink" Target="https://podminky.urs.cz/item/CS_URS_2023_01/133251101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71201231" TargetMode="External" /><Relationship Id="rId5" Type="http://schemas.openxmlformats.org/officeDocument/2006/relationships/hyperlink" Target="https://podminky.urs.cz/item/CS_URS_2023_01/174111101" TargetMode="External" /><Relationship Id="rId6" Type="http://schemas.openxmlformats.org/officeDocument/2006/relationships/hyperlink" Target="https://podminky.urs.cz/item/CS_URS_2023_01/273351121" TargetMode="External" /><Relationship Id="rId7" Type="http://schemas.openxmlformats.org/officeDocument/2006/relationships/hyperlink" Target="https://podminky.urs.cz/item/CS_URS_2023_01/273351122" TargetMode="External" /><Relationship Id="rId8" Type="http://schemas.openxmlformats.org/officeDocument/2006/relationships/hyperlink" Target="https://podminky.urs.cz/item/CS_URS_2023_01/275313711" TargetMode="External" /><Relationship Id="rId9" Type="http://schemas.openxmlformats.org/officeDocument/2006/relationships/hyperlink" Target="https://podminky.urs.cz/item/CS_URS_2023_01/966001112" TargetMode="External" /><Relationship Id="rId10" Type="http://schemas.openxmlformats.org/officeDocument/2006/relationships/hyperlink" Target="https://podminky.urs.cz/item/CS_URS_2023_01/966001113" TargetMode="External" /><Relationship Id="rId11" Type="http://schemas.openxmlformats.org/officeDocument/2006/relationships/hyperlink" Target="https://podminky.urs.cz/item/CS_URS_2023_01/966001211" TargetMode="External" /><Relationship Id="rId12" Type="http://schemas.openxmlformats.org/officeDocument/2006/relationships/hyperlink" Target="https://podminky.urs.cz/item/CS_URS_2023_01/966001411" TargetMode="External" /><Relationship Id="rId13" Type="http://schemas.openxmlformats.org/officeDocument/2006/relationships/hyperlink" Target="https://podminky.urs.cz/item/CS_URS_2023_01/997006002" TargetMode="External" /><Relationship Id="rId14" Type="http://schemas.openxmlformats.org/officeDocument/2006/relationships/hyperlink" Target="https://podminky.urs.cz/item/CS_URS_2023_01/997006512" TargetMode="External" /><Relationship Id="rId15" Type="http://schemas.openxmlformats.org/officeDocument/2006/relationships/hyperlink" Target="https://podminky.urs.cz/item/CS_URS_2023_01/997006519" TargetMode="External" /><Relationship Id="rId16" Type="http://schemas.openxmlformats.org/officeDocument/2006/relationships/hyperlink" Target="https://podminky.urs.cz/item/CS_URS_2023_01/997013871" TargetMode="External" /><Relationship Id="rId17" Type="http://schemas.openxmlformats.org/officeDocument/2006/relationships/hyperlink" Target="https://podminky.urs.cz/item/CS_URS_2023_01/997231511" TargetMode="External" /><Relationship Id="rId1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workbookViewId="0" topLeftCell="A1">
      <selection activeCell="L45" sqref="L45:AO4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" customHeight="1"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S2" s="17" t="s">
        <v>6</v>
      </c>
      <c r="BT2" s="17" t="s">
        <v>7</v>
      </c>
    </row>
    <row r="3" spans="2:72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83" t="s">
        <v>14</v>
      </c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R5" s="20"/>
      <c r="BE5" s="280" t="s">
        <v>15</v>
      </c>
      <c r="BS5" s="17" t="s">
        <v>6</v>
      </c>
    </row>
    <row r="6" spans="2:71" ht="36.9" customHeight="1">
      <c r="B6" s="20"/>
      <c r="D6" s="26" t="s">
        <v>16</v>
      </c>
      <c r="K6" s="375" t="s">
        <v>841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R6" s="20"/>
      <c r="BE6" s="281"/>
      <c r="BS6" s="17" t="s">
        <v>6</v>
      </c>
    </row>
    <row r="7" spans="2:71" ht="12" customHeight="1">
      <c r="B7" s="20"/>
      <c r="D7" s="27" t="s">
        <v>17</v>
      </c>
      <c r="K7" s="25" t="s">
        <v>18</v>
      </c>
      <c r="AK7" s="27" t="s">
        <v>19</v>
      </c>
      <c r="AN7" s="25" t="s">
        <v>18</v>
      </c>
      <c r="AR7" s="20"/>
      <c r="BE7" s="281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81"/>
      <c r="BS8" s="17" t="s">
        <v>6</v>
      </c>
    </row>
    <row r="9" spans="2:71" ht="14.4" customHeight="1">
      <c r="B9" s="20"/>
      <c r="AR9" s="20"/>
      <c r="BE9" s="281"/>
      <c r="BS9" s="17" t="s">
        <v>6</v>
      </c>
    </row>
    <row r="10" spans="2:71" ht="12" customHeight="1">
      <c r="B10" s="20"/>
      <c r="D10" s="27" t="s">
        <v>24</v>
      </c>
      <c r="AK10" s="27" t="s">
        <v>25</v>
      </c>
      <c r="AN10" s="25" t="s">
        <v>18</v>
      </c>
      <c r="AR10" s="20"/>
      <c r="BE10" s="281"/>
      <c r="BS10" s="17" t="s">
        <v>6</v>
      </c>
    </row>
    <row r="11" spans="2:71" ht="18.45" customHeight="1">
      <c r="B11" s="20"/>
      <c r="E11" s="25" t="s">
        <v>26</v>
      </c>
      <c r="AK11" s="27" t="s">
        <v>27</v>
      </c>
      <c r="AN11" s="25" t="s">
        <v>18</v>
      </c>
      <c r="AR11" s="20"/>
      <c r="BE11" s="281"/>
      <c r="BS11" s="17" t="s">
        <v>6</v>
      </c>
    </row>
    <row r="12" spans="2:71" ht="6.9" customHeight="1">
      <c r="B12" s="20"/>
      <c r="AR12" s="20"/>
      <c r="BE12" s="281"/>
      <c r="BS12" s="17" t="s">
        <v>6</v>
      </c>
    </row>
    <row r="13" spans="2:7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81"/>
      <c r="BS13" s="17" t="s">
        <v>6</v>
      </c>
    </row>
    <row r="14" spans="2:71" ht="13.2">
      <c r="B14" s="20"/>
      <c r="E14" s="285" t="s">
        <v>29</v>
      </c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7" t="s">
        <v>27</v>
      </c>
      <c r="AN14" s="29" t="s">
        <v>29</v>
      </c>
      <c r="AR14" s="20"/>
      <c r="BE14" s="281"/>
      <c r="BS14" s="17" t="s">
        <v>6</v>
      </c>
    </row>
    <row r="15" spans="2:71" ht="6.9" customHeight="1">
      <c r="B15" s="20"/>
      <c r="AR15" s="20"/>
      <c r="BE15" s="281"/>
      <c r="BS15" s="17" t="s">
        <v>4</v>
      </c>
    </row>
    <row r="16" spans="2:71" ht="12" customHeight="1">
      <c r="B16" s="20"/>
      <c r="D16" s="27" t="s">
        <v>30</v>
      </c>
      <c r="AK16" s="27" t="s">
        <v>25</v>
      </c>
      <c r="AN16" s="25" t="s">
        <v>18</v>
      </c>
      <c r="AR16" s="20"/>
      <c r="BE16" s="281"/>
      <c r="BS16" s="17" t="s">
        <v>4</v>
      </c>
    </row>
    <row r="17" spans="2:71" ht="18.45" customHeight="1">
      <c r="B17" s="20"/>
      <c r="E17" s="25" t="s">
        <v>31</v>
      </c>
      <c r="AK17" s="27" t="s">
        <v>27</v>
      </c>
      <c r="AN17" s="25" t="s">
        <v>18</v>
      </c>
      <c r="AR17" s="20"/>
      <c r="BE17" s="281"/>
      <c r="BS17" s="17" t="s">
        <v>32</v>
      </c>
    </row>
    <row r="18" spans="2:71" ht="6.9" customHeight="1">
      <c r="B18" s="20"/>
      <c r="AR18" s="20"/>
      <c r="BE18" s="281"/>
      <c r="BS18" s="17" t="s">
        <v>6</v>
      </c>
    </row>
    <row r="19" spans="2:71" ht="12" customHeight="1">
      <c r="B19" s="20"/>
      <c r="D19" s="27" t="s">
        <v>33</v>
      </c>
      <c r="AK19" s="27" t="s">
        <v>25</v>
      </c>
      <c r="AN19" s="25" t="s">
        <v>18</v>
      </c>
      <c r="AR19" s="20"/>
      <c r="BE19" s="281"/>
      <c r="BS19" s="17" t="s">
        <v>6</v>
      </c>
    </row>
    <row r="20" spans="2:71" ht="18.45" customHeight="1">
      <c r="B20" s="20"/>
      <c r="E20" s="25" t="s">
        <v>31</v>
      </c>
      <c r="AK20" s="27" t="s">
        <v>27</v>
      </c>
      <c r="AN20" s="25" t="s">
        <v>18</v>
      </c>
      <c r="AR20" s="20"/>
      <c r="BE20" s="281"/>
      <c r="BS20" s="17" t="s">
        <v>32</v>
      </c>
    </row>
    <row r="21" spans="2:57" ht="6.9" customHeight="1">
      <c r="B21" s="20"/>
      <c r="AR21" s="20"/>
      <c r="BE21" s="281"/>
    </row>
    <row r="22" spans="2:57" ht="12" customHeight="1">
      <c r="B22" s="20"/>
      <c r="D22" s="27" t="s">
        <v>34</v>
      </c>
      <c r="AR22" s="20"/>
      <c r="BE22" s="281"/>
    </row>
    <row r="23" spans="2:57" ht="47.25" customHeight="1">
      <c r="B23" s="20"/>
      <c r="E23" s="287" t="s">
        <v>35</v>
      </c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R23" s="20"/>
      <c r="BE23" s="281"/>
    </row>
    <row r="24" spans="2:57" ht="6.9" customHeight="1">
      <c r="B24" s="20"/>
      <c r="AR24" s="20"/>
      <c r="BE24" s="281"/>
    </row>
    <row r="25" spans="2:57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81"/>
    </row>
    <row r="26" spans="2:57" s="1" customFormat="1" ht="25.95" customHeight="1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88">
        <f>ROUND(AG54,2)</f>
        <v>0</v>
      </c>
      <c r="AL26" s="289"/>
      <c r="AM26" s="289"/>
      <c r="AN26" s="289"/>
      <c r="AO26" s="289"/>
      <c r="AR26" s="32"/>
      <c r="BE26" s="281"/>
    </row>
    <row r="27" spans="2:57" s="1" customFormat="1" ht="6.9" customHeight="1">
      <c r="B27" s="32"/>
      <c r="AR27" s="32"/>
      <c r="BE27" s="281"/>
    </row>
    <row r="28" spans="2:57" s="1" customFormat="1" ht="13.2">
      <c r="B28" s="32"/>
      <c r="L28" s="290" t="s">
        <v>37</v>
      </c>
      <c r="M28" s="290"/>
      <c r="N28" s="290"/>
      <c r="O28" s="290"/>
      <c r="P28" s="290"/>
      <c r="W28" s="290" t="s">
        <v>38</v>
      </c>
      <c r="X28" s="290"/>
      <c r="Y28" s="290"/>
      <c r="Z28" s="290"/>
      <c r="AA28" s="290"/>
      <c r="AB28" s="290"/>
      <c r="AC28" s="290"/>
      <c r="AD28" s="290"/>
      <c r="AE28" s="290"/>
      <c r="AK28" s="290" t="s">
        <v>39</v>
      </c>
      <c r="AL28" s="290"/>
      <c r="AM28" s="290"/>
      <c r="AN28" s="290"/>
      <c r="AO28" s="290"/>
      <c r="AR28" s="32"/>
      <c r="BE28" s="281"/>
    </row>
    <row r="29" spans="2:57" s="2" customFormat="1" ht="14.4" customHeight="1">
      <c r="B29" s="36"/>
      <c r="D29" s="27" t="s">
        <v>40</v>
      </c>
      <c r="F29" s="27" t="s">
        <v>41</v>
      </c>
      <c r="L29" s="293">
        <v>0.21</v>
      </c>
      <c r="M29" s="292"/>
      <c r="N29" s="292"/>
      <c r="O29" s="292"/>
      <c r="P29" s="292"/>
      <c r="W29" s="291">
        <f>ROUND(AZ54,2)</f>
        <v>0</v>
      </c>
      <c r="X29" s="292"/>
      <c r="Y29" s="292"/>
      <c r="Z29" s="292"/>
      <c r="AA29" s="292"/>
      <c r="AB29" s="292"/>
      <c r="AC29" s="292"/>
      <c r="AD29" s="292"/>
      <c r="AE29" s="292"/>
      <c r="AK29" s="291">
        <f>ROUND(AV54,2)</f>
        <v>0</v>
      </c>
      <c r="AL29" s="292"/>
      <c r="AM29" s="292"/>
      <c r="AN29" s="292"/>
      <c r="AO29" s="292"/>
      <c r="AR29" s="36"/>
      <c r="BE29" s="282"/>
    </row>
    <row r="30" spans="2:57" s="2" customFormat="1" ht="14.4" customHeight="1">
      <c r="B30" s="36"/>
      <c r="F30" s="27" t="s">
        <v>42</v>
      </c>
      <c r="L30" s="293">
        <v>0.15</v>
      </c>
      <c r="M30" s="292"/>
      <c r="N30" s="292"/>
      <c r="O30" s="292"/>
      <c r="P30" s="292"/>
      <c r="W30" s="291">
        <f>ROUND(BA54,2)</f>
        <v>0</v>
      </c>
      <c r="X30" s="292"/>
      <c r="Y30" s="292"/>
      <c r="Z30" s="292"/>
      <c r="AA30" s="292"/>
      <c r="AB30" s="292"/>
      <c r="AC30" s="292"/>
      <c r="AD30" s="292"/>
      <c r="AE30" s="292"/>
      <c r="AK30" s="291">
        <f>ROUND(AW54,2)</f>
        <v>0</v>
      </c>
      <c r="AL30" s="292"/>
      <c r="AM30" s="292"/>
      <c r="AN30" s="292"/>
      <c r="AO30" s="292"/>
      <c r="AR30" s="36"/>
      <c r="BE30" s="282"/>
    </row>
    <row r="31" spans="2:57" s="2" customFormat="1" ht="14.4" customHeight="1" hidden="1">
      <c r="B31" s="36"/>
      <c r="F31" s="27" t="s">
        <v>43</v>
      </c>
      <c r="L31" s="293">
        <v>0.21</v>
      </c>
      <c r="M31" s="292"/>
      <c r="N31" s="292"/>
      <c r="O31" s="292"/>
      <c r="P31" s="292"/>
      <c r="W31" s="291">
        <f>ROUND(BB54,2)</f>
        <v>0</v>
      </c>
      <c r="X31" s="292"/>
      <c r="Y31" s="292"/>
      <c r="Z31" s="292"/>
      <c r="AA31" s="292"/>
      <c r="AB31" s="292"/>
      <c r="AC31" s="292"/>
      <c r="AD31" s="292"/>
      <c r="AE31" s="292"/>
      <c r="AK31" s="291">
        <v>0</v>
      </c>
      <c r="AL31" s="292"/>
      <c r="AM31" s="292"/>
      <c r="AN31" s="292"/>
      <c r="AO31" s="292"/>
      <c r="AR31" s="36"/>
      <c r="BE31" s="282"/>
    </row>
    <row r="32" spans="2:57" s="2" customFormat="1" ht="14.4" customHeight="1" hidden="1">
      <c r="B32" s="36"/>
      <c r="F32" s="27" t="s">
        <v>44</v>
      </c>
      <c r="L32" s="293">
        <v>0.15</v>
      </c>
      <c r="M32" s="292"/>
      <c r="N32" s="292"/>
      <c r="O32" s="292"/>
      <c r="P32" s="292"/>
      <c r="W32" s="291">
        <f>ROUND(BC54,2)</f>
        <v>0</v>
      </c>
      <c r="X32" s="292"/>
      <c r="Y32" s="292"/>
      <c r="Z32" s="292"/>
      <c r="AA32" s="292"/>
      <c r="AB32" s="292"/>
      <c r="AC32" s="292"/>
      <c r="AD32" s="292"/>
      <c r="AE32" s="292"/>
      <c r="AK32" s="291">
        <v>0</v>
      </c>
      <c r="AL32" s="292"/>
      <c r="AM32" s="292"/>
      <c r="AN32" s="292"/>
      <c r="AO32" s="292"/>
      <c r="AR32" s="36"/>
      <c r="BE32" s="282"/>
    </row>
    <row r="33" spans="2:44" s="2" customFormat="1" ht="14.4" customHeight="1" hidden="1">
      <c r="B33" s="36"/>
      <c r="F33" s="27" t="s">
        <v>45</v>
      </c>
      <c r="L33" s="293">
        <v>0</v>
      </c>
      <c r="M33" s="292"/>
      <c r="N33" s="292"/>
      <c r="O33" s="292"/>
      <c r="P33" s="292"/>
      <c r="W33" s="291">
        <f>ROUND(BD54,2)</f>
        <v>0</v>
      </c>
      <c r="X33" s="292"/>
      <c r="Y33" s="292"/>
      <c r="Z33" s="292"/>
      <c r="AA33" s="292"/>
      <c r="AB33" s="292"/>
      <c r="AC33" s="292"/>
      <c r="AD33" s="292"/>
      <c r="AE33" s="292"/>
      <c r="AK33" s="291">
        <v>0</v>
      </c>
      <c r="AL33" s="292"/>
      <c r="AM33" s="292"/>
      <c r="AN33" s="292"/>
      <c r="AO33" s="292"/>
      <c r="AR33" s="36"/>
    </row>
    <row r="34" spans="2:44" s="1" customFormat="1" ht="6.9" customHeight="1">
      <c r="B34" s="32"/>
      <c r="AR34" s="32"/>
    </row>
    <row r="35" spans="2:44" s="1" customFormat="1" ht="25.95" customHeight="1"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97" t="s">
        <v>48</v>
      </c>
      <c r="Y35" s="295"/>
      <c r="Z35" s="295"/>
      <c r="AA35" s="295"/>
      <c r="AB35" s="295"/>
      <c r="AC35" s="39"/>
      <c r="AD35" s="39"/>
      <c r="AE35" s="39"/>
      <c r="AF35" s="39"/>
      <c r="AG35" s="39"/>
      <c r="AH35" s="39"/>
      <c r="AI35" s="39"/>
      <c r="AJ35" s="39"/>
      <c r="AK35" s="294">
        <f>SUM(AK26:AK33)</f>
        <v>0</v>
      </c>
      <c r="AL35" s="295"/>
      <c r="AM35" s="295"/>
      <c r="AN35" s="295"/>
      <c r="AO35" s="296"/>
      <c r="AP35" s="37"/>
      <c r="AQ35" s="37"/>
      <c r="AR35" s="32"/>
    </row>
    <row r="36" spans="2:44" s="1" customFormat="1" ht="6.9" customHeight="1">
      <c r="B36" s="32"/>
      <c r="AR36" s="32"/>
    </row>
    <row r="37" spans="2:44" s="1" customFormat="1" ht="6.9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" customHeight="1">
      <c r="B42" s="32"/>
      <c r="C42" s="21" t="s">
        <v>49</v>
      </c>
      <c r="AR42" s="32"/>
    </row>
    <row r="43" spans="2:44" s="1" customFormat="1" ht="6.9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2023020</v>
      </c>
      <c r="AR44" s="45"/>
    </row>
    <row r="45" spans="2:44" s="4" customFormat="1" ht="36.9" customHeight="1">
      <c r="B45" s="46"/>
      <c r="C45" s="47" t="s">
        <v>16</v>
      </c>
      <c r="L45" s="262" t="str">
        <f>K6</f>
        <v>Víceúčelové hřiště Hamrníky</v>
      </c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R45" s="46"/>
    </row>
    <row r="46" spans="2:44" s="1" customFormat="1" ht="6.9" customHeight="1">
      <c r="B46" s="32"/>
      <c r="AR46" s="32"/>
    </row>
    <row r="47" spans="2:44" s="1" customFormat="1" ht="12" customHeight="1">
      <c r="B47" s="32"/>
      <c r="C47" s="27" t="s">
        <v>20</v>
      </c>
      <c r="L47" s="48" t="str">
        <f>IF(K8="","",K8)</f>
        <v>č. parc. 1112/51, k.ú. Úšovice, Mariánské Lázně</v>
      </c>
      <c r="AI47" s="27" t="s">
        <v>22</v>
      </c>
      <c r="AM47" s="264" t="str">
        <f>IF(AN8="","",AN8)</f>
        <v>14. 2. 2023</v>
      </c>
      <c r="AN47" s="264"/>
      <c r="AR47" s="32"/>
    </row>
    <row r="48" spans="2:44" s="1" customFormat="1" ht="6.9" customHeight="1">
      <c r="B48" s="32"/>
      <c r="AR48" s="32"/>
    </row>
    <row r="49" spans="2:56" s="1" customFormat="1" ht="15.15" customHeight="1">
      <c r="B49" s="32"/>
      <c r="C49" s="27" t="s">
        <v>24</v>
      </c>
      <c r="L49" s="3" t="str">
        <f>IF(E11="","",E11)</f>
        <v xml:space="preserve"> </v>
      </c>
      <c r="AI49" s="27" t="s">
        <v>30</v>
      </c>
      <c r="AM49" s="265" t="str">
        <f>IF(E17="","",E17)</f>
        <v>Ing. arch. Pavel Petrák</v>
      </c>
      <c r="AN49" s="266"/>
      <c r="AO49" s="266"/>
      <c r="AP49" s="266"/>
      <c r="AR49" s="32"/>
      <c r="AS49" s="267" t="s">
        <v>50</v>
      </c>
      <c r="AT49" s="268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15" customHeight="1">
      <c r="B50" s="32"/>
      <c r="C50" s="27" t="s">
        <v>28</v>
      </c>
      <c r="L50" s="3" t="str">
        <f>IF(E14="Vyplň údaj","",E14)</f>
        <v/>
      </c>
      <c r="AI50" s="27" t="s">
        <v>33</v>
      </c>
      <c r="AM50" s="265" t="str">
        <f>IF(E20="","",E20)</f>
        <v>Ing. arch. Pavel Petrák</v>
      </c>
      <c r="AN50" s="266"/>
      <c r="AO50" s="266"/>
      <c r="AP50" s="266"/>
      <c r="AR50" s="32"/>
      <c r="AS50" s="269"/>
      <c r="AT50" s="270"/>
      <c r="BD50" s="53"/>
    </row>
    <row r="51" spans="2:56" s="1" customFormat="1" ht="10.8" customHeight="1">
      <c r="B51" s="32"/>
      <c r="AR51" s="32"/>
      <c r="AS51" s="269"/>
      <c r="AT51" s="270"/>
      <c r="BD51" s="53"/>
    </row>
    <row r="52" spans="2:56" s="1" customFormat="1" ht="29.25" customHeight="1">
      <c r="B52" s="32"/>
      <c r="C52" s="271" t="s">
        <v>51</v>
      </c>
      <c r="D52" s="272"/>
      <c r="E52" s="272"/>
      <c r="F52" s="272"/>
      <c r="G52" s="272"/>
      <c r="H52" s="54"/>
      <c r="I52" s="274" t="s">
        <v>52</v>
      </c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3" t="s">
        <v>53</v>
      </c>
      <c r="AH52" s="272"/>
      <c r="AI52" s="272"/>
      <c r="AJ52" s="272"/>
      <c r="AK52" s="272"/>
      <c r="AL52" s="272"/>
      <c r="AM52" s="272"/>
      <c r="AN52" s="274" t="s">
        <v>54</v>
      </c>
      <c r="AO52" s="272"/>
      <c r="AP52" s="272"/>
      <c r="AQ52" s="55" t="s">
        <v>55</v>
      </c>
      <c r="AR52" s="32"/>
      <c r="AS52" s="56" t="s">
        <v>56</v>
      </c>
      <c r="AT52" s="57" t="s">
        <v>57</v>
      </c>
      <c r="AU52" s="57" t="s">
        <v>58</v>
      </c>
      <c r="AV52" s="57" t="s">
        <v>59</v>
      </c>
      <c r="AW52" s="57" t="s">
        <v>60</v>
      </c>
      <c r="AX52" s="57" t="s">
        <v>61</v>
      </c>
      <c r="AY52" s="57" t="s">
        <v>62</v>
      </c>
      <c r="AZ52" s="57" t="s">
        <v>63</v>
      </c>
      <c r="BA52" s="57" t="s">
        <v>64</v>
      </c>
      <c r="BB52" s="57" t="s">
        <v>65</v>
      </c>
      <c r="BC52" s="57" t="s">
        <v>66</v>
      </c>
      <c r="BD52" s="58" t="s">
        <v>67</v>
      </c>
    </row>
    <row r="53" spans="2:56" s="1" customFormat="1" ht="10.8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" customHeight="1">
      <c r="B54" s="60"/>
      <c r="C54" s="61" t="s">
        <v>68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78">
        <f>ROUND(SUM(AG55:AG58),2)</f>
        <v>0</v>
      </c>
      <c r="AH54" s="278"/>
      <c r="AI54" s="278"/>
      <c r="AJ54" s="278"/>
      <c r="AK54" s="278"/>
      <c r="AL54" s="278"/>
      <c r="AM54" s="278"/>
      <c r="AN54" s="279">
        <f>SUM(AG54,AT54)</f>
        <v>0</v>
      </c>
      <c r="AO54" s="279"/>
      <c r="AP54" s="279"/>
      <c r="AQ54" s="64" t="s">
        <v>18</v>
      </c>
      <c r="AR54" s="60"/>
      <c r="AS54" s="65">
        <f>ROUND(SUM(AS55:AS58),2)</f>
        <v>0</v>
      </c>
      <c r="AT54" s="66">
        <f>ROUND(SUM(AV54:AW54),2)</f>
        <v>0</v>
      </c>
      <c r="AU54" s="67">
        <f>ROUND(SUM(AU55:AU58),5)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ROUND(SUM(AZ55:AZ58),2)</f>
        <v>0</v>
      </c>
      <c r="BA54" s="66">
        <f>ROUND(SUM(BA55:BA58),2)</f>
        <v>0</v>
      </c>
      <c r="BB54" s="66">
        <f>ROUND(SUM(BB55:BB58),2)</f>
        <v>0</v>
      </c>
      <c r="BC54" s="66">
        <f>ROUND(SUM(BC55:BC58),2)</f>
        <v>0</v>
      </c>
      <c r="BD54" s="68">
        <f>ROUND(SUM(BD55:BD58),2)</f>
        <v>0</v>
      </c>
      <c r="BS54" s="69" t="s">
        <v>69</v>
      </c>
      <c r="BT54" s="69" t="s">
        <v>70</v>
      </c>
      <c r="BU54" s="70" t="s">
        <v>71</v>
      </c>
      <c r="BV54" s="69" t="s">
        <v>72</v>
      </c>
      <c r="BW54" s="69" t="s">
        <v>5</v>
      </c>
      <c r="BX54" s="69" t="s">
        <v>73</v>
      </c>
      <c r="CL54" s="69" t="s">
        <v>18</v>
      </c>
    </row>
    <row r="55" spans="1:91" s="6" customFormat="1" ht="16.5" customHeight="1">
      <c r="A55" s="71" t="s">
        <v>74</v>
      </c>
      <c r="B55" s="72"/>
      <c r="C55" s="73"/>
      <c r="D55" s="275" t="s">
        <v>75</v>
      </c>
      <c r="E55" s="275"/>
      <c r="F55" s="275"/>
      <c r="G55" s="275"/>
      <c r="H55" s="275"/>
      <c r="I55" s="74"/>
      <c r="J55" s="275" t="s">
        <v>76</v>
      </c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6">
        <f>'00 - Pokyny pro zpracován...'!J30</f>
        <v>0</v>
      </c>
      <c r="AH55" s="277"/>
      <c r="AI55" s="277"/>
      <c r="AJ55" s="277"/>
      <c r="AK55" s="277"/>
      <c r="AL55" s="277"/>
      <c r="AM55" s="277"/>
      <c r="AN55" s="276">
        <f>SUM(AG55,AT55)</f>
        <v>0</v>
      </c>
      <c r="AO55" s="277"/>
      <c r="AP55" s="277"/>
      <c r="AQ55" s="75" t="s">
        <v>77</v>
      </c>
      <c r="AR55" s="72"/>
      <c r="AS55" s="76">
        <v>0</v>
      </c>
      <c r="AT55" s="77">
        <f>ROUND(SUM(AV55:AW55),2)</f>
        <v>0</v>
      </c>
      <c r="AU55" s="78">
        <f>'00 - Pokyny pro zpracován...'!P80</f>
        <v>0</v>
      </c>
      <c r="AV55" s="77">
        <f>'00 - Pokyny pro zpracován...'!J33</f>
        <v>0</v>
      </c>
      <c r="AW55" s="77">
        <f>'00 - Pokyny pro zpracován...'!J34</f>
        <v>0</v>
      </c>
      <c r="AX55" s="77">
        <f>'00 - Pokyny pro zpracován...'!J35</f>
        <v>0</v>
      </c>
      <c r="AY55" s="77">
        <f>'00 - Pokyny pro zpracován...'!J36</f>
        <v>0</v>
      </c>
      <c r="AZ55" s="77">
        <f>'00 - Pokyny pro zpracován...'!F33</f>
        <v>0</v>
      </c>
      <c r="BA55" s="77">
        <f>'00 - Pokyny pro zpracován...'!F34</f>
        <v>0</v>
      </c>
      <c r="BB55" s="77">
        <f>'00 - Pokyny pro zpracován...'!F35</f>
        <v>0</v>
      </c>
      <c r="BC55" s="77">
        <f>'00 - Pokyny pro zpracován...'!F36</f>
        <v>0</v>
      </c>
      <c r="BD55" s="79">
        <f>'00 - Pokyny pro zpracován...'!F37</f>
        <v>0</v>
      </c>
      <c r="BT55" s="80" t="s">
        <v>78</v>
      </c>
      <c r="BV55" s="80" t="s">
        <v>72</v>
      </c>
      <c r="BW55" s="80" t="s">
        <v>79</v>
      </c>
      <c r="BX55" s="80" t="s">
        <v>5</v>
      </c>
      <c r="CL55" s="80" t="s">
        <v>80</v>
      </c>
      <c r="CM55" s="80" t="s">
        <v>81</v>
      </c>
    </row>
    <row r="56" spans="1:91" s="6" customFormat="1" ht="16.5" customHeight="1">
      <c r="A56" s="71" t="s">
        <v>74</v>
      </c>
      <c r="B56" s="72"/>
      <c r="C56" s="73"/>
      <c r="D56" s="275" t="s">
        <v>82</v>
      </c>
      <c r="E56" s="275"/>
      <c r="F56" s="275"/>
      <c r="G56" s="275"/>
      <c r="H56" s="275"/>
      <c r="I56" s="74"/>
      <c r="J56" s="275" t="s">
        <v>83</v>
      </c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6">
        <f>'VRN - Vedlejší rozpočtové...'!J30</f>
        <v>0</v>
      </c>
      <c r="AH56" s="277"/>
      <c r="AI56" s="277"/>
      <c r="AJ56" s="277"/>
      <c r="AK56" s="277"/>
      <c r="AL56" s="277"/>
      <c r="AM56" s="277"/>
      <c r="AN56" s="276">
        <f>SUM(AG56,AT56)</f>
        <v>0</v>
      </c>
      <c r="AO56" s="277"/>
      <c r="AP56" s="277"/>
      <c r="AQ56" s="75" t="s">
        <v>77</v>
      </c>
      <c r="AR56" s="72"/>
      <c r="AS56" s="76">
        <v>0</v>
      </c>
      <c r="AT56" s="77">
        <f>ROUND(SUM(AV56:AW56),2)</f>
        <v>0</v>
      </c>
      <c r="AU56" s="78">
        <f>'VRN - Vedlejší rozpočtové...'!P82</f>
        <v>0</v>
      </c>
      <c r="AV56" s="77">
        <f>'VRN - Vedlejší rozpočtové...'!J33</f>
        <v>0</v>
      </c>
      <c r="AW56" s="77">
        <f>'VRN - Vedlejší rozpočtové...'!J34</f>
        <v>0</v>
      </c>
      <c r="AX56" s="77">
        <f>'VRN - Vedlejší rozpočtové...'!J35</f>
        <v>0</v>
      </c>
      <c r="AY56" s="77">
        <f>'VRN - Vedlejší rozpočtové...'!J36</f>
        <v>0</v>
      </c>
      <c r="AZ56" s="77">
        <f>'VRN - Vedlejší rozpočtové...'!F33</f>
        <v>0</v>
      </c>
      <c r="BA56" s="77">
        <f>'VRN - Vedlejší rozpočtové...'!F34</f>
        <v>0</v>
      </c>
      <c r="BB56" s="77">
        <f>'VRN - Vedlejší rozpočtové...'!F35</f>
        <v>0</v>
      </c>
      <c r="BC56" s="77">
        <f>'VRN - Vedlejší rozpočtové...'!F36</f>
        <v>0</v>
      </c>
      <c r="BD56" s="79">
        <f>'VRN - Vedlejší rozpočtové...'!F37</f>
        <v>0</v>
      </c>
      <c r="BT56" s="80" t="s">
        <v>78</v>
      </c>
      <c r="BV56" s="80" t="s">
        <v>72</v>
      </c>
      <c r="BW56" s="80" t="s">
        <v>84</v>
      </c>
      <c r="BX56" s="80" t="s">
        <v>5</v>
      </c>
      <c r="CL56" s="80" t="s">
        <v>18</v>
      </c>
      <c r="CM56" s="80" t="s">
        <v>81</v>
      </c>
    </row>
    <row r="57" spans="1:91" s="6" customFormat="1" ht="16.5" customHeight="1">
      <c r="A57" s="71" t="s">
        <v>74</v>
      </c>
      <c r="B57" s="72"/>
      <c r="C57" s="73"/>
      <c r="D57" s="275" t="s">
        <v>85</v>
      </c>
      <c r="E57" s="275"/>
      <c r="F57" s="275"/>
      <c r="G57" s="275"/>
      <c r="H57" s="275"/>
      <c r="I57" s="74"/>
      <c r="J57" s="275" t="s">
        <v>86</v>
      </c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6">
        <f>'01 - Hřiště'!J30</f>
        <v>0</v>
      </c>
      <c r="AH57" s="277"/>
      <c r="AI57" s="277"/>
      <c r="AJ57" s="277"/>
      <c r="AK57" s="277"/>
      <c r="AL57" s="277"/>
      <c r="AM57" s="277"/>
      <c r="AN57" s="276">
        <f>SUM(AG57,AT57)</f>
        <v>0</v>
      </c>
      <c r="AO57" s="277"/>
      <c r="AP57" s="277"/>
      <c r="AQ57" s="75" t="s">
        <v>77</v>
      </c>
      <c r="AR57" s="72"/>
      <c r="AS57" s="76">
        <v>0</v>
      </c>
      <c r="AT57" s="77">
        <f>ROUND(SUM(AV57:AW57),2)</f>
        <v>0</v>
      </c>
      <c r="AU57" s="78">
        <f>'01 - Hřiště'!P90</f>
        <v>0</v>
      </c>
      <c r="AV57" s="77">
        <f>'01 - Hřiště'!J33</f>
        <v>0</v>
      </c>
      <c r="AW57" s="77">
        <f>'01 - Hřiště'!J34</f>
        <v>0</v>
      </c>
      <c r="AX57" s="77">
        <f>'01 - Hřiště'!J35</f>
        <v>0</v>
      </c>
      <c r="AY57" s="77">
        <f>'01 - Hřiště'!J36</f>
        <v>0</v>
      </c>
      <c r="AZ57" s="77">
        <f>'01 - Hřiště'!F33</f>
        <v>0</v>
      </c>
      <c r="BA57" s="77">
        <f>'01 - Hřiště'!F34</f>
        <v>0</v>
      </c>
      <c r="BB57" s="77">
        <f>'01 - Hřiště'!F35</f>
        <v>0</v>
      </c>
      <c r="BC57" s="77">
        <f>'01 - Hřiště'!F36</f>
        <v>0</v>
      </c>
      <c r="BD57" s="79">
        <f>'01 - Hřiště'!F37</f>
        <v>0</v>
      </c>
      <c r="BT57" s="80" t="s">
        <v>78</v>
      </c>
      <c r="BV57" s="80" t="s">
        <v>72</v>
      </c>
      <c r="BW57" s="80" t="s">
        <v>87</v>
      </c>
      <c r="BX57" s="80" t="s">
        <v>5</v>
      </c>
      <c r="CL57" s="80" t="s">
        <v>18</v>
      </c>
      <c r="CM57" s="80" t="s">
        <v>81</v>
      </c>
    </row>
    <row r="58" spans="1:91" s="6" customFormat="1" ht="16.5" customHeight="1">
      <c r="A58" s="71" t="s">
        <v>74</v>
      </c>
      <c r="B58" s="72"/>
      <c r="C58" s="73"/>
      <c r="D58" s="275" t="s">
        <v>88</v>
      </c>
      <c r="E58" s="275"/>
      <c r="F58" s="275"/>
      <c r="G58" s="275"/>
      <c r="H58" s="275"/>
      <c r="I58" s="74"/>
      <c r="J58" s="275" t="s">
        <v>89</v>
      </c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6">
        <f>'02 - Přesun stávajících h...'!J30</f>
        <v>0</v>
      </c>
      <c r="AH58" s="277"/>
      <c r="AI58" s="277"/>
      <c r="AJ58" s="277"/>
      <c r="AK58" s="277"/>
      <c r="AL58" s="277"/>
      <c r="AM58" s="277"/>
      <c r="AN58" s="276">
        <f>SUM(AG58,AT58)</f>
        <v>0</v>
      </c>
      <c r="AO58" s="277"/>
      <c r="AP58" s="277"/>
      <c r="AQ58" s="75" t="s">
        <v>77</v>
      </c>
      <c r="AR58" s="72"/>
      <c r="AS58" s="81">
        <v>0</v>
      </c>
      <c r="AT58" s="82">
        <f>ROUND(SUM(AV58:AW58),2)</f>
        <v>0</v>
      </c>
      <c r="AU58" s="83">
        <f>'02 - Přesun stávajících h...'!P85</f>
        <v>0</v>
      </c>
      <c r="AV58" s="82">
        <f>'02 - Přesun stávajících h...'!J33</f>
        <v>0</v>
      </c>
      <c r="AW58" s="82">
        <f>'02 - Přesun stávajících h...'!J34</f>
        <v>0</v>
      </c>
      <c r="AX58" s="82">
        <f>'02 - Přesun stávajících h...'!J35</f>
        <v>0</v>
      </c>
      <c r="AY58" s="82">
        <f>'02 - Přesun stávajících h...'!J36</f>
        <v>0</v>
      </c>
      <c r="AZ58" s="82">
        <f>'02 - Přesun stávajících h...'!F33</f>
        <v>0</v>
      </c>
      <c r="BA58" s="82">
        <f>'02 - Přesun stávajících h...'!F34</f>
        <v>0</v>
      </c>
      <c r="BB58" s="82">
        <f>'02 - Přesun stávajících h...'!F35</f>
        <v>0</v>
      </c>
      <c r="BC58" s="82">
        <f>'02 - Přesun stávajících h...'!F36</f>
        <v>0</v>
      </c>
      <c r="BD58" s="84">
        <f>'02 - Přesun stávajících h...'!F37</f>
        <v>0</v>
      </c>
      <c r="BT58" s="80" t="s">
        <v>78</v>
      </c>
      <c r="BV58" s="80" t="s">
        <v>72</v>
      </c>
      <c r="BW58" s="80" t="s">
        <v>90</v>
      </c>
      <c r="BX58" s="80" t="s">
        <v>5</v>
      </c>
      <c r="CL58" s="80" t="s">
        <v>18</v>
      </c>
      <c r="CM58" s="80" t="s">
        <v>81</v>
      </c>
    </row>
    <row r="59" spans="2:44" s="1" customFormat="1" ht="30" customHeight="1">
      <c r="B59" s="32"/>
      <c r="AR59" s="32"/>
    </row>
    <row r="60" spans="2:44" s="1" customFormat="1" ht="6.9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32"/>
    </row>
  </sheetData>
  <sheetProtection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00 - Pokyny pro zpracován...'!C2" display="/"/>
    <hyperlink ref="A56" location="'VRN - Vedlejší rozpočtové...'!C2" display="/"/>
    <hyperlink ref="A57" location="'01 - Hřiště'!C2" display="/"/>
    <hyperlink ref="A58" location="'02 - Přesun stávajících h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79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" customHeight="1">
      <c r="B4" s="20"/>
      <c r="D4" s="21" t="s">
        <v>91</v>
      </c>
      <c r="L4" s="20"/>
      <c r="M4" s="85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98" t="str">
        <f>'Rekapitulace stavby'!K6</f>
        <v>Víceúčelové hřiště Hamrníky</v>
      </c>
      <c r="F7" s="299"/>
      <c r="G7" s="299"/>
      <c r="H7" s="299"/>
      <c r="L7" s="20"/>
    </row>
    <row r="8" spans="2:12" s="1" customFormat="1" ht="12" customHeight="1">
      <c r="B8" s="32"/>
      <c r="D8" s="27" t="s">
        <v>92</v>
      </c>
      <c r="L8" s="32"/>
    </row>
    <row r="9" spans="2:12" s="1" customFormat="1" ht="16.5" customHeight="1">
      <c r="B9" s="32"/>
      <c r="E9" s="262" t="s">
        <v>93</v>
      </c>
      <c r="F9" s="300"/>
      <c r="G9" s="300"/>
      <c r="H9" s="300"/>
      <c r="L9" s="32"/>
    </row>
    <row r="10" spans="2:12" s="1" customFormat="1" ht="10.2">
      <c r="B10" s="32"/>
      <c r="L10" s="32"/>
    </row>
    <row r="11" spans="2:12" s="1" customFormat="1" ht="12" customHeight="1">
      <c r="B11" s="32"/>
      <c r="D11" s="27" t="s">
        <v>17</v>
      </c>
      <c r="F11" s="25" t="s">
        <v>80</v>
      </c>
      <c r="I11" s="27" t="s">
        <v>19</v>
      </c>
      <c r="J11" s="25" t="s">
        <v>18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49" t="str">
        <f>'Rekapitulace stavby'!AN8</f>
        <v>14. 2. 2023</v>
      </c>
      <c r="L12" s="32"/>
    </row>
    <row r="13" spans="2:12" s="1" customFormat="1" ht="10.8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1" t="str">
        <f>'Rekapitulace stavby'!E14</f>
        <v>Vyplň údaj</v>
      </c>
      <c r="F18" s="283"/>
      <c r="G18" s="283"/>
      <c r="H18" s="283"/>
      <c r="I18" s="27" t="s">
        <v>27</v>
      </c>
      <c r="J18" s="28" t="str">
        <f>'Rekapitulace stavby'!AN14</f>
        <v>Vyplň údaj</v>
      </c>
      <c r="L18" s="32"/>
    </row>
    <row r="19" spans="2:12" s="1" customFormat="1" ht="6.9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18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18</v>
      </c>
      <c r="L21" s="32"/>
    </row>
    <row r="22" spans="2:12" s="1" customFormat="1" ht="6.9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18</v>
      </c>
      <c r="L23" s="32"/>
    </row>
    <row r="24" spans="2:12" s="1" customFormat="1" ht="18" customHeight="1">
      <c r="B24" s="32"/>
      <c r="E24" s="25" t="s">
        <v>31</v>
      </c>
      <c r="I24" s="27" t="s">
        <v>27</v>
      </c>
      <c r="J24" s="25" t="s">
        <v>18</v>
      </c>
      <c r="L24" s="32"/>
    </row>
    <row r="25" spans="2:12" s="1" customFormat="1" ht="6.9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71.25" customHeight="1">
      <c r="B27" s="86"/>
      <c r="E27" s="287" t="s">
        <v>35</v>
      </c>
      <c r="F27" s="287"/>
      <c r="G27" s="287"/>
      <c r="H27" s="287"/>
      <c r="L27" s="86"/>
    </row>
    <row r="28" spans="2:12" s="1" customFormat="1" ht="6.9" customHeight="1">
      <c r="B28" s="32"/>
      <c r="L28" s="32"/>
    </row>
    <row r="29" spans="2:12" s="1" customFormat="1" ht="6.9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36</v>
      </c>
      <c r="J30" s="63">
        <f>ROUND(J80,2)</f>
        <v>0</v>
      </c>
      <c r="L30" s="32"/>
    </row>
    <row r="31" spans="2:12" s="1" customFormat="1" ht="6.9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" customHeight="1">
      <c r="B33" s="32"/>
      <c r="D33" s="52" t="s">
        <v>40</v>
      </c>
      <c r="E33" s="27" t="s">
        <v>41</v>
      </c>
      <c r="F33" s="88">
        <f>ROUND((SUM(BE80:BE100)),2)</f>
        <v>0</v>
      </c>
      <c r="I33" s="89">
        <v>0.21</v>
      </c>
      <c r="J33" s="88">
        <f>ROUND(((SUM(BE80:BE100))*I33),2)</f>
        <v>0</v>
      </c>
      <c r="L33" s="32"/>
    </row>
    <row r="34" spans="2:12" s="1" customFormat="1" ht="14.4" customHeight="1">
      <c r="B34" s="32"/>
      <c r="E34" s="27" t="s">
        <v>42</v>
      </c>
      <c r="F34" s="88">
        <f>ROUND((SUM(BF80:BF100)),2)</f>
        <v>0</v>
      </c>
      <c r="I34" s="89">
        <v>0.15</v>
      </c>
      <c r="J34" s="88">
        <f>ROUND(((SUM(BF80:BF100))*I34),2)</f>
        <v>0</v>
      </c>
      <c r="L34" s="32"/>
    </row>
    <row r="35" spans="2:12" s="1" customFormat="1" ht="14.4" customHeight="1" hidden="1">
      <c r="B35" s="32"/>
      <c r="E35" s="27" t="s">
        <v>43</v>
      </c>
      <c r="F35" s="88">
        <f>ROUND((SUM(BG80:BG100)),2)</f>
        <v>0</v>
      </c>
      <c r="I35" s="89">
        <v>0.21</v>
      </c>
      <c r="J35" s="88">
        <f>0</f>
        <v>0</v>
      </c>
      <c r="L35" s="32"/>
    </row>
    <row r="36" spans="2:12" s="1" customFormat="1" ht="14.4" customHeight="1" hidden="1">
      <c r="B36" s="32"/>
      <c r="E36" s="27" t="s">
        <v>44</v>
      </c>
      <c r="F36" s="88">
        <f>ROUND((SUM(BH80:BH100)),2)</f>
        <v>0</v>
      </c>
      <c r="I36" s="89">
        <v>0.15</v>
      </c>
      <c r="J36" s="88">
        <f>0</f>
        <v>0</v>
      </c>
      <c r="L36" s="32"/>
    </row>
    <row r="37" spans="2:12" s="1" customFormat="1" ht="14.4" customHeight="1" hidden="1">
      <c r="B37" s="32"/>
      <c r="E37" s="27" t="s">
        <v>45</v>
      </c>
      <c r="F37" s="88">
        <f>ROUND((SUM(BI80:BI100)),2)</f>
        <v>0</v>
      </c>
      <c r="I37" s="89">
        <v>0</v>
      </c>
      <c r="J37" s="88">
        <f>0</f>
        <v>0</v>
      </c>
      <c r="L37" s="32"/>
    </row>
    <row r="38" spans="2:12" s="1" customFormat="1" ht="6.9" customHeight="1">
      <c r="B38" s="32"/>
      <c r="L38" s="32"/>
    </row>
    <row r="39" spans="2:12" s="1" customFormat="1" ht="25.35" customHeight="1">
      <c r="B39" s="32"/>
      <c r="C39" s="90"/>
      <c r="D39" s="91" t="s">
        <v>46</v>
      </c>
      <c r="E39" s="54"/>
      <c r="F39" s="54"/>
      <c r="G39" s="92" t="s">
        <v>47</v>
      </c>
      <c r="H39" s="93" t="s">
        <v>48</v>
      </c>
      <c r="I39" s="54"/>
      <c r="J39" s="94">
        <f>SUM(J30:J37)</f>
        <v>0</v>
      </c>
      <c r="K39" s="95"/>
      <c r="L39" s="32"/>
    </row>
    <row r="40" spans="2:12" s="1" customFormat="1" ht="14.4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" customHeight="1">
      <c r="B45" s="32"/>
      <c r="C45" s="21" t="s">
        <v>94</v>
      </c>
      <c r="L45" s="32"/>
    </row>
    <row r="46" spans="2:12" s="1" customFormat="1" ht="6.9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298" t="str">
        <f>E7</f>
        <v>Víceúčelové hřiště Hamrníky</v>
      </c>
      <c r="F48" s="299"/>
      <c r="G48" s="299"/>
      <c r="H48" s="299"/>
      <c r="L48" s="32"/>
    </row>
    <row r="49" spans="2:12" s="1" customFormat="1" ht="12" customHeight="1">
      <c r="B49" s="32"/>
      <c r="C49" s="27" t="s">
        <v>92</v>
      </c>
      <c r="L49" s="32"/>
    </row>
    <row r="50" spans="2:12" s="1" customFormat="1" ht="16.5" customHeight="1">
      <c r="B50" s="32"/>
      <c r="E50" s="262" t="str">
        <f>E9</f>
        <v>00 - Pokyny pro zpracování nabídky</v>
      </c>
      <c r="F50" s="300"/>
      <c r="G50" s="300"/>
      <c r="H50" s="300"/>
      <c r="L50" s="32"/>
    </row>
    <row r="51" spans="2:12" s="1" customFormat="1" ht="6.9" customHeight="1">
      <c r="B51" s="32"/>
      <c r="L51" s="32"/>
    </row>
    <row r="52" spans="2:12" s="1" customFormat="1" ht="12" customHeight="1">
      <c r="B52" s="32"/>
      <c r="C52" s="27" t="s">
        <v>20</v>
      </c>
      <c r="F52" s="25" t="str">
        <f>F12</f>
        <v>č. parc. 1112/51, k.ú. Úšovice, Mariánské Lázně</v>
      </c>
      <c r="I52" s="27" t="s">
        <v>22</v>
      </c>
      <c r="J52" s="49" t="str">
        <f>IF(J12="","",J12)</f>
        <v>14. 2. 2023</v>
      </c>
      <c r="L52" s="32"/>
    </row>
    <row r="53" spans="2:12" s="1" customFormat="1" ht="6.9" customHeight="1">
      <c r="B53" s="32"/>
      <c r="L53" s="32"/>
    </row>
    <row r="54" spans="2:12" s="1" customFormat="1" ht="25.65" customHeight="1">
      <c r="B54" s="32"/>
      <c r="C54" s="27" t="s">
        <v>24</v>
      </c>
      <c r="F54" s="25" t="str">
        <f>E15</f>
        <v xml:space="preserve"> </v>
      </c>
      <c r="I54" s="27" t="s">
        <v>30</v>
      </c>
      <c r="J54" s="30" t="str">
        <f>E21</f>
        <v>Ing. arch. Pavel Petrák</v>
      </c>
      <c r="L54" s="32"/>
    </row>
    <row r="55" spans="2:12" s="1" customFormat="1" ht="25.65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arch. Pavel Petrák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95</v>
      </c>
      <c r="D57" s="90"/>
      <c r="E57" s="90"/>
      <c r="F57" s="90"/>
      <c r="G57" s="90"/>
      <c r="H57" s="90"/>
      <c r="I57" s="90"/>
      <c r="J57" s="97" t="s">
        <v>96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8" customHeight="1">
      <c r="B59" s="32"/>
      <c r="C59" s="98" t="s">
        <v>68</v>
      </c>
      <c r="J59" s="63">
        <f>J80</f>
        <v>0</v>
      </c>
      <c r="L59" s="32"/>
      <c r="AU59" s="17" t="s">
        <v>97</v>
      </c>
    </row>
    <row r="60" spans="2:12" s="8" customFormat="1" ht="24.9" customHeight="1">
      <c r="B60" s="99"/>
      <c r="D60" s="100" t="s">
        <v>98</v>
      </c>
      <c r="E60" s="101"/>
      <c r="F60" s="101"/>
      <c r="G60" s="101"/>
      <c r="H60" s="101"/>
      <c r="I60" s="101"/>
      <c r="J60" s="102">
        <f>J81</f>
        <v>0</v>
      </c>
      <c r="L60" s="99"/>
    </row>
    <row r="61" spans="2:12" s="1" customFormat="1" ht="21.75" customHeight="1">
      <c r="B61" s="32"/>
      <c r="L61" s="32"/>
    </row>
    <row r="62" spans="2:12" s="1" customFormat="1" ht="6.9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32"/>
    </row>
    <row r="66" spans="2:12" s="1" customFormat="1" ht="6.9" customHeight="1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32"/>
    </row>
    <row r="67" spans="2:12" s="1" customFormat="1" ht="24.9" customHeight="1">
      <c r="B67" s="32"/>
      <c r="C67" s="21" t="s">
        <v>99</v>
      </c>
      <c r="L67" s="32"/>
    </row>
    <row r="68" spans="2:12" s="1" customFormat="1" ht="6.9" customHeight="1">
      <c r="B68" s="32"/>
      <c r="L68" s="32"/>
    </row>
    <row r="69" spans="2:12" s="1" customFormat="1" ht="12" customHeight="1">
      <c r="B69" s="32"/>
      <c r="C69" s="27" t="s">
        <v>16</v>
      </c>
      <c r="L69" s="32"/>
    </row>
    <row r="70" spans="2:12" s="1" customFormat="1" ht="16.5" customHeight="1">
      <c r="B70" s="32"/>
      <c r="E70" s="298" t="str">
        <f>E7</f>
        <v>Víceúčelové hřiště Hamrníky</v>
      </c>
      <c r="F70" s="299"/>
      <c r="G70" s="299"/>
      <c r="H70" s="299"/>
      <c r="L70" s="32"/>
    </row>
    <row r="71" spans="2:12" s="1" customFormat="1" ht="12" customHeight="1">
      <c r="B71" s="32"/>
      <c r="C71" s="27" t="s">
        <v>92</v>
      </c>
      <c r="L71" s="32"/>
    </row>
    <row r="72" spans="2:12" s="1" customFormat="1" ht="16.5" customHeight="1">
      <c r="B72" s="32"/>
      <c r="E72" s="262" t="str">
        <f>E9</f>
        <v>00 - Pokyny pro zpracování nabídky</v>
      </c>
      <c r="F72" s="300"/>
      <c r="G72" s="300"/>
      <c r="H72" s="300"/>
      <c r="L72" s="32"/>
    </row>
    <row r="73" spans="2:12" s="1" customFormat="1" ht="6.9" customHeight="1">
      <c r="B73" s="32"/>
      <c r="L73" s="32"/>
    </row>
    <row r="74" spans="2:12" s="1" customFormat="1" ht="12" customHeight="1">
      <c r="B74" s="32"/>
      <c r="C74" s="27" t="s">
        <v>20</v>
      </c>
      <c r="F74" s="25" t="str">
        <f>F12</f>
        <v>č. parc. 1112/51, k.ú. Úšovice, Mariánské Lázně</v>
      </c>
      <c r="I74" s="27" t="s">
        <v>22</v>
      </c>
      <c r="J74" s="49" t="str">
        <f>IF(J12="","",J12)</f>
        <v>14. 2. 2023</v>
      </c>
      <c r="L74" s="32"/>
    </row>
    <row r="75" spans="2:12" s="1" customFormat="1" ht="6.9" customHeight="1">
      <c r="B75" s="32"/>
      <c r="L75" s="32"/>
    </row>
    <row r="76" spans="2:12" s="1" customFormat="1" ht="25.65" customHeight="1">
      <c r="B76" s="32"/>
      <c r="C76" s="27" t="s">
        <v>24</v>
      </c>
      <c r="F76" s="25" t="str">
        <f>E15</f>
        <v xml:space="preserve"> </v>
      </c>
      <c r="I76" s="27" t="s">
        <v>30</v>
      </c>
      <c r="J76" s="30" t="str">
        <f>E21</f>
        <v>Ing. arch. Pavel Petrák</v>
      </c>
      <c r="L76" s="32"/>
    </row>
    <row r="77" spans="2:12" s="1" customFormat="1" ht="25.65" customHeight="1">
      <c r="B77" s="32"/>
      <c r="C77" s="27" t="s">
        <v>28</v>
      </c>
      <c r="F77" s="25" t="str">
        <f>IF(E18="","",E18)</f>
        <v>Vyplň údaj</v>
      </c>
      <c r="I77" s="27" t="s">
        <v>33</v>
      </c>
      <c r="J77" s="30" t="str">
        <f>E24</f>
        <v>Ing. arch. Pavel Petrák</v>
      </c>
      <c r="L77" s="32"/>
    </row>
    <row r="78" spans="2:12" s="1" customFormat="1" ht="10.35" customHeight="1">
      <c r="B78" s="32"/>
      <c r="L78" s="32"/>
    </row>
    <row r="79" spans="2:20" s="9" customFormat="1" ht="29.25" customHeight="1">
      <c r="B79" s="103"/>
      <c r="C79" s="104" t="s">
        <v>100</v>
      </c>
      <c r="D79" s="105" t="s">
        <v>55</v>
      </c>
      <c r="E79" s="105" t="s">
        <v>51</v>
      </c>
      <c r="F79" s="105" t="s">
        <v>52</v>
      </c>
      <c r="G79" s="105" t="s">
        <v>101</v>
      </c>
      <c r="H79" s="105" t="s">
        <v>102</v>
      </c>
      <c r="I79" s="105" t="s">
        <v>103</v>
      </c>
      <c r="J79" s="105" t="s">
        <v>96</v>
      </c>
      <c r="K79" s="106" t="s">
        <v>104</v>
      </c>
      <c r="L79" s="103"/>
      <c r="M79" s="56" t="s">
        <v>18</v>
      </c>
      <c r="N79" s="57" t="s">
        <v>40</v>
      </c>
      <c r="O79" s="57" t="s">
        <v>105</v>
      </c>
      <c r="P79" s="57" t="s">
        <v>106</v>
      </c>
      <c r="Q79" s="57" t="s">
        <v>107</v>
      </c>
      <c r="R79" s="57" t="s">
        <v>108</v>
      </c>
      <c r="S79" s="57" t="s">
        <v>109</v>
      </c>
      <c r="T79" s="58" t="s">
        <v>110</v>
      </c>
    </row>
    <row r="80" spans="2:63" s="1" customFormat="1" ht="22.8" customHeight="1">
      <c r="B80" s="32"/>
      <c r="C80" s="61" t="s">
        <v>111</v>
      </c>
      <c r="J80" s="107">
        <f>BK80</f>
        <v>0</v>
      </c>
      <c r="L80" s="32"/>
      <c r="M80" s="59"/>
      <c r="N80" s="50"/>
      <c r="O80" s="50"/>
      <c r="P80" s="108">
        <f>P81</f>
        <v>0</v>
      </c>
      <c r="Q80" s="50"/>
      <c r="R80" s="108">
        <f>R81</f>
        <v>0</v>
      </c>
      <c r="S80" s="50"/>
      <c r="T80" s="109">
        <f>T81</f>
        <v>0</v>
      </c>
      <c r="AT80" s="17" t="s">
        <v>69</v>
      </c>
      <c r="AU80" s="17" t="s">
        <v>97</v>
      </c>
      <c r="BK80" s="110">
        <f>BK81</f>
        <v>0</v>
      </c>
    </row>
    <row r="81" spans="2:63" s="10" customFormat="1" ht="25.95" customHeight="1">
      <c r="B81" s="111"/>
      <c r="D81" s="112" t="s">
        <v>69</v>
      </c>
      <c r="E81" s="113" t="s">
        <v>112</v>
      </c>
      <c r="F81" s="113" t="s">
        <v>113</v>
      </c>
      <c r="I81" s="114"/>
      <c r="J81" s="115">
        <f>BK81</f>
        <v>0</v>
      </c>
      <c r="L81" s="111"/>
      <c r="M81" s="116"/>
      <c r="P81" s="117">
        <f>SUM(P82:P100)</f>
        <v>0</v>
      </c>
      <c r="R81" s="117">
        <f>SUM(R82:R100)</f>
        <v>0</v>
      </c>
      <c r="T81" s="118">
        <f>SUM(T82:T100)</f>
        <v>0</v>
      </c>
      <c r="AR81" s="112" t="s">
        <v>114</v>
      </c>
      <c r="AT81" s="119" t="s">
        <v>69</v>
      </c>
      <c r="AU81" s="119" t="s">
        <v>70</v>
      </c>
      <c r="AY81" s="112" t="s">
        <v>115</v>
      </c>
      <c r="BK81" s="120">
        <f>SUM(BK82:BK100)</f>
        <v>0</v>
      </c>
    </row>
    <row r="82" spans="2:65" s="1" customFormat="1" ht="44.25" customHeight="1">
      <c r="B82" s="32"/>
      <c r="C82" s="121" t="s">
        <v>78</v>
      </c>
      <c r="D82" s="121" t="s">
        <v>116</v>
      </c>
      <c r="E82" s="122" t="s">
        <v>117</v>
      </c>
      <c r="F82" s="123" t="s">
        <v>118</v>
      </c>
      <c r="G82" s="124" t="s">
        <v>18</v>
      </c>
      <c r="H82" s="125">
        <v>0</v>
      </c>
      <c r="I82" s="126"/>
      <c r="J82" s="127">
        <f>ROUND(I82*H82,2)</f>
        <v>0</v>
      </c>
      <c r="K82" s="123" t="s">
        <v>18</v>
      </c>
      <c r="L82" s="32"/>
      <c r="M82" s="128" t="s">
        <v>18</v>
      </c>
      <c r="N82" s="129" t="s">
        <v>41</v>
      </c>
      <c r="P82" s="130">
        <f>O82*H82</f>
        <v>0</v>
      </c>
      <c r="Q82" s="130">
        <v>0</v>
      </c>
      <c r="R82" s="130">
        <f>Q82*H82</f>
        <v>0</v>
      </c>
      <c r="S82" s="130">
        <v>0</v>
      </c>
      <c r="T82" s="131">
        <f>S82*H82</f>
        <v>0</v>
      </c>
      <c r="AR82" s="132" t="s">
        <v>119</v>
      </c>
      <c r="AT82" s="132" t="s">
        <v>116</v>
      </c>
      <c r="AU82" s="132" t="s">
        <v>78</v>
      </c>
      <c r="AY82" s="17" t="s">
        <v>115</v>
      </c>
      <c r="BE82" s="133">
        <f>IF(N82="základní",J82,0)</f>
        <v>0</v>
      </c>
      <c r="BF82" s="133">
        <f>IF(N82="snížená",J82,0)</f>
        <v>0</v>
      </c>
      <c r="BG82" s="133">
        <f>IF(N82="zákl. přenesená",J82,0)</f>
        <v>0</v>
      </c>
      <c r="BH82" s="133">
        <f>IF(N82="sníž. přenesená",J82,0)</f>
        <v>0</v>
      </c>
      <c r="BI82" s="133">
        <f>IF(N82="nulová",J82,0)</f>
        <v>0</v>
      </c>
      <c r="BJ82" s="17" t="s">
        <v>78</v>
      </c>
      <c r="BK82" s="133">
        <f>ROUND(I82*H82,2)</f>
        <v>0</v>
      </c>
      <c r="BL82" s="17" t="s">
        <v>119</v>
      </c>
      <c r="BM82" s="132" t="s">
        <v>120</v>
      </c>
    </row>
    <row r="83" spans="2:47" s="1" customFormat="1" ht="28.8">
      <c r="B83" s="32"/>
      <c r="D83" s="134" t="s">
        <v>121</v>
      </c>
      <c r="F83" s="135" t="s">
        <v>118</v>
      </c>
      <c r="I83" s="136"/>
      <c r="L83" s="32"/>
      <c r="M83" s="137"/>
      <c r="T83" s="53"/>
      <c r="AT83" s="17" t="s">
        <v>121</v>
      </c>
      <c r="AU83" s="17" t="s">
        <v>78</v>
      </c>
    </row>
    <row r="84" spans="2:65" s="1" customFormat="1" ht="24.15" customHeight="1">
      <c r="B84" s="32"/>
      <c r="C84" s="121" t="s">
        <v>81</v>
      </c>
      <c r="D84" s="121" t="s">
        <v>116</v>
      </c>
      <c r="E84" s="122" t="s">
        <v>122</v>
      </c>
      <c r="F84" s="123" t="s">
        <v>123</v>
      </c>
      <c r="G84" s="124" t="s">
        <v>18</v>
      </c>
      <c r="H84" s="125">
        <v>0</v>
      </c>
      <c r="I84" s="126"/>
      <c r="J84" s="127">
        <f>ROUND(I84*H84,2)</f>
        <v>0</v>
      </c>
      <c r="K84" s="123" t="s">
        <v>18</v>
      </c>
      <c r="L84" s="32"/>
      <c r="M84" s="128" t="s">
        <v>18</v>
      </c>
      <c r="N84" s="129" t="s">
        <v>41</v>
      </c>
      <c r="P84" s="130">
        <f>O84*H84</f>
        <v>0</v>
      </c>
      <c r="Q84" s="130">
        <v>0</v>
      </c>
      <c r="R84" s="130">
        <f>Q84*H84</f>
        <v>0</v>
      </c>
      <c r="S84" s="130">
        <v>0</v>
      </c>
      <c r="T84" s="131">
        <f>S84*H84</f>
        <v>0</v>
      </c>
      <c r="AR84" s="132" t="s">
        <v>119</v>
      </c>
      <c r="AT84" s="132" t="s">
        <v>116</v>
      </c>
      <c r="AU84" s="132" t="s">
        <v>78</v>
      </c>
      <c r="AY84" s="17" t="s">
        <v>115</v>
      </c>
      <c r="BE84" s="133">
        <f>IF(N84="základní",J84,0)</f>
        <v>0</v>
      </c>
      <c r="BF84" s="133">
        <f>IF(N84="snížená",J84,0)</f>
        <v>0</v>
      </c>
      <c r="BG84" s="133">
        <f>IF(N84="zákl. přenesená",J84,0)</f>
        <v>0</v>
      </c>
      <c r="BH84" s="133">
        <f>IF(N84="sníž. přenesená",J84,0)</f>
        <v>0</v>
      </c>
      <c r="BI84" s="133">
        <f>IF(N84="nulová",J84,0)</f>
        <v>0</v>
      </c>
      <c r="BJ84" s="17" t="s">
        <v>78</v>
      </c>
      <c r="BK84" s="133">
        <f>ROUND(I84*H84,2)</f>
        <v>0</v>
      </c>
      <c r="BL84" s="17" t="s">
        <v>119</v>
      </c>
      <c r="BM84" s="132" t="s">
        <v>124</v>
      </c>
    </row>
    <row r="85" spans="2:47" s="1" customFormat="1" ht="19.2">
      <c r="B85" s="32"/>
      <c r="D85" s="134" t="s">
        <v>121</v>
      </c>
      <c r="F85" s="135" t="s">
        <v>123</v>
      </c>
      <c r="I85" s="136"/>
      <c r="L85" s="32"/>
      <c r="M85" s="137"/>
      <c r="T85" s="53"/>
      <c r="AT85" s="17" t="s">
        <v>121</v>
      </c>
      <c r="AU85" s="17" t="s">
        <v>78</v>
      </c>
    </row>
    <row r="86" spans="2:65" s="1" customFormat="1" ht="37.8" customHeight="1">
      <c r="B86" s="32"/>
      <c r="C86" s="121" t="s">
        <v>125</v>
      </c>
      <c r="D86" s="121" t="s">
        <v>116</v>
      </c>
      <c r="E86" s="122" t="s">
        <v>126</v>
      </c>
      <c r="F86" s="123" t="s">
        <v>127</v>
      </c>
      <c r="G86" s="124" t="s">
        <v>18</v>
      </c>
      <c r="H86" s="125">
        <v>0</v>
      </c>
      <c r="I86" s="126"/>
      <c r="J86" s="127">
        <f>ROUND(I86*H86,2)</f>
        <v>0</v>
      </c>
      <c r="K86" s="123" t="s">
        <v>18</v>
      </c>
      <c r="L86" s="32"/>
      <c r="M86" s="128" t="s">
        <v>18</v>
      </c>
      <c r="N86" s="129" t="s">
        <v>41</v>
      </c>
      <c r="P86" s="130">
        <f>O86*H86</f>
        <v>0</v>
      </c>
      <c r="Q86" s="130">
        <v>0</v>
      </c>
      <c r="R86" s="130">
        <f>Q86*H86</f>
        <v>0</v>
      </c>
      <c r="S86" s="130">
        <v>0</v>
      </c>
      <c r="T86" s="131">
        <f>S86*H86</f>
        <v>0</v>
      </c>
      <c r="AR86" s="132" t="s">
        <v>119</v>
      </c>
      <c r="AT86" s="132" t="s">
        <v>116</v>
      </c>
      <c r="AU86" s="132" t="s">
        <v>78</v>
      </c>
      <c r="AY86" s="17" t="s">
        <v>115</v>
      </c>
      <c r="BE86" s="133">
        <f>IF(N86="základní",J86,0)</f>
        <v>0</v>
      </c>
      <c r="BF86" s="133">
        <f>IF(N86="snížená",J86,0)</f>
        <v>0</v>
      </c>
      <c r="BG86" s="133">
        <f>IF(N86="zákl. přenesená",J86,0)</f>
        <v>0</v>
      </c>
      <c r="BH86" s="133">
        <f>IF(N86="sníž. přenesená",J86,0)</f>
        <v>0</v>
      </c>
      <c r="BI86" s="133">
        <f>IF(N86="nulová",J86,0)</f>
        <v>0</v>
      </c>
      <c r="BJ86" s="17" t="s">
        <v>78</v>
      </c>
      <c r="BK86" s="133">
        <f>ROUND(I86*H86,2)</f>
        <v>0</v>
      </c>
      <c r="BL86" s="17" t="s">
        <v>119</v>
      </c>
      <c r="BM86" s="132" t="s">
        <v>128</v>
      </c>
    </row>
    <row r="87" spans="2:47" s="1" customFormat="1" ht="19.2">
      <c r="B87" s="32"/>
      <c r="D87" s="134" t="s">
        <v>121</v>
      </c>
      <c r="F87" s="135" t="s">
        <v>127</v>
      </c>
      <c r="I87" s="136"/>
      <c r="L87" s="32"/>
      <c r="M87" s="137"/>
      <c r="T87" s="53"/>
      <c r="AT87" s="17" t="s">
        <v>121</v>
      </c>
      <c r="AU87" s="17" t="s">
        <v>78</v>
      </c>
    </row>
    <row r="88" spans="2:47" s="1" customFormat="1" ht="76.8">
      <c r="B88" s="32"/>
      <c r="D88" s="134" t="s">
        <v>129</v>
      </c>
      <c r="F88" s="138" t="s">
        <v>130</v>
      </c>
      <c r="I88" s="136"/>
      <c r="L88" s="32"/>
      <c r="M88" s="137"/>
      <c r="T88" s="53"/>
      <c r="AT88" s="17" t="s">
        <v>129</v>
      </c>
      <c r="AU88" s="17" t="s">
        <v>78</v>
      </c>
    </row>
    <row r="89" spans="2:65" s="1" customFormat="1" ht="44.25" customHeight="1">
      <c r="B89" s="32"/>
      <c r="C89" s="121" t="s">
        <v>114</v>
      </c>
      <c r="D89" s="121" t="s">
        <v>116</v>
      </c>
      <c r="E89" s="122" t="s">
        <v>131</v>
      </c>
      <c r="F89" s="123" t="s">
        <v>132</v>
      </c>
      <c r="G89" s="124" t="s">
        <v>18</v>
      </c>
      <c r="H89" s="125">
        <v>0</v>
      </c>
      <c r="I89" s="126"/>
      <c r="J89" s="127">
        <f>ROUND(I89*H89,2)</f>
        <v>0</v>
      </c>
      <c r="K89" s="123" t="s">
        <v>18</v>
      </c>
      <c r="L89" s="32"/>
      <c r="M89" s="128" t="s">
        <v>18</v>
      </c>
      <c r="N89" s="129" t="s">
        <v>41</v>
      </c>
      <c r="P89" s="130">
        <f>O89*H89</f>
        <v>0</v>
      </c>
      <c r="Q89" s="130">
        <v>0</v>
      </c>
      <c r="R89" s="130">
        <f>Q89*H89</f>
        <v>0</v>
      </c>
      <c r="S89" s="130">
        <v>0</v>
      </c>
      <c r="T89" s="131">
        <f>S89*H89</f>
        <v>0</v>
      </c>
      <c r="AR89" s="132" t="s">
        <v>119</v>
      </c>
      <c r="AT89" s="132" t="s">
        <v>116</v>
      </c>
      <c r="AU89" s="132" t="s">
        <v>78</v>
      </c>
      <c r="AY89" s="17" t="s">
        <v>115</v>
      </c>
      <c r="BE89" s="133">
        <f>IF(N89="základní",J89,0)</f>
        <v>0</v>
      </c>
      <c r="BF89" s="133">
        <f>IF(N89="snížená",J89,0)</f>
        <v>0</v>
      </c>
      <c r="BG89" s="133">
        <f>IF(N89="zákl. přenesená",J89,0)</f>
        <v>0</v>
      </c>
      <c r="BH89" s="133">
        <f>IF(N89="sníž. přenesená",J89,0)</f>
        <v>0</v>
      </c>
      <c r="BI89" s="133">
        <f>IF(N89="nulová",J89,0)</f>
        <v>0</v>
      </c>
      <c r="BJ89" s="17" t="s">
        <v>78</v>
      </c>
      <c r="BK89" s="133">
        <f>ROUND(I89*H89,2)</f>
        <v>0</v>
      </c>
      <c r="BL89" s="17" t="s">
        <v>119</v>
      </c>
      <c r="BM89" s="132" t="s">
        <v>133</v>
      </c>
    </row>
    <row r="90" spans="2:47" s="1" customFormat="1" ht="28.8">
      <c r="B90" s="32"/>
      <c r="D90" s="134" t="s">
        <v>121</v>
      </c>
      <c r="F90" s="135" t="s">
        <v>132</v>
      </c>
      <c r="I90" s="136"/>
      <c r="L90" s="32"/>
      <c r="M90" s="137"/>
      <c r="T90" s="53"/>
      <c r="AT90" s="17" t="s">
        <v>121</v>
      </c>
      <c r="AU90" s="17" t="s">
        <v>78</v>
      </c>
    </row>
    <row r="91" spans="2:47" s="1" customFormat="1" ht="105.6">
      <c r="B91" s="32"/>
      <c r="D91" s="134" t="s">
        <v>129</v>
      </c>
      <c r="F91" s="138" t="s">
        <v>134</v>
      </c>
      <c r="I91" s="136"/>
      <c r="L91" s="32"/>
      <c r="M91" s="137"/>
      <c r="T91" s="53"/>
      <c r="AT91" s="17" t="s">
        <v>129</v>
      </c>
      <c r="AU91" s="17" t="s">
        <v>78</v>
      </c>
    </row>
    <row r="92" spans="2:65" s="1" customFormat="1" ht="49.05" customHeight="1">
      <c r="B92" s="32"/>
      <c r="C92" s="121" t="s">
        <v>135</v>
      </c>
      <c r="D92" s="121" t="s">
        <v>116</v>
      </c>
      <c r="E92" s="122" t="s">
        <v>136</v>
      </c>
      <c r="F92" s="123" t="s">
        <v>137</v>
      </c>
      <c r="G92" s="124" t="s">
        <v>18</v>
      </c>
      <c r="H92" s="125">
        <v>0</v>
      </c>
      <c r="I92" s="126"/>
      <c r="J92" s="127">
        <f>ROUND(I92*H92,2)</f>
        <v>0</v>
      </c>
      <c r="K92" s="123" t="s">
        <v>18</v>
      </c>
      <c r="L92" s="32"/>
      <c r="M92" s="128" t="s">
        <v>18</v>
      </c>
      <c r="N92" s="129" t="s">
        <v>41</v>
      </c>
      <c r="P92" s="130">
        <f>O92*H92</f>
        <v>0</v>
      </c>
      <c r="Q92" s="130">
        <v>0</v>
      </c>
      <c r="R92" s="130">
        <f>Q92*H92</f>
        <v>0</v>
      </c>
      <c r="S92" s="130">
        <v>0</v>
      </c>
      <c r="T92" s="131">
        <f>S92*H92</f>
        <v>0</v>
      </c>
      <c r="AR92" s="132" t="s">
        <v>119</v>
      </c>
      <c r="AT92" s="132" t="s">
        <v>116</v>
      </c>
      <c r="AU92" s="132" t="s">
        <v>78</v>
      </c>
      <c r="AY92" s="17" t="s">
        <v>115</v>
      </c>
      <c r="BE92" s="133">
        <f>IF(N92="základní",J92,0)</f>
        <v>0</v>
      </c>
      <c r="BF92" s="133">
        <f>IF(N92="snížená",J92,0)</f>
        <v>0</v>
      </c>
      <c r="BG92" s="133">
        <f>IF(N92="zákl. přenesená",J92,0)</f>
        <v>0</v>
      </c>
      <c r="BH92" s="133">
        <f>IF(N92="sníž. přenesená",J92,0)</f>
        <v>0</v>
      </c>
      <c r="BI92" s="133">
        <f>IF(N92="nulová",J92,0)</f>
        <v>0</v>
      </c>
      <c r="BJ92" s="17" t="s">
        <v>78</v>
      </c>
      <c r="BK92" s="133">
        <f>ROUND(I92*H92,2)</f>
        <v>0</v>
      </c>
      <c r="BL92" s="17" t="s">
        <v>119</v>
      </c>
      <c r="BM92" s="132" t="s">
        <v>138</v>
      </c>
    </row>
    <row r="93" spans="2:47" s="1" customFormat="1" ht="28.8">
      <c r="B93" s="32"/>
      <c r="D93" s="134" t="s">
        <v>121</v>
      </c>
      <c r="F93" s="135" t="s">
        <v>137</v>
      </c>
      <c r="I93" s="136"/>
      <c r="L93" s="32"/>
      <c r="M93" s="137"/>
      <c r="T93" s="53"/>
      <c r="AT93" s="17" t="s">
        <v>121</v>
      </c>
      <c r="AU93" s="17" t="s">
        <v>78</v>
      </c>
    </row>
    <row r="94" spans="2:47" s="1" customFormat="1" ht="76.8">
      <c r="B94" s="32"/>
      <c r="D94" s="134" t="s">
        <v>129</v>
      </c>
      <c r="F94" s="138" t="s">
        <v>139</v>
      </c>
      <c r="I94" s="136"/>
      <c r="L94" s="32"/>
      <c r="M94" s="137"/>
      <c r="T94" s="53"/>
      <c r="AT94" s="17" t="s">
        <v>129</v>
      </c>
      <c r="AU94" s="17" t="s">
        <v>78</v>
      </c>
    </row>
    <row r="95" spans="2:65" s="1" customFormat="1" ht="24.15" customHeight="1">
      <c r="B95" s="32"/>
      <c r="C95" s="121" t="s">
        <v>140</v>
      </c>
      <c r="D95" s="121" t="s">
        <v>116</v>
      </c>
      <c r="E95" s="122" t="s">
        <v>141</v>
      </c>
      <c r="F95" s="123" t="s">
        <v>142</v>
      </c>
      <c r="G95" s="124" t="s">
        <v>18</v>
      </c>
      <c r="H95" s="125">
        <v>0</v>
      </c>
      <c r="I95" s="126"/>
      <c r="J95" s="127">
        <f>ROUND(I95*H95,2)</f>
        <v>0</v>
      </c>
      <c r="K95" s="123" t="s">
        <v>18</v>
      </c>
      <c r="L95" s="32"/>
      <c r="M95" s="128" t="s">
        <v>18</v>
      </c>
      <c r="N95" s="129" t="s">
        <v>41</v>
      </c>
      <c r="P95" s="130">
        <f>O95*H95</f>
        <v>0</v>
      </c>
      <c r="Q95" s="130">
        <v>0</v>
      </c>
      <c r="R95" s="130">
        <f>Q95*H95</f>
        <v>0</v>
      </c>
      <c r="S95" s="130">
        <v>0</v>
      </c>
      <c r="T95" s="131">
        <f>S95*H95</f>
        <v>0</v>
      </c>
      <c r="AR95" s="132" t="s">
        <v>119</v>
      </c>
      <c r="AT95" s="132" t="s">
        <v>116</v>
      </c>
      <c r="AU95" s="132" t="s">
        <v>78</v>
      </c>
      <c r="AY95" s="17" t="s">
        <v>115</v>
      </c>
      <c r="BE95" s="133">
        <f>IF(N95="základní",J95,0)</f>
        <v>0</v>
      </c>
      <c r="BF95" s="133">
        <f>IF(N95="snížená",J95,0)</f>
        <v>0</v>
      </c>
      <c r="BG95" s="133">
        <f>IF(N95="zákl. přenesená",J95,0)</f>
        <v>0</v>
      </c>
      <c r="BH95" s="133">
        <f>IF(N95="sníž. přenesená",J95,0)</f>
        <v>0</v>
      </c>
      <c r="BI95" s="133">
        <f>IF(N95="nulová",J95,0)</f>
        <v>0</v>
      </c>
      <c r="BJ95" s="17" t="s">
        <v>78</v>
      </c>
      <c r="BK95" s="133">
        <f>ROUND(I95*H95,2)</f>
        <v>0</v>
      </c>
      <c r="BL95" s="17" t="s">
        <v>119</v>
      </c>
      <c r="BM95" s="132" t="s">
        <v>143</v>
      </c>
    </row>
    <row r="96" spans="2:47" s="1" customFormat="1" ht="19.2">
      <c r="B96" s="32"/>
      <c r="D96" s="134" t="s">
        <v>121</v>
      </c>
      <c r="F96" s="135" t="s">
        <v>142</v>
      </c>
      <c r="I96" s="136"/>
      <c r="L96" s="32"/>
      <c r="M96" s="137"/>
      <c r="T96" s="53"/>
      <c r="AT96" s="17" t="s">
        <v>121</v>
      </c>
      <c r="AU96" s="17" t="s">
        <v>78</v>
      </c>
    </row>
    <row r="97" spans="2:65" s="1" customFormat="1" ht="44.25" customHeight="1">
      <c r="B97" s="32"/>
      <c r="C97" s="121" t="s">
        <v>144</v>
      </c>
      <c r="D97" s="121" t="s">
        <v>116</v>
      </c>
      <c r="E97" s="122" t="s">
        <v>145</v>
      </c>
      <c r="F97" s="123" t="s">
        <v>146</v>
      </c>
      <c r="G97" s="124" t="s">
        <v>18</v>
      </c>
      <c r="H97" s="125">
        <v>0</v>
      </c>
      <c r="I97" s="126"/>
      <c r="J97" s="127">
        <f>ROUND(I97*H97,2)</f>
        <v>0</v>
      </c>
      <c r="K97" s="123" t="s">
        <v>18</v>
      </c>
      <c r="L97" s="32"/>
      <c r="M97" s="128" t="s">
        <v>18</v>
      </c>
      <c r="N97" s="129" t="s">
        <v>41</v>
      </c>
      <c r="P97" s="130">
        <f>O97*H97</f>
        <v>0</v>
      </c>
      <c r="Q97" s="130">
        <v>0</v>
      </c>
      <c r="R97" s="130">
        <f>Q97*H97</f>
        <v>0</v>
      </c>
      <c r="S97" s="130">
        <v>0</v>
      </c>
      <c r="T97" s="131">
        <f>S97*H97</f>
        <v>0</v>
      </c>
      <c r="AR97" s="132" t="s">
        <v>119</v>
      </c>
      <c r="AT97" s="132" t="s">
        <v>116</v>
      </c>
      <c r="AU97" s="132" t="s">
        <v>78</v>
      </c>
      <c r="AY97" s="17" t="s">
        <v>115</v>
      </c>
      <c r="BE97" s="133">
        <f>IF(N97="základní",J97,0)</f>
        <v>0</v>
      </c>
      <c r="BF97" s="133">
        <f>IF(N97="snížená",J97,0)</f>
        <v>0</v>
      </c>
      <c r="BG97" s="133">
        <f>IF(N97="zákl. přenesená",J97,0)</f>
        <v>0</v>
      </c>
      <c r="BH97" s="133">
        <f>IF(N97="sníž. přenesená",J97,0)</f>
        <v>0</v>
      </c>
      <c r="BI97" s="133">
        <f>IF(N97="nulová",J97,0)</f>
        <v>0</v>
      </c>
      <c r="BJ97" s="17" t="s">
        <v>78</v>
      </c>
      <c r="BK97" s="133">
        <f>ROUND(I97*H97,2)</f>
        <v>0</v>
      </c>
      <c r="BL97" s="17" t="s">
        <v>119</v>
      </c>
      <c r="BM97" s="132" t="s">
        <v>147</v>
      </c>
    </row>
    <row r="98" spans="2:47" s="1" customFormat="1" ht="28.8">
      <c r="B98" s="32"/>
      <c r="D98" s="134" t="s">
        <v>121</v>
      </c>
      <c r="F98" s="135" t="s">
        <v>146</v>
      </c>
      <c r="I98" s="136"/>
      <c r="L98" s="32"/>
      <c r="M98" s="137"/>
      <c r="T98" s="53"/>
      <c r="AT98" s="17" t="s">
        <v>121</v>
      </c>
      <c r="AU98" s="17" t="s">
        <v>78</v>
      </c>
    </row>
    <row r="99" spans="2:65" s="1" customFormat="1" ht="16.5" customHeight="1">
      <c r="B99" s="32"/>
      <c r="C99" s="121" t="s">
        <v>148</v>
      </c>
      <c r="D99" s="121" t="s">
        <v>116</v>
      </c>
      <c r="E99" s="122" t="s">
        <v>149</v>
      </c>
      <c r="F99" s="123" t="s">
        <v>150</v>
      </c>
      <c r="G99" s="124" t="s">
        <v>18</v>
      </c>
      <c r="H99" s="125">
        <v>0</v>
      </c>
      <c r="I99" s="126"/>
      <c r="J99" s="127">
        <f>ROUND(I99*H99,2)</f>
        <v>0</v>
      </c>
      <c r="K99" s="123" t="s">
        <v>18</v>
      </c>
      <c r="L99" s="32"/>
      <c r="M99" s="128" t="s">
        <v>18</v>
      </c>
      <c r="N99" s="129" t="s">
        <v>41</v>
      </c>
      <c r="P99" s="130">
        <f>O99*H99</f>
        <v>0</v>
      </c>
      <c r="Q99" s="130">
        <v>0</v>
      </c>
      <c r="R99" s="130">
        <f>Q99*H99</f>
        <v>0</v>
      </c>
      <c r="S99" s="130">
        <v>0</v>
      </c>
      <c r="T99" s="131">
        <f>S99*H99</f>
        <v>0</v>
      </c>
      <c r="AR99" s="132" t="s">
        <v>119</v>
      </c>
      <c r="AT99" s="132" t="s">
        <v>116</v>
      </c>
      <c r="AU99" s="132" t="s">
        <v>78</v>
      </c>
      <c r="AY99" s="17" t="s">
        <v>115</v>
      </c>
      <c r="BE99" s="133">
        <f>IF(N99="základní",J99,0)</f>
        <v>0</v>
      </c>
      <c r="BF99" s="133">
        <f>IF(N99="snížená",J99,0)</f>
        <v>0</v>
      </c>
      <c r="BG99" s="133">
        <f>IF(N99="zákl. přenesená",J99,0)</f>
        <v>0</v>
      </c>
      <c r="BH99" s="133">
        <f>IF(N99="sníž. přenesená",J99,0)</f>
        <v>0</v>
      </c>
      <c r="BI99" s="133">
        <f>IF(N99="nulová",J99,0)</f>
        <v>0</v>
      </c>
      <c r="BJ99" s="17" t="s">
        <v>78</v>
      </c>
      <c r="BK99" s="133">
        <f>ROUND(I99*H99,2)</f>
        <v>0</v>
      </c>
      <c r="BL99" s="17" t="s">
        <v>119</v>
      </c>
      <c r="BM99" s="132" t="s">
        <v>151</v>
      </c>
    </row>
    <row r="100" spans="2:47" s="1" customFormat="1" ht="10.2">
      <c r="B100" s="32"/>
      <c r="D100" s="134" t="s">
        <v>121</v>
      </c>
      <c r="F100" s="135" t="s">
        <v>150</v>
      </c>
      <c r="I100" s="136"/>
      <c r="L100" s="32"/>
      <c r="M100" s="139"/>
      <c r="N100" s="140"/>
      <c r="O100" s="140"/>
      <c r="P100" s="140"/>
      <c r="Q100" s="140"/>
      <c r="R100" s="140"/>
      <c r="S100" s="140"/>
      <c r="T100" s="141"/>
      <c r="AT100" s="17" t="s">
        <v>121</v>
      </c>
      <c r="AU100" s="17" t="s">
        <v>78</v>
      </c>
    </row>
    <row r="101" spans="2:12" s="1" customFormat="1" ht="6.9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32"/>
    </row>
  </sheetData>
  <sheetProtection algorithmName="SHA-512" hashValue="AI/WGVs2sA/Hc3+O0eSmx5+PUeYyOle6Cl3YVr4r1gh0M+BhfANRvHTs10kkKsyp6Gh778Qqv6AcOL9i17OcLA==" saltValue="z/ujv9Ew+VT/rjhMCqKe5zTqkF328zrstJBMj0VB3phV5V+7ymKyb0OQLw1bqT93Sjxe94vXwP8uQUmx3+sSBw==" spinCount="100000" sheet="1" objects="1" scenarios="1" formatColumns="0" formatRows="0" autoFilter="0"/>
  <autoFilter ref="C79:K100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9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84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" customHeight="1">
      <c r="B4" s="20"/>
      <c r="D4" s="21" t="s">
        <v>91</v>
      </c>
      <c r="L4" s="20"/>
      <c r="M4" s="85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98" t="str">
        <f>'Rekapitulace stavby'!K6</f>
        <v>Víceúčelové hřiště Hamrníky</v>
      </c>
      <c r="F7" s="299"/>
      <c r="G7" s="299"/>
      <c r="H7" s="299"/>
      <c r="L7" s="20"/>
    </row>
    <row r="8" spans="2:12" s="1" customFormat="1" ht="12" customHeight="1">
      <c r="B8" s="32"/>
      <c r="D8" s="27" t="s">
        <v>92</v>
      </c>
      <c r="L8" s="32"/>
    </row>
    <row r="9" spans="2:12" s="1" customFormat="1" ht="16.5" customHeight="1">
      <c r="B9" s="32"/>
      <c r="E9" s="262" t="s">
        <v>152</v>
      </c>
      <c r="F9" s="300"/>
      <c r="G9" s="300"/>
      <c r="H9" s="300"/>
      <c r="L9" s="32"/>
    </row>
    <row r="10" spans="2:12" s="1" customFormat="1" ht="10.2">
      <c r="B10" s="32"/>
      <c r="L10" s="32"/>
    </row>
    <row r="11" spans="2:12" s="1" customFormat="1" ht="12" customHeight="1">
      <c r="B11" s="32"/>
      <c r="D11" s="27" t="s">
        <v>17</v>
      </c>
      <c r="F11" s="25" t="s">
        <v>18</v>
      </c>
      <c r="I11" s="27" t="s">
        <v>19</v>
      </c>
      <c r="J11" s="25" t="s">
        <v>18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49" t="str">
        <f>'Rekapitulace stavby'!AN8</f>
        <v>14. 2. 2023</v>
      </c>
      <c r="L12" s="32"/>
    </row>
    <row r="13" spans="2:12" s="1" customFormat="1" ht="10.8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1" t="str">
        <f>'Rekapitulace stavby'!E14</f>
        <v>Vyplň údaj</v>
      </c>
      <c r="F18" s="283"/>
      <c r="G18" s="283"/>
      <c r="H18" s="283"/>
      <c r="I18" s="27" t="s">
        <v>27</v>
      </c>
      <c r="J18" s="28" t="str">
        <f>'Rekapitulace stavby'!AN14</f>
        <v>Vyplň údaj</v>
      </c>
      <c r="L18" s="32"/>
    </row>
    <row r="19" spans="2:12" s="1" customFormat="1" ht="6.9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18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18</v>
      </c>
      <c r="L21" s="32"/>
    </row>
    <row r="22" spans="2:12" s="1" customFormat="1" ht="6.9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18</v>
      </c>
      <c r="L23" s="32"/>
    </row>
    <row r="24" spans="2:12" s="1" customFormat="1" ht="18" customHeight="1">
      <c r="B24" s="32"/>
      <c r="E24" s="25" t="s">
        <v>31</v>
      </c>
      <c r="I24" s="27" t="s">
        <v>27</v>
      </c>
      <c r="J24" s="25" t="s">
        <v>18</v>
      </c>
      <c r="L24" s="32"/>
    </row>
    <row r="25" spans="2:12" s="1" customFormat="1" ht="6.9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71.25" customHeight="1">
      <c r="B27" s="86"/>
      <c r="E27" s="287" t="s">
        <v>35</v>
      </c>
      <c r="F27" s="287"/>
      <c r="G27" s="287"/>
      <c r="H27" s="287"/>
      <c r="L27" s="86"/>
    </row>
    <row r="28" spans="2:12" s="1" customFormat="1" ht="6.9" customHeight="1">
      <c r="B28" s="32"/>
      <c r="L28" s="32"/>
    </row>
    <row r="29" spans="2:12" s="1" customFormat="1" ht="6.9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36</v>
      </c>
      <c r="J30" s="63">
        <f>ROUND(J82,2)</f>
        <v>0</v>
      </c>
      <c r="L30" s="32"/>
    </row>
    <row r="31" spans="2:12" s="1" customFormat="1" ht="6.9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" customHeight="1">
      <c r="B33" s="32"/>
      <c r="D33" s="52" t="s">
        <v>40</v>
      </c>
      <c r="E33" s="27" t="s">
        <v>41</v>
      </c>
      <c r="F33" s="88">
        <f>ROUND((SUM(BE82:BE93)),2)</f>
        <v>0</v>
      </c>
      <c r="I33" s="89">
        <v>0.21</v>
      </c>
      <c r="J33" s="88">
        <f>ROUND(((SUM(BE82:BE93))*I33),2)</f>
        <v>0</v>
      </c>
      <c r="L33" s="32"/>
    </row>
    <row r="34" spans="2:12" s="1" customFormat="1" ht="14.4" customHeight="1">
      <c r="B34" s="32"/>
      <c r="E34" s="27" t="s">
        <v>42</v>
      </c>
      <c r="F34" s="88">
        <f>ROUND((SUM(BF82:BF93)),2)</f>
        <v>0</v>
      </c>
      <c r="I34" s="89">
        <v>0.15</v>
      </c>
      <c r="J34" s="88">
        <f>ROUND(((SUM(BF82:BF93))*I34),2)</f>
        <v>0</v>
      </c>
      <c r="L34" s="32"/>
    </row>
    <row r="35" spans="2:12" s="1" customFormat="1" ht="14.4" customHeight="1" hidden="1">
      <c r="B35" s="32"/>
      <c r="E35" s="27" t="s">
        <v>43</v>
      </c>
      <c r="F35" s="88">
        <f>ROUND((SUM(BG82:BG93)),2)</f>
        <v>0</v>
      </c>
      <c r="I35" s="89">
        <v>0.21</v>
      </c>
      <c r="J35" s="88">
        <f>0</f>
        <v>0</v>
      </c>
      <c r="L35" s="32"/>
    </row>
    <row r="36" spans="2:12" s="1" customFormat="1" ht="14.4" customHeight="1" hidden="1">
      <c r="B36" s="32"/>
      <c r="E36" s="27" t="s">
        <v>44</v>
      </c>
      <c r="F36" s="88">
        <f>ROUND((SUM(BH82:BH93)),2)</f>
        <v>0</v>
      </c>
      <c r="I36" s="89">
        <v>0.15</v>
      </c>
      <c r="J36" s="88">
        <f>0</f>
        <v>0</v>
      </c>
      <c r="L36" s="32"/>
    </row>
    <row r="37" spans="2:12" s="1" customFormat="1" ht="14.4" customHeight="1" hidden="1">
      <c r="B37" s="32"/>
      <c r="E37" s="27" t="s">
        <v>45</v>
      </c>
      <c r="F37" s="88">
        <f>ROUND((SUM(BI82:BI93)),2)</f>
        <v>0</v>
      </c>
      <c r="I37" s="89">
        <v>0</v>
      </c>
      <c r="J37" s="88">
        <f>0</f>
        <v>0</v>
      </c>
      <c r="L37" s="32"/>
    </row>
    <row r="38" spans="2:12" s="1" customFormat="1" ht="6.9" customHeight="1">
      <c r="B38" s="32"/>
      <c r="L38" s="32"/>
    </row>
    <row r="39" spans="2:12" s="1" customFormat="1" ht="25.35" customHeight="1">
      <c r="B39" s="32"/>
      <c r="C39" s="90"/>
      <c r="D39" s="91" t="s">
        <v>46</v>
      </c>
      <c r="E39" s="54"/>
      <c r="F39" s="54"/>
      <c r="G39" s="92" t="s">
        <v>47</v>
      </c>
      <c r="H39" s="93" t="s">
        <v>48</v>
      </c>
      <c r="I39" s="54"/>
      <c r="J39" s="94">
        <f>SUM(J30:J37)</f>
        <v>0</v>
      </c>
      <c r="K39" s="95"/>
      <c r="L39" s="32"/>
    </row>
    <row r="40" spans="2:12" s="1" customFormat="1" ht="14.4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" customHeight="1">
      <c r="B45" s="32"/>
      <c r="C45" s="21" t="s">
        <v>94</v>
      </c>
      <c r="L45" s="32"/>
    </row>
    <row r="46" spans="2:12" s="1" customFormat="1" ht="6.9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298" t="str">
        <f>E7</f>
        <v>Víceúčelové hřiště Hamrníky</v>
      </c>
      <c r="F48" s="299"/>
      <c r="G48" s="299"/>
      <c r="H48" s="299"/>
      <c r="L48" s="32"/>
    </row>
    <row r="49" spans="2:12" s="1" customFormat="1" ht="12" customHeight="1">
      <c r="B49" s="32"/>
      <c r="C49" s="27" t="s">
        <v>92</v>
      </c>
      <c r="L49" s="32"/>
    </row>
    <row r="50" spans="2:12" s="1" customFormat="1" ht="16.5" customHeight="1">
      <c r="B50" s="32"/>
      <c r="E50" s="262" t="str">
        <f>E9</f>
        <v>VRN - Vedlejší rozpočtové náklady</v>
      </c>
      <c r="F50" s="300"/>
      <c r="G50" s="300"/>
      <c r="H50" s="300"/>
      <c r="L50" s="32"/>
    </row>
    <row r="51" spans="2:12" s="1" customFormat="1" ht="6.9" customHeight="1">
      <c r="B51" s="32"/>
      <c r="L51" s="32"/>
    </row>
    <row r="52" spans="2:12" s="1" customFormat="1" ht="12" customHeight="1">
      <c r="B52" s="32"/>
      <c r="C52" s="27" t="s">
        <v>20</v>
      </c>
      <c r="F52" s="25" t="str">
        <f>F12</f>
        <v>č. parc. 1112/51, k.ú. Úšovice, Mariánské Lázně</v>
      </c>
      <c r="I52" s="27" t="s">
        <v>22</v>
      </c>
      <c r="J52" s="49" t="str">
        <f>IF(J12="","",J12)</f>
        <v>14. 2. 2023</v>
      </c>
      <c r="L52" s="32"/>
    </row>
    <row r="53" spans="2:12" s="1" customFormat="1" ht="6.9" customHeight="1">
      <c r="B53" s="32"/>
      <c r="L53" s="32"/>
    </row>
    <row r="54" spans="2:12" s="1" customFormat="1" ht="25.65" customHeight="1">
      <c r="B54" s="32"/>
      <c r="C54" s="27" t="s">
        <v>24</v>
      </c>
      <c r="F54" s="25" t="str">
        <f>E15</f>
        <v xml:space="preserve"> </v>
      </c>
      <c r="I54" s="27" t="s">
        <v>30</v>
      </c>
      <c r="J54" s="30" t="str">
        <f>E21</f>
        <v>Ing. arch. Pavel Petrák</v>
      </c>
      <c r="L54" s="32"/>
    </row>
    <row r="55" spans="2:12" s="1" customFormat="1" ht="25.65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arch. Pavel Petrák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95</v>
      </c>
      <c r="D57" s="90"/>
      <c r="E57" s="90"/>
      <c r="F57" s="90"/>
      <c r="G57" s="90"/>
      <c r="H57" s="90"/>
      <c r="I57" s="90"/>
      <c r="J57" s="97" t="s">
        <v>96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8" customHeight="1">
      <c r="B59" s="32"/>
      <c r="C59" s="98" t="s">
        <v>68</v>
      </c>
      <c r="J59" s="63">
        <f>J82</f>
        <v>0</v>
      </c>
      <c r="L59" s="32"/>
      <c r="AU59" s="17" t="s">
        <v>97</v>
      </c>
    </row>
    <row r="60" spans="2:12" s="8" customFormat="1" ht="24.9" customHeight="1">
      <c r="B60" s="99"/>
      <c r="D60" s="100" t="s">
        <v>152</v>
      </c>
      <c r="E60" s="101"/>
      <c r="F60" s="101"/>
      <c r="G60" s="101"/>
      <c r="H60" s="101"/>
      <c r="I60" s="101"/>
      <c r="J60" s="102">
        <f>J83</f>
        <v>0</v>
      </c>
      <c r="L60" s="99"/>
    </row>
    <row r="61" spans="2:12" s="11" customFormat="1" ht="19.95" customHeight="1">
      <c r="B61" s="142"/>
      <c r="D61" s="143" t="s">
        <v>153</v>
      </c>
      <c r="E61" s="144"/>
      <c r="F61" s="144"/>
      <c r="G61" s="144"/>
      <c r="H61" s="144"/>
      <c r="I61" s="144"/>
      <c r="J61" s="145">
        <f>J84</f>
        <v>0</v>
      </c>
      <c r="L61" s="142"/>
    </row>
    <row r="62" spans="2:12" s="11" customFormat="1" ht="19.95" customHeight="1">
      <c r="B62" s="142"/>
      <c r="D62" s="143" t="s">
        <v>154</v>
      </c>
      <c r="E62" s="144"/>
      <c r="F62" s="144"/>
      <c r="G62" s="144"/>
      <c r="H62" s="144"/>
      <c r="I62" s="144"/>
      <c r="J62" s="145">
        <f>J89</f>
        <v>0</v>
      </c>
      <c r="L62" s="142"/>
    </row>
    <row r="63" spans="2:12" s="1" customFormat="1" ht="21.75" customHeight="1">
      <c r="B63" s="32"/>
      <c r="L63" s="32"/>
    </row>
    <row r="64" spans="2:12" s="1" customFormat="1" ht="6.9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32"/>
    </row>
    <row r="68" spans="2:12" s="1" customFormat="1" ht="6.9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32"/>
    </row>
    <row r="69" spans="2:12" s="1" customFormat="1" ht="24.9" customHeight="1">
      <c r="B69" s="32"/>
      <c r="C69" s="21" t="s">
        <v>99</v>
      </c>
      <c r="L69" s="32"/>
    </row>
    <row r="70" spans="2:12" s="1" customFormat="1" ht="6.9" customHeight="1">
      <c r="B70" s="32"/>
      <c r="L70" s="32"/>
    </row>
    <row r="71" spans="2:12" s="1" customFormat="1" ht="12" customHeight="1">
      <c r="B71" s="32"/>
      <c r="C71" s="27" t="s">
        <v>16</v>
      </c>
      <c r="L71" s="32"/>
    </row>
    <row r="72" spans="2:12" s="1" customFormat="1" ht="16.5" customHeight="1">
      <c r="B72" s="32"/>
      <c r="E72" s="298" t="str">
        <f>E7</f>
        <v>Víceúčelové hřiště Hamrníky</v>
      </c>
      <c r="F72" s="299"/>
      <c r="G72" s="299"/>
      <c r="H72" s="299"/>
      <c r="L72" s="32"/>
    </row>
    <row r="73" spans="2:12" s="1" customFormat="1" ht="12" customHeight="1">
      <c r="B73" s="32"/>
      <c r="C73" s="27" t="s">
        <v>92</v>
      </c>
      <c r="L73" s="32"/>
    </row>
    <row r="74" spans="2:12" s="1" customFormat="1" ht="16.5" customHeight="1">
      <c r="B74" s="32"/>
      <c r="E74" s="262" t="str">
        <f>E9</f>
        <v>VRN - Vedlejší rozpočtové náklady</v>
      </c>
      <c r="F74" s="300"/>
      <c r="G74" s="300"/>
      <c r="H74" s="300"/>
      <c r="L74" s="32"/>
    </row>
    <row r="75" spans="2:12" s="1" customFormat="1" ht="6.9" customHeight="1">
      <c r="B75" s="32"/>
      <c r="L75" s="32"/>
    </row>
    <row r="76" spans="2:12" s="1" customFormat="1" ht="12" customHeight="1">
      <c r="B76" s="32"/>
      <c r="C76" s="27" t="s">
        <v>20</v>
      </c>
      <c r="F76" s="25" t="str">
        <f>F12</f>
        <v>č. parc. 1112/51, k.ú. Úšovice, Mariánské Lázně</v>
      </c>
      <c r="I76" s="27" t="s">
        <v>22</v>
      </c>
      <c r="J76" s="49" t="str">
        <f>IF(J12="","",J12)</f>
        <v>14. 2. 2023</v>
      </c>
      <c r="L76" s="32"/>
    </row>
    <row r="77" spans="2:12" s="1" customFormat="1" ht="6.9" customHeight="1">
      <c r="B77" s="32"/>
      <c r="L77" s="32"/>
    </row>
    <row r="78" spans="2:12" s="1" customFormat="1" ht="25.65" customHeight="1">
      <c r="B78" s="32"/>
      <c r="C78" s="27" t="s">
        <v>24</v>
      </c>
      <c r="F78" s="25" t="str">
        <f>E15</f>
        <v xml:space="preserve"> </v>
      </c>
      <c r="I78" s="27" t="s">
        <v>30</v>
      </c>
      <c r="J78" s="30" t="str">
        <f>E21</f>
        <v>Ing. arch. Pavel Petrák</v>
      </c>
      <c r="L78" s="32"/>
    </row>
    <row r="79" spans="2:12" s="1" customFormat="1" ht="25.65" customHeight="1">
      <c r="B79" s="32"/>
      <c r="C79" s="27" t="s">
        <v>28</v>
      </c>
      <c r="F79" s="25" t="str">
        <f>IF(E18="","",E18)</f>
        <v>Vyplň údaj</v>
      </c>
      <c r="I79" s="27" t="s">
        <v>33</v>
      </c>
      <c r="J79" s="30" t="str">
        <f>E24</f>
        <v>Ing. arch. Pavel Petrák</v>
      </c>
      <c r="L79" s="32"/>
    </row>
    <row r="80" spans="2:12" s="1" customFormat="1" ht="10.35" customHeight="1">
      <c r="B80" s="32"/>
      <c r="L80" s="32"/>
    </row>
    <row r="81" spans="2:20" s="9" customFormat="1" ht="29.25" customHeight="1">
      <c r="B81" s="103"/>
      <c r="C81" s="104" t="s">
        <v>100</v>
      </c>
      <c r="D81" s="105" t="s">
        <v>55</v>
      </c>
      <c r="E81" s="105" t="s">
        <v>51</v>
      </c>
      <c r="F81" s="105" t="s">
        <v>52</v>
      </c>
      <c r="G81" s="105" t="s">
        <v>101</v>
      </c>
      <c r="H81" s="105" t="s">
        <v>102</v>
      </c>
      <c r="I81" s="105" t="s">
        <v>103</v>
      </c>
      <c r="J81" s="105" t="s">
        <v>96</v>
      </c>
      <c r="K81" s="106" t="s">
        <v>104</v>
      </c>
      <c r="L81" s="103"/>
      <c r="M81" s="56" t="s">
        <v>18</v>
      </c>
      <c r="N81" s="57" t="s">
        <v>40</v>
      </c>
      <c r="O81" s="57" t="s">
        <v>105</v>
      </c>
      <c r="P81" s="57" t="s">
        <v>106</v>
      </c>
      <c r="Q81" s="57" t="s">
        <v>107</v>
      </c>
      <c r="R81" s="57" t="s">
        <v>108</v>
      </c>
      <c r="S81" s="57" t="s">
        <v>109</v>
      </c>
      <c r="T81" s="58" t="s">
        <v>110</v>
      </c>
    </row>
    <row r="82" spans="2:63" s="1" customFormat="1" ht="22.8" customHeight="1">
      <c r="B82" s="32"/>
      <c r="C82" s="61" t="s">
        <v>111</v>
      </c>
      <c r="J82" s="107">
        <f>BK82</f>
        <v>0</v>
      </c>
      <c r="L82" s="32"/>
      <c r="M82" s="59"/>
      <c r="N82" s="50"/>
      <c r="O82" s="50"/>
      <c r="P82" s="108">
        <f>P83</f>
        <v>0</v>
      </c>
      <c r="Q82" s="50"/>
      <c r="R82" s="108">
        <f>R83</f>
        <v>0</v>
      </c>
      <c r="S82" s="50"/>
      <c r="T82" s="109">
        <f>T83</f>
        <v>0</v>
      </c>
      <c r="AT82" s="17" t="s">
        <v>69</v>
      </c>
      <c r="AU82" s="17" t="s">
        <v>97</v>
      </c>
      <c r="BK82" s="110">
        <f>BK83</f>
        <v>0</v>
      </c>
    </row>
    <row r="83" spans="2:63" s="10" customFormat="1" ht="25.95" customHeight="1">
      <c r="B83" s="111"/>
      <c r="D83" s="112" t="s">
        <v>69</v>
      </c>
      <c r="E83" s="113" t="s">
        <v>82</v>
      </c>
      <c r="F83" s="113" t="s">
        <v>83</v>
      </c>
      <c r="I83" s="114"/>
      <c r="J83" s="115">
        <f>BK83</f>
        <v>0</v>
      </c>
      <c r="L83" s="111"/>
      <c r="M83" s="116"/>
      <c r="P83" s="117">
        <f>P84+P89</f>
        <v>0</v>
      </c>
      <c r="R83" s="117">
        <f>R84+R89</f>
        <v>0</v>
      </c>
      <c r="T83" s="118">
        <f>T84+T89</f>
        <v>0</v>
      </c>
      <c r="AR83" s="112" t="s">
        <v>135</v>
      </c>
      <c r="AT83" s="119" t="s">
        <v>69</v>
      </c>
      <c r="AU83" s="119" t="s">
        <v>70</v>
      </c>
      <c r="AY83" s="112" t="s">
        <v>115</v>
      </c>
      <c r="BK83" s="120">
        <f>BK84+BK89</f>
        <v>0</v>
      </c>
    </row>
    <row r="84" spans="2:63" s="10" customFormat="1" ht="22.8" customHeight="1">
      <c r="B84" s="111"/>
      <c r="D84" s="112" t="s">
        <v>69</v>
      </c>
      <c r="E84" s="146" t="s">
        <v>155</v>
      </c>
      <c r="F84" s="146" t="s">
        <v>156</v>
      </c>
      <c r="I84" s="114"/>
      <c r="J84" s="147">
        <f>BK84</f>
        <v>0</v>
      </c>
      <c r="L84" s="111"/>
      <c r="M84" s="116"/>
      <c r="P84" s="117">
        <f>SUM(P85:P88)</f>
        <v>0</v>
      </c>
      <c r="R84" s="117">
        <f>SUM(R85:R88)</f>
        <v>0</v>
      </c>
      <c r="T84" s="118">
        <f>SUM(T85:T88)</f>
        <v>0</v>
      </c>
      <c r="AR84" s="112" t="s">
        <v>135</v>
      </c>
      <c r="AT84" s="119" t="s">
        <v>69</v>
      </c>
      <c r="AU84" s="119" t="s">
        <v>78</v>
      </c>
      <c r="AY84" s="112" t="s">
        <v>115</v>
      </c>
      <c r="BK84" s="120">
        <f>SUM(BK85:BK88)</f>
        <v>0</v>
      </c>
    </row>
    <row r="85" spans="2:65" s="1" customFormat="1" ht="16.5" customHeight="1">
      <c r="B85" s="32"/>
      <c r="C85" s="121" t="s">
        <v>78</v>
      </c>
      <c r="D85" s="121" t="s">
        <v>116</v>
      </c>
      <c r="E85" s="122" t="s">
        <v>157</v>
      </c>
      <c r="F85" s="123" t="s">
        <v>156</v>
      </c>
      <c r="G85" s="124" t="s">
        <v>158</v>
      </c>
      <c r="H85" s="125">
        <v>1</v>
      </c>
      <c r="I85" s="126"/>
      <c r="J85" s="127">
        <f>ROUND(I85*H85,2)</f>
        <v>0</v>
      </c>
      <c r="K85" s="123" t="s">
        <v>159</v>
      </c>
      <c r="L85" s="32"/>
      <c r="M85" s="128" t="s">
        <v>18</v>
      </c>
      <c r="N85" s="129" t="s">
        <v>41</v>
      </c>
      <c r="P85" s="130">
        <f>O85*H85</f>
        <v>0</v>
      </c>
      <c r="Q85" s="130">
        <v>0</v>
      </c>
      <c r="R85" s="130">
        <f>Q85*H85</f>
        <v>0</v>
      </c>
      <c r="S85" s="130">
        <v>0</v>
      </c>
      <c r="T85" s="131">
        <f>S85*H85</f>
        <v>0</v>
      </c>
      <c r="AR85" s="132" t="s">
        <v>160</v>
      </c>
      <c r="AT85" s="132" t="s">
        <v>116</v>
      </c>
      <c r="AU85" s="132" t="s">
        <v>81</v>
      </c>
      <c r="AY85" s="17" t="s">
        <v>115</v>
      </c>
      <c r="BE85" s="133">
        <f>IF(N85="základní",J85,0)</f>
        <v>0</v>
      </c>
      <c r="BF85" s="133">
        <f>IF(N85="snížená",J85,0)</f>
        <v>0</v>
      </c>
      <c r="BG85" s="133">
        <f>IF(N85="zákl. přenesená",J85,0)</f>
        <v>0</v>
      </c>
      <c r="BH85" s="133">
        <f>IF(N85="sníž. přenesená",J85,0)</f>
        <v>0</v>
      </c>
      <c r="BI85" s="133">
        <f>IF(N85="nulová",J85,0)</f>
        <v>0</v>
      </c>
      <c r="BJ85" s="17" t="s">
        <v>78</v>
      </c>
      <c r="BK85" s="133">
        <f>ROUND(I85*H85,2)</f>
        <v>0</v>
      </c>
      <c r="BL85" s="17" t="s">
        <v>160</v>
      </c>
      <c r="BM85" s="132" t="s">
        <v>161</v>
      </c>
    </row>
    <row r="86" spans="2:47" s="1" customFormat="1" ht="10.2">
      <c r="B86" s="32"/>
      <c r="D86" s="134" t="s">
        <v>121</v>
      </c>
      <c r="F86" s="135" t="s">
        <v>156</v>
      </c>
      <c r="I86" s="136"/>
      <c r="L86" s="32"/>
      <c r="M86" s="137"/>
      <c r="T86" s="53"/>
      <c r="AT86" s="17" t="s">
        <v>121</v>
      </c>
      <c r="AU86" s="17" t="s">
        <v>81</v>
      </c>
    </row>
    <row r="87" spans="2:47" s="1" customFormat="1" ht="10.2">
      <c r="B87" s="32"/>
      <c r="D87" s="148" t="s">
        <v>162</v>
      </c>
      <c r="F87" s="149" t="s">
        <v>163</v>
      </c>
      <c r="I87" s="136"/>
      <c r="L87" s="32"/>
      <c r="M87" s="137"/>
      <c r="T87" s="53"/>
      <c r="AT87" s="17" t="s">
        <v>162</v>
      </c>
      <c r="AU87" s="17" t="s">
        <v>81</v>
      </c>
    </row>
    <row r="88" spans="2:47" s="1" customFormat="1" ht="163.2">
      <c r="B88" s="32"/>
      <c r="D88" s="134" t="s">
        <v>129</v>
      </c>
      <c r="F88" s="138" t="s">
        <v>164</v>
      </c>
      <c r="I88" s="136"/>
      <c r="L88" s="32"/>
      <c r="M88" s="137"/>
      <c r="T88" s="53"/>
      <c r="AT88" s="17" t="s">
        <v>129</v>
      </c>
      <c r="AU88" s="17" t="s">
        <v>81</v>
      </c>
    </row>
    <row r="89" spans="2:63" s="10" customFormat="1" ht="22.8" customHeight="1">
      <c r="B89" s="111"/>
      <c r="D89" s="112" t="s">
        <v>69</v>
      </c>
      <c r="E89" s="146" t="s">
        <v>165</v>
      </c>
      <c r="F89" s="146" t="s">
        <v>166</v>
      </c>
      <c r="I89" s="114"/>
      <c r="J89" s="147">
        <f>BK89</f>
        <v>0</v>
      </c>
      <c r="L89" s="111"/>
      <c r="M89" s="116"/>
      <c r="P89" s="117">
        <f>SUM(P90:P93)</f>
        <v>0</v>
      </c>
      <c r="R89" s="117">
        <f>SUM(R90:R93)</f>
        <v>0</v>
      </c>
      <c r="T89" s="118">
        <f>SUM(T90:T93)</f>
        <v>0</v>
      </c>
      <c r="AR89" s="112" t="s">
        <v>135</v>
      </c>
      <c r="AT89" s="119" t="s">
        <v>69</v>
      </c>
      <c r="AU89" s="119" t="s">
        <v>78</v>
      </c>
      <c r="AY89" s="112" t="s">
        <v>115</v>
      </c>
      <c r="BK89" s="120">
        <f>SUM(BK90:BK93)</f>
        <v>0</v>
      </c>
    </row>
    <row r="90" spans="2:65" s="1" customFormat="1" ht="16.5" customHeight="1">
      <c r="B90" s="32"/>
      <c r="C90" s="121" t="s">
        <v>81</v>
      </c>
      <c r="D90" s="121" t="s">
        <v>116</v>
      </c>
      <c r="E90" s="122" t="s">
        <v>167</v>
      </c>
      <c r="F90" s="123" t="s">
        <v>166</v>
      </c>
      <c r="G90" s="124" t="s">
        <v>158</v>
      </c>
      <c r="H90" s="125">
        <v>1</v>
      </c>
      <c r="I90" s="126"/>
      <c r="J90" s="127">
        <f>ROUND(I90*H90,2)</f>
        <v>0</v>
      </c>
      <c r="K90" s="123" t="s">
        <v>159</v>
      </c>
      <c r="L90" s="32"/>
      <c r="M90" s="128" t="s">
        <v>18</v>
      </c>
      <c r="N90" s="129" t="s">
        <v>41</v>
      </c>
      <c r="P90" s="130">
        <f>O90*H90</f>
        <v>0</v>
      </c>
      <c r="Q90" s="130">
        <v>0</v>
      </c>
      <c r="R90" s="130">
        <f>Q90*H90</f>
        <v>0</v>
      </c>
      <c r="S90" s="130">
        <v>0</v>
      </c>
      <c r="T90" s="131">
        <f>S90*H90</f>
        <v>0</v>
      </c>
      <c r="AR90" s="132" t="s">
        <v>160</v>
      </c>
      <c r="AT90" s="132" t="s">
        <v>116</v>
      </c>
      <c r="AU90" s="132" t="s">
        <v>81</v>
      </c>
      <c r="AY90" s="17" t="s">
        <v>115</v>
      </c>
      <c r="BE90" s="133">
        <f>IF(N90="základní",J90,0)</f>
        <v>0</v>
      </c>
      <c r="BF90" s="133">
        <f>IF(N90="snížená",J90,0)</f>
        <v>0</v>
      </c>
      <c r="BG90" s="133">
        <f>IF(N90="zákl. přenesená",J90,0)</f>
        <v>0</v>
      </c>
      <c r="BH90" s="133">
        <f>IF(N90="sníž. přenesená",J90,0)</f>
        <v>0</v>
      </c>
      <c r="BI90" s="133">
        <f>IF(N90="nulová",J90,0)</f>
        <v>0</v>
      </c>
      <c r="BJ90" s="17" t="s">
        <v>78</v>
      </c>
      <c r="BK90" s="133">
        <f>ROUND(I90*H90,2)</f>
        <v>0</v>
      </c>
      <c r="BL90" s="17" t="s">
        <v>160</v>
      </c>
      <c r="BM90" s="132" t="s">
        <v>168</v>
      </c>
    </row>
    <row r="91" spans="2:47" s="1" customFormat="1" ht="10.2">
      <c r="B91" s="32"/>
      <c r="D91" s="134" t="s">
        <v>121</v>
      </c>
      <c r="F91" s="135" t="s">
        <v>166</v>
      </c>
      <c r="I91" s="136"/>
      <c r="L91" s="32"/>
      <c r="M91" s="137"/>
      <c r="T91" s="53"/>
      <c r="AT91" s="17" t="s">
        <v>121</v>
      </c>
      <c r="AU91" s="17" t="s">
        <v>81</v>
      </c>
    </row>
    <row r="92" spans="2:47" s="1" customFormat="1" ht="10.2">
      <c r="B92" s="32"/>
      <c r="D92" s="148" t="s">
        <v>162</v>
      </c>
      <c r="F92" s="149" t="s">
        <v>169</v>
      </c>
      <c r="I92" s="136"/>
      <c r="L92" s="32"/>
      <c r="M92" s="137"/>
      <c r="T92" s="53"/>
      <c r="AT92" s="17" t="s">
        <v>162</v>
      </c>
      <c r="AU92" s="17" t="s">
        <v>81</v>
      </c>
    </row>
    <row r="93" spans="2:47" s="1" customFormat="1" ht="144">
      <c r="B93" s="32"/>
      <c r="D93" s="134" t="s">
        <v>129</v>
      </c>
      <c r="F93" s="138" t="s">
        <v>170</v>
      </c>
      <c r="I93" s="136"/>
      <c r="L93" s="32"/>
      <c r="M93" s="139"/>
      <c r="N93" s="140"/>
      <c r="O93" s="140"/>
      <c r="P93" s="140"/>
      <c r="Q93" s="140"/>
      <c r="R93" s="140"/>
      <c r="S93" s="140"/>
      <c r="T93" s="141"/>
      <c r="AT93" s="17" t="s">
        <v>129</v>
      </c>
      <c r="AU93" s="17" t="s">
        <v>81</v>
      </c>
    </row>
    <row r="94" spans="2:12" s="1" customFormat="1" ht="6.9" customHeigh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32"/>
    </row>
  </sheetData>
  <sheetProtection algorithmName="SHA-512" hashValue="79LjTpT3icW78LGhXLYtBPhi/Uh84V5LUfvPdH1yPZ54AqlfrkaXYGLiTM16pVV3wydRwJqplSxH93Lb5YDW5g==" saltValue="WyguEy596hepOkXf01kWHWWb51UM+c7WckttmN5kxGz7ivOsFCKm+Nodx5HB6474W2K8Ozigw5EIV2w9W6drVw==" spinCount="100000" sheet="1" objects="1" scenarios="1" formatColumns="0" formatRows="0" autoFilter="0"/>
  <autoFilter ref="C81:K93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3_01/010001000"/>
    <hyperlink ref="F92" r:id="rId2" display="https://podminky.urs.cz/item/CS_URS_2023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413"/>
  <sheetViews>
    <sheetView showGridLines="0" tabSelected="1" zoomScale="85" zoomScaleNormal="85" workbookViewId="0" topLeftCell="A391">
      <selection activeCell="AA289" sqref="AA28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87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" customHeight="1">
      <c r="B4" s="20"/>
      <c r="D4" s="21" t="s">
        <v>91</v>
      </c>
      <c r="L4" s="20"/>
      <c r="M4" s="85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98" t="str">
        <f>'Rekapitulace stavby'!K6</f>
        <v>Víceúčelové hřiště Hamrníky</v>
      </c>
      <c r="F7" s="299"/>
      <c r="G7" s="299"/>
      <c r="H7" s="299"/>
      <c r="L7" s="20"/>
    </row>
    <row r="8" spans="2:12" s="1" customFormat="1" ht="12" customHeight="1">
      <c r="B8" s="32"/>
      <c r="D8" s="27" t="s">
        <v>92</v>
      </c>
      <c r="L8" s="32"/>
    </row>
    <row r="9" spans="2:12" s="1" customFormat="1" ht="16.5" customHeight="1">
      <c r="B9" s="32"/>
      <c r="E9" s="262" t="s">
        <v>171</v>
      </c>
      <c r="F9" s="300"/>
      <c r="G9" s="300"/>
      <c r="H9" s="300"/>
      <c r="L9" s="32"/>
    </row>
    <row r="10" spans="2:12" s="1" customFormat="1" ht="10.2">
      <c r="B10" s="32"/>
      <c r="L10" s="32"/>
    </row>
    <row r="11" spans="2:12" s="1" customFormat="1" ht="12" customHeight="1">
      <c r="B11" s="32"/>
      <c r="D11" s="27" t="s">
        <v>17</v>
      </c>
      <c r="F11" s="25" t="s">
        <v>18</v>
      </c>
      <c r="I11" s="27" t="s">
        <v>19</v>
      </c>
      <c r="J11" s="25" t="s">
        <v>18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49" t="str">
        <f>'Rekapitulace stavby'!AN8</f>
        <v>14. 2. 2023</v>
      </c>
      <c r="L12" s="32"/>
    </row>
    <row r="13" spans="2:12" s="1" customFormat="1" ht="10.8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1" t="str">
        <f>'Rekapitulace stavby'!E14</f>
        <v>Vyplň údaj</v>
      </c>
      <c r="F18" s="283"/>
      <c r="G18" s="283"/>
      <c r="H18" s="283"/>
      <c r="I18" s="27" t="s">
        <v>27</v>
      </c>
      <c r="J18" s="28" t="str">
        <f>'Rekapitulace stavby'!AN14</f>
        <v>Vyplň údaj</v>
      </c>
      <c r="L18" s="32"/>
    </row>
    <row r="19" spans="2:12" s="1" customFormat="1" ht="6.9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18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18</v>
      </c>
      <c r="L21" s="32"/>
    </row>
    <row r="22" spans="2:12" s="1" customFormat="1" ht="6.9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18</v>
      </c>
      <c r="L23" s="32"/>
    </row>
    <row r="24" spans="2:12" s="1" customFormat="1" ht="18" customHeight="1">
      <c r="B24" s="32"/>
      <c r="E24" s="25" t="s">
        <v>31</v>
      </c>
      <c r="I24" s="27" t="s">
        <v>27</v>
      </c>
      <c r="J24" s="25" t="s">
        <v>18</v>
      </c>
      <c r="L24" s="32"/>
    </row>
    <row r="25" spans="2:12" s="1" customFormat="1" ht="6.9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71.25" customHeight="1">
      <c r="B27" s="86"/>
      <c r="E27" s="287" t="s">
        <v>35</v>
      </c>
      <c r="F27" s="287"/>
      <c r="G27" s="287"/>
      <c r="H27" s="287"/>
      <c r="L27" s="86"/>
    </row>
    <row r="28" spans="2:12" s="1" customFormat="1" ht="6.9" customHeight="1">
      <c r="B28" s="32"/>
      <c r="L28" s="32"/>
    </row>
    <row r="29" spans="2:12" s="1" customFormat="1" ht="6.9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36</v>
      </c>
      <c r="J30" s="63">
        <f>ROUND(J90,2)</f>
        <v>0</v>
      </c>
      <c r="L30" s="32"/>
    </row>
    <row r="31" spans="2:12" s="1" customFormat="1" ht="6.9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" customHeight="1">
      <c r="B33" s="32"/>
      <c r="D33" s="52" t="s">
        <v>40</v>
      </c>
      <c r="E33" s="27" t="s">
        <v>41</v>
      </c>
      <c r="F33" s="88">
        <f>ROUND((SUM(BE90:BE377)),2)</f>
        <v>0</v>
      </c>
      <c r="I33" s="89">
        <v>0.21</v>
      </c>
      <c r="J33" s="88">
        <f>ROUND(((SUM(BE90:BE377))*I33),2)</f>
        <v>0</v>
      </c>
      <c r="L33" s="32"/>
    </row>
    <row r="34" spans="2:12" s="1" customFormat="1" ht="14.4" customHeight="1">
      <c r="B34" s="32"/>
      <c r="E34" s="27" t="s">
        <v>42</v>
      </c>
      <c r="F34" s="88">
        <f>ROUND((SUM(BF90:BF377)),2)</f>
        <v>0</v>
      </c>
      <c r="I34" s="89">
        <v>0.15</v>
      </c>
      <c r="J34" s="88">
        <f>ROUND(((SUM(BF90:BF377))*I34),2)</f>
        <v>0</v>
      </c>
      <c r="L34" s="32"/>
    </row>
    <row r="35" spans="2:12" s="1" customFormat="1" ht="14.4" customHeight="1" hidden="1">
      <c r="B35" s="32"/>
      <c r="E35" s="27" t="s">
        <v>43</v>
      </c>
      <c r="F35" s="88">
        <f>ROUND((SUM(BG90:BG377)),2)</f>
        <v>0</v>
      </c>
      <c r="I35" s="89">
        <v>0.21</v>
      </c>
      <c r="J35" s="88">
        <f>0</f>
        <v>0</v>
      </c>
      <c r="L35" s="32"/>
    </row>
    <row r="36" spans="2:12" s="1" customFormat="1" ht="14.4" customHeight="1" hidden="1">
      <c r="B36" s="32"/>
      <c r="E36" s="27" t="s">
        <v>44</v>
      </c>
      <c r="F36" s="88">
        <f>ROUND((SUM(BH90:BH377)),2)</f>
        <v>0</v>
      </c>
      <c r="I36" s="89">
        <v>0.15</v>
      </c>
      <c r="J36" s="88">
        <f>0</f>
        <v>0</v>
      </c>
      <c r="L36" s="32"/>
    </row>
    <row r="37" spans="2:12" s="1" customFormat="1" ht="14.4" customHeight="1" hidden="1">
      <c r="B37" s="32"/>
      <c r="E37" s="27" t="s">
        <v>45</v>
      </c>
      <c r="F37" s="88">
        <f>ROUND((SUM(BI90:BI377)),2)</f>
        <v>0</v>
      </c>
      <c r="I37" s="89">
        <v>0</v>
      </c>
      <c r="J37" s="88">
        <f>0</f>
        <v>0</v>
      </c>
      <c r="L37" s="32"/>
    </row>
    <row r="38" spans="2:12" s="1" customFormat="1" ht="6.9" customHeight="1">
      <c r="B38" s="32"/>
      <c r="L38" s="32"/>
    </row>
    <row r="39" spans="2:12" s="1" customFormat="1" ht="25.35" customHeight="1">
      <c r="B39" s="32"/>
      <c r="C39" s="90"/>
      <c r="D39" s="91" t="s">
        <v>46</v>
      </c>
      <c r="E39" s="54"/>
      <c r="F39" s="54"/>
      <c r="G39" s="92" t="s">
        <v>47</v>
      </c>
      <c r="H39" s="93" t="s">
        <v>48</v>
      </c>
      <c r="I39" s="54"/>
      <c r="J39" s="94">
        <f>SUM(J30:J37)</f>
        <v>0</v>
      </c>
      <c r="K39" s="95"/>
      <c r="L39" s="32"/>
    </row>
    <row r="40" spans="2:12" s="1" customFormat="1" ht="14.4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" customHeight="1">
      <c r="B45" s="32"/>
      <c r="C45" s="21" t="s">
        <v>94</v>
      </c>
      <c r="L45" s="32"/>
    </row>
    <row r="46" spans="2:12" s="1" customFormat="1" ht="6.9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298" t="str">
        <f>E7</f>
        <v>Víceúčelové hřiště Hamrníky</v>
      </c>
      <c r="F48" s="299"/>
      <c r="G48" s="299"/>
      <c r="H48" s="299"/>
      <c r="L48" s="32"/>
    </row>
    <row r="49" spans="2:12" s="1" customFormat="1" ht="12" customHeight="1">
      <c r="B49" s="32"/>
      <c r="C49" s="27" t="s">
        <v>92</v>
      </c>
      <c r="L49" s="32"/>
    </row>
    <row r="50" spans="2:12" s="1" customFormat="1" ht="16.5" customHeight="1">
      <c r="B50" s="32"/>
      <c r="E50" s="262" t="str">
        <f>E9</f>
        <v>01 - Hřiště</v>
      </c>
      <c r="F50" s="300"/>
      <c r="G50" s="300"/>
      <c r="H50" s="300"/>
      <c r="L50" s="32"/>
    </row>
    <row r="51" spans="2:12" s="1" customFormat="1" ht="6.9" customHeight="1">
      <c r="B51" s="32"/>
      <c r="L51" s="32"/>
    </row>
    <row r="52" spans="2:12" s="1" customFormat="1" ht="12" customHeight="1">
      <c r="B52" s="32"/>
      <c r="C52" s="27" t="s">
        <v>20</v>
      </c>
      <c r="F52" s="25" t="str">
        <f>F12</f>
        <v>č. parc. 1112/51, k.ú. Úšovice, Mariánské Lázně</v>
      </c>
      <c r="I52" s="27" t="s">
        <v>22</v>
      </c>
      <c r="J52" s="49" t="str">
        <f>IF(J12="","",J12)</f>
        <v>14. 2. 2023</v>
      </c>
      <c r="L52" s="32"/>
    </row>
    <row r="53" spans="2:12" s="1" customFormat="1" ht="6.9" customHeight="1">
      <c r="B53" s="32"/>
      <c r="L53" s="32"/>
    </row>
    <row r="54" spans="2:12" s="1" customFormat="1" ht="25.65" customHeight="1">
      <c r="B54" s="32"/>
      <c r="C54" s="27" t="s">
        <v>24</v>
      </c>
      <c r="F54" s="25" t="str">
        <f>E15</f>
        <v xml:space="preserve"> </v>
      </c>
      <c r="I54" s="27" t="s">
        <v>30</v>
      </c>
      <c r="J54" s="30" t="str">
        <f>E21</f>
        <v>Ing. arch. Pavel Petrák</v>
      </c>
      <c r="L54" s="32"/>
    </row>
    <row r="55" spans="2:12" s="1" customFormat="1" ht="25.65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arch. Pavel Petrák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95</v>
      </c>
      <c r="D57" s="90"/>
      <c r="E57" s="90"/>
      <c r="F57" s="90"/>
      <c r="G57" s="90"/>
      <c r="H57" s="90"/>
      <c r="I57" s="90"/>
      <c r="J57" s="97" t="s">
        <v>96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8" customHeight="1">
      <c r="B59" s="32"/>
      <c r="C59" s="98" t="s">
        <v>68</v>
      </c>
      <c r="J59" s="63">
        <f>J90</f>
        <v>0</v>
      </c>
      <c r="L59" s="32"/>
      <c r="AU59" s="17" t="s">
        <v>97</v>
      </c>
    </row>
    <row r="60" spans="2:12" s="8" customFormat="1" ht="24.9" customHeight="1">
      <c r="B60" s="99"/>
      <c r="D60" s="100" t="s">
        <v>172</v>
      </c>
      <c r="E60" s="101"/>
      <c r="F60" s="101"/>
      <c r="G60" s="101"/>
      <c r="H60" s="101"/>
      <c r="I60" s="101"/>
      <c r="J60" s="102">
        <f>J91</f>
        <v>0</v>
      </c>
      <c r="L60" s="99"/>
    </row>
    <row r="61" spans="2:12" s="11" customFormat="1" ht="19.95" customHeight="1">
      <c r="B61" s="142"/>
      <c r="D61" s="143" t="s">
        <v>173</v>
      </c>
      <c r="E61" s="144"/>
      <c r="F61" s="144"/>
      <c r="G61" s="144"/>
      <c r="H61" s="144"/>
      <c r="I61" s="144"/>
      <c r="J61" s="145">
        <f>J92</f>
        <v>0</v>
      </c>
      <c r="L61" s="142"/>
    </row>
    <row r="62" spans="2:12" s="11" customFormat="1" ht="19.95" customHeight="1">
      <c r="B62" s="142"/>
      <c r="D62" s="143" t="s">
        <v>174</v>
      </c>
      <c r="E62" s="144"/>
      <c r="F62" s="144"/>
      <c r="G62" s="144"/>
      <c r="H62" s="144"/>
      <c r="I62" s="144"/>
      <c r="J62" s="145">
        <f>J184</f>
        <v>0</v>
      </c>
      <c r="L62" s="142"/>
    </row>
    <row r="63" spans="2:12" s="11" customFormat="1" ht="19.95" customHeight="1">
      <c r="B63" s="142"/>
      <c r="D63" s="143" t="s">
        <v>175</v>
      </c>
      <c r="E63" s="144"/>
      <c r="F63" s="144"/>
      <c r="G63" s="144"/>
      <c r="H63" s="144"/>
      <c r="I63" s="144"/>
      <c r="J63" s="145">
        <f>J255</f>
        <v>0</v>
      </c>
      <c r="L63" s="142"/>
    </row>
    <row r="64" spans="2:12" s="11" customFormat="1" ht="19.95" customHeight="1">
      <c r="B64" s="142"/>
      <c r="D64" s="143" t="s">
        <v>176</v>
      </c>
      <c r="E64" s="144"/>
      <c r="F64" s="144"/>
      <c r="G64" s="144"/>
      <c r="H64" s="144"/>
      <c r="I64" s="144"/>
      <c r="J64" s="145">
        <f>J275</f>
        <v>0</v>
      </c>
      <c r="L64" s="142"/>
    </row>
    <row r="65" spans="2:12" s="11" customFormat="1" ht="19.95" customHeight="1">
      <c r="B65" s="142"/>
      <c r="D65" s="143" t="s">
        <v>177</v>
      </c>
      <c r="E65" s="144"/>
      <c r="F65" s="144"/>
      <c r="G65" s="144"/>
      <c r="H65" s="144"/>
      <c r="I65" s="144"/>
      <c r="J65" s="145">
        <f>J308</f>
        <v>0</v>
      </c>
      <c r="L65" s="142"/>
    </row>
    <row r="66" spans="2:12" s="11" customFormat="1" ht="19.95" customHeight="1">
      <c r="B66" s="142"/>
      <c r="D66" s="143" t="s">
        <v>178</v>
      </c>
      <c r="E66" s="144"/>
      <c r="F66" s="144"/>
      <c r="G66" s="144"/>
      <c r="H66" s="144"/>
      <c r="I66" s="144"/>
      <c r="J66" s="145">
        <f>J314</f>
        <v>0</v>
      </c>
      <c r="L66" s="142"/>
    </row>
    <row r="67" spans="2:12" s="8" customFormat="1" ht="24.9" customHeight="1">
      <c r="B67" s="99"/>
      <c r="D67" s="100" t="s">
        <v>179</v>
      </c>
      <c r="E67" s="101"/>
      <c r="F67" s="101"/>
      <c r="G67" s="101"/>
      <c r="H67" s="101"/>
      <c r="I67" s="101"/>
      <c r="J67" s="102">
        <f>J318</f>
        <v>0</v>
      </c>
      <c r="L67" s="99"/>
    </row>
    <row r="68" spans="2:12" s="11" customFormat="1" ht="19.95" customHeight="1">
      <c r="B68" s="142"/>
      <c r="D68" s="143" t="s">
        <v>180</v>
      </c>
      <c r="E68" s="144"/>
      <c r="F68" s="144"/>
      <c r="G68" s="144"/>
      <c r="H68" s="144"/>
      <c r="I68" s="144"/>
      <c r="J68" s="145">
        <f>J319</f>
        <v>0</v>
      </c>
      <c r="L68" s="142"/>
    </row>
    <row r="69" spans="2:12" s="11" customFormat="1" ht="19.95" customHeight="1">
      <c r="B69" s="142"/>
      <c r="D69" s="143" t="s">
        <v>181</v>
      </c>
      <c r="E69" s="144"/>
      <c r="F69" s="144"/>
      <c r="G69" s="144"/>
      <c r="H69" s="144"/>
      <c r="I69" s="144"/>
      <c r="J69" s="145">
        <f>J346</f>
        <v>0</v>
      </c>
      <c r="L69" s="142"/>
    </row>
    <row r="70" spans="2:12" s="11" customFormat="1" ht="19.95" customHeight="1">
      <c r="B70" s="142"/>
      <c r="D70" s="143" t="s">
        <v>182</v>
      </c>
      <c r="E70" s="144"/>
      <c r="F70" s="144"/>
      <c r="G70" s="144"/>
      <c r="H70" s="144"/>
      <c r="I70" s="144"/>
      <c r="J70" s="145">
        <f>J371</f>
        <v>0</v>
      </c>
      <c r="L70" s="142"/>
    </row>
    <row r="71" spans="2:12" s="1" customFormat="1" ht="21.75" customHeight="1">
      <c r="B71" s="32"/>
      <c r="L71" s="32"/>
    </row>
    <row r="72" spans="2:12" s="1" customFormat="1" ht="6.9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32"/>
    </row>
    <row r="76" spans="2:12" s="1" customFormat="1" ht="6.9" customHeight="1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32"/>
    </row>
    <row r="77" spans="2:12" s="1" customFormat="1" ht="24.9" customHeight="1">
      <c r="B77" s="32"/>
      <c r="C77" s="21" t="s">
        <v>99</v>
      </c>
      <c r="L77" s="32"/>
    </row>
    <row r="78" spans="2:12" s="1" customFormat="1" ht="6.9" customHeight="1">
      <c r="B78" s="32"/>
      <c r="L78" s="32"/>
    </row>
    <row r="79" spans="2:12" s="1" customFormat="1" ht="12" customHeight="1">
      <c r="B79" s="32"/>
      <c r="C79" s="27" t="s">
        <v>16</v>
      </c>
      <c r="L79" s="32"/>
    </row>
    <row r="80" spans="2:12" s="1" customFormat="1" ht="16.5" customHeight="1">
      <c r="B80" s="32"/>
      <c r="E80" s="298" t="str">
        <f>E7</f>
        <v>Víceúčelové hřiště Hamrníky</v>
      </c>
      <c r="F80" s="299"/>
      <c r="G80" s="299"/>
      <c r="H80" s="299"/>
      <c r="L80" s="32"/>
    </row>
    <row r="81" spans="2:12" s="1" customFormat="1" ht="12" customHeight="1">
      <c r="B81" s="32"/>
      <c r="C81" s="27" t="s">
        <v>92</v>
      </c>
      <c r="L81" s="32"/>
    </row>
    <row r="82" spans="2:12" s="1" customFormat="1" ht="16.5" customHeight="1">
      <c r="B82" s="32"/>
      <c r="E82" s="262" t="str">
        <f>E9</f>
        <v>01 - Hřiště</v>
      </c>
      <c r="F82" s="300"/>
      <c r="G82" s="300"/>
      <c r="H82" s="300"/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20</v>
      </c>
      <c r="F84" s="25" t="str">
        <f>F12</f>
        <v>č. parc. 1112/51, k.ú. Úšovice, Mariánské Lázně</v>
      </c>
      <c r="I84" s="27" t="s">
        <v>22</v>
      </c>
      <c r="J84" s="49" t="str">
        <f>IF(J12="","",J12)</f>
        <v>14. 2. 2023</v>
      </c>
      <c r="L84" s="32"/>
    </row>
    <row r="85" spans="2:12" s="1" customFormat="1" ht="6.9" customHeight="1">
      <c r="B85" s="32"/>
      <c r="L85" s="32"/>
    </row>
    <row r="86" spans="2:12" s="1" customFormat="1" ht="25.65" customHeight="1">
      <c r="B86" s="32"/>
      <c r="C86" s="27" t="s">
        <v>24</v>
      </c>
      <c r="F86" s="25" t="str">
        <f>E15</f>
        <v xml:space="preserve"> </v>
      </c>
      <c r="I86" s="27" t="s">
        <v>30</v>
      </c>
      <c r="J86" s="30" t="str">
        <f>E21</f>
        <v>Ing. arch. Pavel Petrák</v>
      </c>
      <c r="L86" s="32"/>
    </row>
    <row r="87" spans="2:12" s="1" customFormat="1" ht="25.65" customHeight="1">
      <c r="B87" s="32"/>
      <c r="C87" s="27" t="s">
        <v>28</v>
      </c>
      <c r="F87" s="25" t="str">
        <f>IF(E18="","",E18)</f>
        <v>Vyplň údaj</v>
      </c>
      <c r="I87" s="27" t="s">
        <v>33</v>
      </c>
      <c r="J87" s="30" t="str">
        <f>E24</f>
        <v>Ing. arch. Pavel Petrák</v>
      </c>
      <c r="L87" s="32"/>
    </row>
    <row r="88" spans="2:12" s="1" customFormat="1" ht="10.35" customHeight="1">
      <c r="B88" s="32"/>
      <c r="L88" s="32"/>
    </row>
    <row r="89" spans="2:20" s="9" customFormat="1" ht="29.25" customHeight="1">
      <c r="B89" s="103"/>
      <c r="C89" s="104" t="s">
        <v>100</v>
      </c>
      <c r="D89" s="105" t="s">
        <v>55</v>
      </c>
      <c r="E89" s="105" t="s">
        <v>51</v>
      </c>
      <c r="F89" s="105" t="s">
        <v>52</v>
      </c>
      <c r="G89" s="105" t="s">
        <v>101</v>
      </c>
      <c r="H89" s="105" t="s">
        <v>102</v>
      </c>
      <c r="I89" s="105" t="s">
        <v>103</v>
      </c>
      <c r="J89" s="105" t="s">
        <v>96</v>
      </c>
      <c r="K89" s="106" t="s">
        <v>104</v>
      </c>
      <c r="L89" s="103"/>
      <c r="M89" s="56" t="s">
        <v>18</v>
      </c>
      <c r="N89" s="57" t="s">
        <v>40</v>
      </c>
      <c r="O89" s="57" t="s">
        <v>105</v>
      </c>
      <c r="P89" s="57" t="s">
        <v>106</v>
      </c>
      <c r="Q89" s="57" t="s">
        <v>107</v>
      </c>
      <c r="R89" s="57" t="s">
        <v>108</v>
      </c>
      <c r="S89" s="57" t="s">
        <v>109</v>
      </c>
      <c r="T89" s="58" t="s">
        <v>110</v>
      </c>
    </row>
    <row r="90" spans="2:63" s="1" customFormat="1" ht="22.8" customHeight="1">
      <c r="B90" s="32"/>
      <c r="C90" s="61" t="s">
        <v>111</v>
      </c>
      <c r="J90" s="107">
        <f>BK90</f>
        <v>0</v>
      </c>
      <c r="L90" s="32"/>
      <c r="M90" s="59"/>
      <c r="N90" s="50"/>
      <c r="O90" s="50"/>
      <c r="P90" s="108">
        <f>P91+P318</f>
        <v>0</v>
      </c>
      <c r="Q90" s="50"/>
      <c r="R90" s="108">
        <f>R91+R318</f>
        <v>635.17076541</v>
      </c>
      <c r="S90" s="50"/>
      <c r="T90" s="109">
        <f>T91+T318</f>
        <v>0</v>
      </c>
      <c r="AT90" s="17" t="s">
        <v>69</v>
      </c>
      <c r="AU90" s="17" t="s">
        <v>97</v>
      </c>
      <c r="BK90" s="110">
        <f>BK91+BK318</f>
        <v>0</v>
      </c>
    </row>
    <row r="91" spans="2:63" s="10" customFormat="1" ht="25.95" customHeight="1">
      <c r="B91" s="111"/>
      <c r="D91" s="112" t="s">
        <v>69</v>
      </c>
      <c r="E91" s="113" t="s">
        <v>183</v>
      </c>
      <c r="F91" s="113" t="s">
        <v>184</v>
      </c>
      <c r="I91" s="114"/>
      <c r="J91" s="115">
        <f>BK91</f>
        <v>0</v>
      </c>
      <c r="L91" s="111"/>
      <c r="M91" s="116"/>
      <c r="P91" s="117">
        <f>P92+P184+P255+P275+P308+P314</f>
        <v>0</v>
      </c>
      <c r="R91" s="117">
        <f>R92+R184+R255+R275+R308+R314</f>
        <v>634.39663475</v>
      </c>
      <c r="T91" s="118">
        <f>T92+T184+T255+T275+T308+T314</f>
        <v>0</v>
      </c>
      <c r="AR91" s="112" t="s">
        <v>78</v>
      </c>
      <c r="AT91" s="119" t="s">
        <v>69</v>
      </c>
      <c r="AU91" s="119" t="s">
        <v>70</v>
      </c>
      <c r="AY91" s="112" t="s">
        <v>115</v>
      </c>
      <c r="BK91" s="120">
        <f>BK92+BK184+BK255+BK275+BK308+BK314</f>
        <v>0</v>
      </c>
    </row>
    <row r="92" spans="2:63" s="10" customFormat="1" ht="22.8" customHeight="1">
      <c r="B92" s="111"/>
      <c r="D92" s="112" t="s">
        <v>69</v>
      </c>
      <c r="E92" s="146" t="s">
        <v>78</v>
      </c>
      <c r="F92" s="146" t="s">
        <v>185</v>
      </c>
      <c r="I92" s="114"/>
      <c r="J92" s="147">
        <f>BK92</f>
        <v>0</v>
      </c>
      <c r="L92" s="111"/>
      <c r="M92" s="116"/>
      <c r="P92" s="117">
        <f>SUM(P93:P183)</f>
        <v>0</v>
      </c>
      <c r="R92" s="117">
        <f>SUM(R93:R183)</f>
        <v>0.0024460000000000003</v>
      </c>
      <c r="T92" s="118">
        <f>SUM(T93:T183)</f>
        <v>0</v>
      </c>
      <c r="AR92" s="112" t="s">
        <v>78</v>
      </c>
      <c r="AT92" s="119" t="s">
        <v>69</v>
      </c>
      <c r="AU92" s="119" t="s">
        <v>78</v>
      </c>
      <c r="AY92" s="112" t="s">
        <v>115</v>
      </c>
      <c r="BK92" s="120">
        <f>SUM(BK93:BK183)</f>
        <v>0</v>
      </c>
    </row>
    <row r="93" spans="2:65" s="1" customFormat="1" ht="24.15" customHeight="1">
      <c r="B93" s="32"/>
      <c r="C93" s="121" t="s">
        <v>78</v>
      </c>
      <c r="D93" s="121" t="s">
        <v>116</v>
      </c>
      <c r="E93" s="122" t="s">
        <v>186</v>
      </c>
      <c r="F93" s="123" t="s">
        <v>187</v>
      </c>
      <c r="G93" s="124" t="s">
        <v>188</v>
      </c>
      <c r="H93" s="125">
        <v>754.948</v>
      </c>
      <c r="I93" s="126"/>
      <c r="J93" s="127">
        <f>ROUND(I93*H93,2)</f>
        <v>0</v>
      </c>
      <c r="K93" s="123" t="s">
        <v>159</v>
      </c>
      <c r="L93" s="32"/>
      <c r="M93" s="128" t="s">
        <v>18</v>
      </c>
      <c r="N93" s="129" t="s">
        <v>41</v>
      </c>
      <c r="P93" s="130">
        <f>O93*H93</f>
        <v>0</v>
      </c>
      <c r="Q93" s="130">
        <v>0</v>
      </c>
      <c r="R93" s="130">
        <f>Q93*H93</f>
        <v>0</v>
      </c>
      <c r="S93" s="130">
        <v>0</v>
      </c>
      <c r="T93" s="131">
        <f>S93*H93</f>
        <v>0</v>
      </c>
      <c r="AR93" s="132" t="s">
        <v>114</v>
      </c>
      <c r="AT93" s="132" t="s">
        <v>116</v>
      </c>
      <c r="AU93" s="132" t="s">
        <v>81</v>
      </c>
      <c r="AY93" s="17" t="s">
        <v>115</v>
      </c>
      <c r="BE93" s="133">
        <f>IF(N93="základní",J93,0)</f>
        <v>0</v>
      </c>
      <c r="BF93" s="133">
        <f>IF(N93="snížená",J93,0)</f>
        <v>0</v>
      </c>
      <c r="BG93" s="133">
        <f>IF(N93="zákl. přenesená",J93,0)</f>
        <v>0</v>
      </c>
      <c r="BH93" s="133">
        <f>IF(N93="sníž. přenesená",J93,0)</f>
        <v>0</v>
      </c>
      <c r="BI93" s="133">
        <f>IF(N93="nulová",J93,0)</f>
        <v>0</v>
      </c>
      <c r="BJ93" s="17" t="s">
        <v>78</v>
      </c>
      <c r="BK93" s="133">
        <f>ROUND(I93*H93,2)</f>
        <v>0</v>
      </c>
      <c r="BL93" s="17" t="s">
        <v>114</v>
      </c>
      <c r="BM93" s="132" t="s">
        <v>81</v>
      </c>
    </row>
    <row r="94" spans="2:47" s="1" customFormat="1" ht="19.2">
      <c r="B94" s="32"/>
      <c r="D94" s="134" t="s">
        <v>121</v>
      </c>
      <c r="F94" s="135" t="s">
        <v>189</v>
      </c>
      <c r="I94" s="136"/>
      <c r="L94" s="32"/>
      <c r="M94" s="137"/>
      <c r="T94" s="53"/>
      <c r="AT94" s="17" t="s">
        <v>121</v>
      </c>
      <c r="AU94" s="17" t="s">
        <v>81</v>
      </c>
    </row>
    <row r="95" spans="2:47" s="1" customFormat="1" ht="10.2">
      <c r="B95" s="32"/>
      <c r="D95" s="148" t="s">
        <v>162</v>
      </c>
      <c r="F95" s="149" t="s">
        <v>190</v>
      </c>
      <c r="I95" s="136"/>
      <c r="L95" s="32"/>
      <c r="M95" s="137"/>
      <c r="T95" s="53"/>
      <c r="AT95" s="17" t="s">
        <v>162</v>
      </c>
      <c r="AU95" s="17" t="s">
        <v>81</v>
      </c>
    </row>
    <row r="96" spans="2:51" s="12" customFormat="1" ht="10.2">
      <c r="B96" s="150"/>
      <c r="D96" s="134" t="s">
        <v>191</v>
      </c>
      <c r="E96" s="151" t="s">
        <v>18</v>
      </c>
      <c r="F96" s="152" t="s">
        <v>192</v>
      </c>
      <c r="H96" s="153">
        <v>754.948</v>
      </c>
      <c r="I96" s="154"/>
      <c r="L96" s="150"/>
      <c r="M96" s="155"/>
      <c r="T96" s="156"/>
      <c r="AT96" s="151" t="s">
        <v>191</v>
      </c>
      <c r="AU96" s="151" t="s">
        <v>81</v>
      </c>
      <c r="AV96" s="12" t="s">
        <v>81</v>
      </c>
      <c r="AW96" s="12" t="s">
        <v>32</v>
      </c>
      <c r="AX96" s="12" t="s">
        <v>70</v>
      </c>
      <c r="AY96" s="151" t="s">
        <v>115</v>
      </c>
    </row>
    <row r="97" spans="2:51" s="13" customFormat="1" ht="10.2">
      <c r="B97" s="157"/>
      <c r="D97" s="134" t="s">
        <v>191</v>
      </c>
      <c r="E97" s="158" t="s">
        <v>18</v>
      </c>
      <c r="F97" s="159" t="s">
        <v>193</v>
      </c>
      <c r="H97" s="160">
        <v>754.948</v>
      </c>
      <c r="I97" s="161"/>
      <c r="L97" s="157"/>
      <c r="M97" s="162"/>
      <c r="T97" s="163"/>
      <c r="AT97" s="158" t="s">
        <v>191</v>
      </c>
      <c r="AU97" s="158" t="s">
        <v>81</v>
      </c>
      <c r="AV97" s="13" t="s">
        <v>114</v>
      </c>
      <c r="AW97" s="13" t="s">
        <v>32</v>
      </c>
      <c r="AX97" s="13" t="s">
        <v>78</v>
      </c>
      <c r="AY97" s="158" t="s">
        <v>115</v>
      </c>
    </row>
    <row r="98" spans="2:65" s="1" customFormat="1" ht="33" customHeight="1">
      <c r="B98" s="32"/>
      <c r="C98" s="121" t="s">
        <v>81</v>
      </c>
      <c r="D98" s="121" t="s">
        <v>116</v>
      </c>
      <c r="E98" s="122" t="s">
        <v>194</v>
      </c>
      <c r="F98" s="123" t="s">
        <v>195</v>
      </c>
      <c r="G98" s="124" t="s">
        <v>196</v>
      </c>
      <c r="H98" s="125">
        <v>108.351</v>
      </c>
      <c r="I98" s="126"/>
      <c r="J98" s="127">
        <f>ROUND(I98*H98,2)</f>
        <v>0</v>
      </c>
      <c r="K98" s="123" t="s">
        <v>159</v>
      </c>
      <c r="L98" s="32"/>
      <c r="M98" s="128" t="s">
        <v>18</v>
      </c>
      <c r="N98" s="129" t="s">
        <v>41</v>
      </c>
      <c r="P98" s="130">
        <f>O98*H98</f>
        <v>0</v>
      </c>
      <c r="Q98" s="130">
        <v>0</v>
      </c>
      <c r="R98" s="130">
        <f>Q98*H98</f>
        <v>0</v>
      </c>
      <c r="S98" s="130">
        <v>0</v>
      </c>
      <c r="T98" s="131">
        <f>S98*H98</f>
        <v>0</v>
      </c>
      <c r="AR98" s="132" t="s">
        <v>114</v>
      </c>
      <c r="AT98" s="132" t="s">
        <v>116</v>
      </c>
      <c r="AU98" s="132" t="s">
        <v>81</v>
      </c>
      <c r="AY98" s="17" t="s">
        <v>115</v>
      </c>
      <c r="BE98" s="133">
        <f>IF(N98="základní",J98,0)</f>
        <v>0</v>
      </c>
      <c r="BF98" s="133">
        <f>IF(N98="snížená",J98,0)</f>
        <v>0</v>
      </c>
      <c r="BG98" s="133">
        <f>IF(N98="zákl. přenesená",J98,0)</f>
        <v>0</v>
      </c>
      <c r="BH98" s="133">
        <f>IF(N98="sníž. přenesená",J98,0)</f>
        <v>0</v>
      </c>
      <c r="BI98" s="133">
        <f>IF(N98="nulová",J98,0)</f>
        <v>0</v>
      </c>
      <c r="BJ98" s="17" t="s">
        <v>78</v>
      </c>
      <c r="BK98" s="133">
        <f>ROUND(I98*H98,2)</f>
        <v>0</v>
      </c>
      <c r="BL98" s="17" t="s">
        <v>114</v>
      </c>
      <c r="BM98" s="132" t="s">
        <v>148</v>
      </c>
    </row>
    <row r="99" spans="2:47" s="1" customFormat="1" ht="28.8">
      <c r="B99" s="32"/>
      <c r="D99" s="134" t="s">
        <v>121</v>
      </c>
      <c r="F99" s="135" t="s">
        <v>197</v>
      </c>
      <c r="I99" s="136"/>
      <c r="L99" s="32"/>
      <c r="M99" s="137"/>
      <c r="T99" s="53"/>
      <c r="AT99" s="17" t="s">
        <v>121</v>
      </c>
      <c r="AU99" s="17" t="s">
        <v>81</v>
      </c>
    </row>
    <row r="100" spans="2:47" s="1" customFormat="1" ht="10.2">
      <c r="B100" s="32"/>
      <c r="D100" s="148" t="s">
        <v>162</v>
      </c>
      <c r="F100" s="149" t="s">
        <v>198</v>
      </c>
      <c r="I100" s="136"/>
      <c r="L100" s="32"/>
      <c r="M100" s="137"/>
      <c r="T100" s="53"/>
      <c r="AT100" s="17" t="s">
        <v>162</v>
      </c>
      <c r="AU100" s="17" t="s">
        <v>81</v>
      </c>
    </row>
    <row r="101" spans="2:51" s="14" customFormat="1" ht="10.2">
      <c r="B101" s="164"/>
      <c r="D101" s="134" t="s">
        <v>191</v>
      </c>
      <c r="E101" s="165" t="s">
        <v>18</v>
      </c>
      <c r="F101" s="166" t="s">
        <v>199</v>
      </c>
      <c r="H101" s="165" t="s">
        <v>18</v>
      </c>
      <c r="I101" s="167"/>
      <c r="L101" s="164"/>
      <c r="M101" s="168"/>
      <c r="T101" s="169"/>
      <c r="AT101" s="165" t="s">
        <v>191</v>
      </c>
      <c r="AU101" s="165" t="s">
        <v>81</v>
      </c>
      <c r="AV101" s="14" t="s">
        <v>78</v>
      </c>
      <c r="AW101" s="14" t="s">
        <v>32</v>
      </c>
      <c r="AX101" s="14" t="s">
        <v>70</v>
      </c>
      <c r="AY101" s="165" t="s">
        <v>115</v>
      </c>
    </row>
    <row r="102" spans="2:51" s="12" customFormat="1" ht="10.2">
      <c r="B102" s="150"/>
      <c r="D102" s="134" t="s">
        <v>191</v>
      </c>
      <c r="E102" s="151" t="s">
        <v>18</v>
      </c>
      <c r="F102" s="152" t="s">
        <v>200</v>
      </c>
      <c r="H102" s="153">
        <v>108.351</v>
      </c>
      <c r="I102" s="154"/>
      <c r="L102" s="150"/>
      <c r="M102" s="155"/>
      <c r="T102" s="156"/>
      <c r="AT102" s="151" t="s">
        <v>191</v>
      </c>
      <c r="AU102" s="151" t="s">
        <v>81</v>
      </c>
      <c r="AV102" s="12" t="s">
        <v>81</v>
      </c>
      <c r="AW102" s="12" t="s">
        <v>32</v>
      </c>
      <c r="AX102" s="12" t="s">
        <v>78</v>
      </c>
      <c r="AY102" s="151" t="s">
        <v>115</v>
      </c>
    </row>
    <row r="103" spans="2:65" s="1" customFormat="1" ht="33" customHeight="1">
      <c r="B103" s="32"/>
      <c r="C103" s="121" t="s">
        <v>125</v>
      </c>
      <c r="D103" s="121" t="s">
        <v>116</v>
      </c>
      <c r="E103" s="122" t="s">
        <v>201</v>
      </c>
      <c r="F103" s="123" t="s">
        <v>202</v>
      </c>
      <c r="G103" s="124" t="s">
        <v>196</v>
      </c>
      <c r="H103" s="125">
        <v>9.463</v>
      </c>
      <c r="I103" s="126"/>
      <c r="J103" s="127">
        <f>ROUND(I103*H103,2)</f>
        <v>0</v>
      </c>
      <c r="K103" s="123" t="s">
        <v>159</v>
      </c>
      <c r="L103" s="32"/>
      <c r="M103" s="128" t="s">
        <v>18</v>
      </c>
      <c r="N103" s="129" t="s">
        <v>41</v>
      </c>
      <c r="P103" s="130">
        <f>O103*H103</f>
        <v>0</v>
      </c>
      <c r="Q103" s="130">
        <v>0</v>
      </c>
      <c r="R103" s="130">
        <f>Q103*H103</f>
        <v>0</v>
      </c>
      <c r="S103" s="130">
        <v>0</v>
      </c>
      <c r="T103" s="131">
        <f>S103*H103</f>
        <v>0</v>
      </c>
      <c r="AR103" s="132" t="s">
        <v>114</v>
      </c>
      <c r="AT103" s="132" t="s">
        <v>116</v>
      </c>
      <c r="AU103" s="132" t="s">
        <v>81</v>
      </c>
      <c r="AY103" s="17" t="s">
        <v>115</v>
      </c>
      <c r="BE103" s="133">
        <f>IF(N103="základní",J103,0)</f>
        <v>0</v>
      </c>
      <c r="BF103" s="133">
        <f>IF(N103="snížená",J103,0)</f>
        <v>0</v>
      </c>
      <c r="BG103" s="133">
        <f>IF(N103="zákl. přenesená",J103,0)</f>
        <v>0</v>
      </c>
      <c r="BH103" s="133">
        <f>IF(N103="sníž. přenesená",J103,0)</f>
        <v>0</v>
      </c>
      <c r="BI103" s="133">
        <f>IF(N103="nulová",J103,0)</f>
        <v>0</v>
      </c>
      <c r="BJ103" s="17" t="s">
        <v>78</v>
      </c>
      <c r="BK103" s="133">
        <f>ROUND(I103*H103,2)</f>
        <v>0</v>
      </c>
      <c r="BL103" s="17" t="s">
        <v>114</v>
      </c>
      <c r="BM103" s="132" t="s">
        <v>203</v>
      </c>
    </row>
    <row r="104" spans="2:47" s="1" customFormat="1" ht="28.8">
      <c r="B104" s="32"/>
      <c r="D104" s="134" t="s">
        <v>121</v>
      </c>
      <c r="F104" s="135" t="s">
        <v>204</v>
      </c>
      <c r="I104" s="136"/>
      <c r="L104" s="32"/>
      <c r="M104" s="137"/>
      <c r="T104" s="53"/>
      <c r="AT104" s="17" t="s">
        <v>121</v>
      </c>
      <c r="AU104" s="17" t="s">
        <v>81</v>
      </c>
    </row>
    <row r="105" spans="2:47" s="1" customFormat="1" ht="10.2">
      <c r="B105" s="32"/>
      <c r="D105" s="148" t="s">
        <v>162</v>
      </c>
      <c r="F105" s="149" t="s">
        <v>205</v>
      </c>
      <c r="I105" s="136"/>
      <c r="L105" s="32"/>
      <c r="M105" s="137"/>
      <c r="T105" s="53"/>
      <c r="AT105" s="17" t="s">
        <v>162</v>
      </c>
      <c r="AU105" s="17" t="s">
        <v>81</v>
      </c>
    </row>
    <row r="106" spans="2:51" s="14" customFormat="1" ht="10.2">
      <c r="B106" s="164"/>
      <c r="D106" s="134" t="s">
        <v>191</v>
      </c>
      <c r="E106" s="165" t="s">
        <v>18</v>
      </c>
      <c r="F106" s="166" t="s">
        <v>206</v>
      </c>
      <c r="H106" s="165" t="s">
        <v>18</v>
      </c>
      <c r="I106" s="167"/>
      <c r="L106" s="164"/>
      <c r="M106" s="168"/>
      <c r="T106" s="169"/>
      <c r="AT106" s="165" t="s">
        <v>191</v>
      </c>
      <c r="AU106" s="165" t="s">
        <v>81</v>
      </c>
      <c r="AV106" s="14" t="s">
        <v>78</v>
      </c>
      <c r="AW106" s="14" t="s">
        <v>32</v>
      </c>
      <c r="AX106" s="14" t="s">
        <v>70</v>
      </c>
      <c r="AY106" s="165" t="s">
        <v>115</v>
      </c>
    </row>
    <row r="107" spans="2:51" s="12" customFormat="1" ht="10.2">
      <c r="B107" s="150"/>
      <c r="D107" s="134" t="s">
        <v>191</v>
      </c>
      <c r="E107" s="151" t="s">
        <v>18</v>
      </c>
      <c r="F107" s="152" t="s">
        <v>207</v>
      </c>
      <c r="H107" s="153">
        <v>9.463</v>
      </c>
      <c r="I107" s="154"/>
      <c r="L107" s="150"/>
      <c r="M107" s="155"/>
      <c r="T107" s="156"/>
      <c r="AT107" s="151" t="s">
        <v>191</v>
      </c>
      <c r="AU107" s="151" t="s">
        <v>81</v>
      </c>
      <c r="AV107" s="12" t="s">
        <v>81</v>
      </c>
      <c r="AW107" s="12" t="s">
        <v>32</v>
      </c>
      <c r="AX107" s="12" t="s">
        <v>78</v>
      </c>
      <c r="AY107" s="151" t="s">
        <v>115</v>
      </c>
    </row>
    <row r="108" spans="2:65" s="1" customFormat="1" ht="24.15" customHeight="1">
      <c r="B108" s="32"/>
      <c r="C108" s="121" t="s">
        <v>114</v>
      </c>
      <c r="D108" s="121" t="s">
        <v>116</v>
      </c>
      <c r="E108" s="122" t="s">
        <v>208</v>
      </c>
      <c r="F108" s="123" t="s">
        <v>209</v>
      </c>
      <c r="G108" s="124" t="s">
        <v>196</v>
      </c>
      <c r="H108" s="125">
        <v>17.685</v>
      </c>
      <c r="I108" s="126"/>
      <c r="J108" s="127">
        <f>ROUND(I108*H108,2)</f>
        <v>0</v>
      </c>
      <c r="K108" s="123" t="s">
        <v>159</v>
      </c>
      <c r="L108" s="32"/>
      <c r="M108" s="128" t="s">
        <v>18</v>
      </c>
      <c r="N108" s="129" t="s">
        <v>41</v>
      </c>
      <c r="P108" s="130">
        <f>O108*H108</f>
        <v>0</v>
      </c>
      <c r="Q108" s="130">
        <v>0</v>
      </c>
      <c r="R108" s="130">
        <f>Q108*H108</f>
        <v>0</v>
      </c>
      <c r="S108" s="130">
        <v>0</v>
      </c>
      <c r="T108" s="131">
        <f>S108*H108</f>
        <v>0</v>
      </c>
      <c r="AR108" s="132" t="s">
        <v>114</v>
      </c>
      <c r="AT108" s="132" t="s">
        <v>116</v>
      </c>
      <c r="AU108" s="132" t="s">
        <v>81</v>
      </c>
      <c r="AY108" s="17" t="s">
        <v>115</v>
      </c>
      <c r="BE108" s="133">
        <f>IF(N108="základní",J108,0)</f>
        <v>0</v>
      </c>
      <c r="BF108" s="133">
        <f>IF(N108="snížená",J108,0)</f>
        <v>0</v>
      </c>
      <c r="BG108" s="133">
        <f>IF(N108="zákl. přenesená",J108,0)</f>
        <v>0</v>
      </c>
      <c r="BH108" s="133">
        <f>IF(N108="sníž. přenesená",J108,0)</f>
        <v>0</v>
      </c>
      <c r="BI108" s="133">
        <f>IF(N108="nulová",J108,0)</f>
        <v>0</v>
      </c>
      <c r="BJ108" s="17" t="s">
        <v>78</v>
      </c>
      <c r="BK108" s="133">
        <f>ROUND(I108*H108,2)</f>
        <v>0</v>
      </c>
      <c r="BL108" s="17" t="s">
        <v>114</v>
      </c>
      <c r="BM108" s="132" t="s">
        <v>210</v>
      </c>
    </row>
    <row r="109" spans="2:47" s="1" customFormat="1" ht="19.2">
      <c r="B109" s="32"/>
      <c r="D109" s="134" t="s">
        <v>121</v>
      </c>
      <c r="F109" s="135" t="s">
        <v>211</v>
      </c>
      <c r="I109" s="136"/>
      <c r="L109" s="32"/>
      <c r="M109" s="137"/>
      <c r="T109" s="53"/>
      <c r="AT109" s="17" t="s">
        <v>121</v>
      </c>
      <c r="AU109" s="17" t="s">
        <v>81</v>
      </c>
    </row>
    <row r="110" spans="2:47" s="1" customFormat="1" ht="10.2">
      <c r="B110" s="32"/>
      <c r="D110" s="148" t="s">
        <v>162</v>
      </c>
      <c r="F110" s="149" t="s">
        <v>212</v>
      </c>
      <c r="I110" s="136"/>
      <c r="L110" s="32"/>
      <c r="M110" s="137"/>
      <c r="T110" s="53"/>
      <c r="AT110" s="17" t="s">
        <v>162</v>
      </c>
      <c r="AU110" s="17" t="s">
        <v>81</v>
      </c>
    </row>
    <row r="111" spans="2:51" s="14" customFormat="1" ht="10.2">
      <c r="B111" s="164"/>
      <c r="D111" s="134" t="s">
        <v>191</v>
      </c>
      <c r="E111" s="165" t="s">
        <v>18</v>
      </c>
      <c r="F111" s="166" t="s">
        <v>213</v>
      </c>
      <c r="H111" s="165" t="s">
        <v>18</v>
      </c>
      <c r="I111" s="167"/>
      <c r="L111" s="164"/>
      <c r="M111" s="168"/>
      <c r="T111" s="169"/>
      <c r="AT111" s="165" t="s">
        <v>191</v>
      </c>
      <c r="AU111" s="165" t="s">
        <v>81</v>
      </c>
      <c r="AV111" s="14" t="s">
        <v>78</v>
      </c>
      <c r="AW111" s="14" t="s">
        <v>32</v>
      </c>
      <c r="AX111" s="14" t="s">
        <v>70</v>
      </c>
      <c r="AY111" s="165" t="s">
        <v>115</v>
      </c>
    </row>
    <row r="112" spans="2:51" s="12" customFormat="1" ht="10.2">
      <c r="B112" s="150"/>
      <c r="D112" s="134" t="s">
        <v>191</v>
      </c>
      <c r="E112" s="151" t="s">
        <v>18</v>
      </c>
      <c r="F112" s="152" t="s">
        <v>214</v>
      </c>
      <c r="H112" s="153">
        <v>13.5</v>
      </c>
      <c r="I112" s="154"/>
      <c r="L112" s="150"/>
      <c r="M112" s="155"/>
      <c r="T112" s="156"/>
      <c r="AT112" s="151" t="s">
        <v>191</v>
      </c>
      <c r="AU112" s="151" t="s">
        <v>81</v>
      </c>
      <c r="AV112" s="12" t="s">
        <v>81</v>
      </c>
      <c r="AW112" s="12" t="s">
        <v>32</v>
      </c>
      <c r="AX112" s="12" t="s">
        <v>70</v>
      </c>
      <c r="AY112" s="151" t="s">
        <v>115</v>
      </c>
    </row>
    <row r="113" spans="2:51" s="14" customFormat="1" ht="10.2">
      <c r="B113" s="164"/>
      <c r="D113" s="134" t="s">
        <v>191</v>
      </c>
      <c r="E113" s="165" t="s">
        <v>18</v>
      </c>
      <c r="F113" s="166" t="s">
        <v>215</v>
      </c>
      <c r="H113" s="165" t="s">
        <v>18</v>
      </c>
      <c r="I113" s="167"/>
      <c r="L113" s="164"/>
      <c r="M113" s="168"/>
      <c r="T113" s="169"/>
      <c r="AT113" s="165" t="s">
        <v>191</v>
      </c>
      <c r="AU113" s="165" t="s">
        <v>81</v>
      </c>
      <c r="AV113" s="14" t="s">
        <v>78</v>
      </c>
      <c r="AW113" s="14" t="s">
        <v>32</v>
      </c>
      <c r="AX113" s="14" t="s">
        <v>70</v>
      </c>
      <c r="AY113" s="165" t="s">
        <v>115</v>
      </c>
    </row>
    <row r="114" spans="2:51" s="12" customFormat="1" ht="10.2">
      <c r="B114" s="150"/>
      <c r="D114" s="134" t="s">
        <v>191</v>
      </c>
      <c r="E114" s="151" t="s">
        <v>18</v>
      </c>
      <c r="F114" s="152" t="s">
        <v>216</v>
      </c>
      <c r="H114" s="153">
        <v>0.504</v>
      </c>
      <c r="I114" s="154"/>
      <c r="L114" s="150"/>
      <c r="M114" s="155"/>
      <c r="T114" s="156"/>
      <c r="AT114" s="151" t="s">
        <v>191</v>
      </c>
      <c r="AU114" s="151" t="s">
        <v>81</v>
      </c>
      <c r="AV114" s="12" t="s">
        <v>81</v>
      </c>
      <c r="AW114" s="12" t="s">
        <v>32</v>
      </c>
      <c r="AX114" s="12" t="s">
        <v>70</v>
      </c>
      <c r="AY114" s="151" t="s">
        <v>115</v>
      </c>
    </row>
    <row r="115" spans="2:51" s="14" customFormat="1" ht="10.2">
      <c r="B115" s="164"/>
      <c r="D115" s="134" t="s">
        <v>191</v>
      </c>
      <c r="E115" s="165" t="s">
        <v>18</v>
      </c>
      <c r="F115" s="166" t="s">
        <v>217</v>
      </c>
      <c r="H115" s="165" t="s">
        <v>18</v>
      </c>
      <c r="I115" s="167"/>
      <c r="L115" s="164"/>
      <c r="M115" s="168"/>
      <c r="T115" s="169"/>
      <c r="AT115" s="165" t="s">
        <v>191</v>
      </c>
      <c r="AU115" s="165" t="s">
        <v>81</v>
      </c>
      <c r="AV115" s="14" t="s">
        <v>78</v>
      </c>
      <c r="AW115" s="14" t="s">
        <v>32</v>
      </c>
      <c r="AX115" s="14" t="s">
        <v>70</v>
      </c>
      <c r="AY115" s="165" t="s">
        <v>115</v>
      </c>
    </row>
    <row r="116" spans="2:51" s="12" customFormat="1" ht="10.2">
      <c r="B116" s="150"/>
      <c r="D116" s="134" t="s">
        <v>191</v>
      </c>
      <c r="E116" s="151" t="s">
        <v>18</v>
      </c>
      <c r="F116" s="152" t="s">
        <v>218</v>
      </c>
      <c r="H116" s="153">
        <v>0.09</v>
      </c>
      <c r="I116" s="154"/>
      <c r="L116" s="150"/>
      <c r="M116" s="155"/>
      <c r="T116" s="156"/>
      <c r="AT116" s="151" t="s">
        <v>191</v>
      </c>
      <c r="AU116" s="151" t="s">
        <v>81</v>
      </c>
      <c r="AV116" s="12" t="s">
        <v>81</v>
      </c>
      <c r="AW116" s="12" t="s">
        <v>32</v>
      </c>
      <c r="AX116" s="12" t="s">
        <v>70</v>
      </c>
      <c r="AY116" s="151" t="s">
        <v>115</v>
      </c>
    </row>
    <row r="117" spans="2:51" s="12" customFormat="1" ht="10.2">
      <c r="B117" s="150"/>
      <c r="D117" s="134" t="s">
        <v>191</v>
      </c>
      <c r="E117" s="151" t="s">
        <v>18</v>
      </c>
      <c r="F117" s="152" t="s">
        <v>219</v>
      </c>
      <c r="H117" s="153">
        <v>0.135</v>
      </c>
      <c r="I117" s="154"/>
      <c r="L117" s="150"/>
      <c r="M117" s="155"/>
      <c r="T117" s="156"/>
      <c r="AT117" s="151" t="s">
        <v>191</v>
      </c>
      <c r="AU117" s="151" t="s">
        <v>81</v>
      </c>
      <c r="AV117" s="12" t="s">
        <v>81</v>
      </c>
      <c r="AW117" s="12" t="s">
        <v>32</v>
      </c>
      <c r="AX117" s="12" t="s">
        <v>70</v>
      </c>
      <c r="AY117" s="151" t="s">
        <v>115</v>
      </c>
    </row>
    <row r="118" spans="2:51" s="12" customFormat="1" ht="10.2">
      <c r="B118" s="150"/>
      <c r="D118" s="134" t="s">
        <v>191</v>
      </c>
      <c r="E118" s="151" t="s">
        <v>18</v>
      </c>
      <c r="F118" s="152" t="s">
        <v>220</v>
      </c>
      <c r="H118" s="153">
        <v>3.456</v>
      </c>
      <c r="I118" s="154"/>
      <c r="L118" s="150"/>
      <c r="M118" s="155"/>
      <c r="T118" s="156"/>
      <c r="AT118" s="151" t="s">
        <v>191</v>
      </c>
      <c r="AU118" s="151" t="s">
        <v>81</v>
      </c>
      <c r="AV118" s="12" t="s">
        <v>81</v>
      </c>
      <c r="AW118" s="12" t="s">
        <v>32</v>
      </c>
      <c r="AX118" s="12" t="s">
        <v>70</v>
      </c>
      <c r="AY118" s="151" t="s">
        <v>115</v>
      </c>
    </row>
    <row r="119" spans="2:51" s="13" customFormat="1" ht="10.2">
      <c r="B119" s="157"/>
      <c r="D119" s="134" t="s">
        <v>191</v>
      </c>
      <c r="E119" s="158" t="s">
        <v>18</v>
      </c>
      <c r="F119" s="159" t="s">
        <v>193</v>
      </c>
      <c r="H119" s="160">
        <v>17.685</v>
      </c>
      <c r="I119" s="161"/>
      <c r="L119" s="157"/>
      <c r="M119" s="162"/>
      <c r="T119" s="163"/>
      <c r="AT119" s="158" t="s">
        <v>191</v>
      </c>
      <c r="AU119" s="158" t="s">
        <v>81</v>
      </c>
      <c r="AV119" s="13" t="s">
        <v>114</v>
      </c>
      <c r="AW119" s="13" t="s">
        <v>32</v>
      </c>
      <c r="AX119" s="13" t="s">
        <v>78</v>
      </c>
      <c r="AY119" s="158" t="s">
        <v>115</v>
      </c>
    </row>
    <row r="120" spans="2:65" s="1" customFormat="1" ht="24.15" customHeight="1">
      <c r="B120" s="32"/>
      <c r="C120" s="121" t="s">
        <v>135</v>
      </c>
      <c r="D120" s="121" t="s">
        <v>116</v>
      </c>
      <c r="E120" s="122" t="s">
        <v>221</v>
      </c>
      <c r="F120" s="123" t="s">
        <v>222</v>
      </c>
      <c r="G120" s="124" t="s">
        <v>196</v>
      </c>
      <c r="H120" s="125">
        <v>113.242</v>
      </c>
      <c r="I120" s="126"/>
      <c r="J120" s="127">
        <f>ROUND(I120*H120,2)</f>
        <v>0</v>
      </c>
      <c r="K120" s="123" t="s">
        <v>159</v>
      </c>
      <c r="L120" s="32"/>
      <c r="M120" s="128" t="s">
        <v>18</v>
      </c>
      <c r="N120" s="129" t="s">
        <v>41</v>
      </c>
      <c r="P120" s="130">
        <f>O120*H120</f>
        <v>0</v>
      </c>
      <c r="Q120" s="130">
        <v>0</v>
      </c>
      <c r="R120" s="130">
        <f>Q120*H120</f>
        <v>0</v>
      </c>
      <c r="S120" s="130">
        <v>0</v>
      </c>
      <c r="T120" s="131">
        <f>S120*H120</f>
        <v>0</v>
      </c>
      <c r="AR120" s="132" t="s">
        <v>114</v>
      </c>
      <c r="AT120" s="132" t="s">
        <v>116</v>
      </c>
      <c r="AU120" s="132" t="s">
        <v>81</v>
      </c>
      <c r="AY120" s="17" t="s">
        <v>115</v>
      </c>
      <c r="BE120" s="133">
        <f>IF(N120="základní",J120,0)</f>
        <v>0</v>
      </c>
      <c r="BF120" s="133">
        <f>IF(N120="snížená",J120,0)</f>
        <v>0</v>
      </c>
      <c r="BG120" s="133">
        <f>IF(N120="zákl. přenesená",J120,0)</f>
        <v>0</v>
      </c>
      <c r="BH120" s="133">
        <f>IF(N120="sníž. přenesená",J120,0)</f>
        <v>0</v>
      </c>
      <c r="BI120" s="133">
        <f>IF(N120="nulová",J120,0)</f>
        <v>0</v>
      </c>
      <c r="BJ120" s="17" t="s">
        <v>78</v>
      </c>
      <c r="BK120" s="133">
        <f>ROUND(I120*H120,2)</f>
        <v>0</v>
      </c>
      <c r="BL120" s="17" t="s">
        <v>114</v>
      </c>
      <c r="BM120" s="132" t="s">
        <v>223</v>
      </c>
    </row>
    <row r="121" spans="2:47" s="1" customFormat="1" ht="28.8">
      <c r="B121" s="32"/>
      <c r="D121" s="134" t="s">
        <v>121</v>
      </c>
      <c r="F121" s="135" t="s">
        <v>224</v>
      </c>
      <c r="I121" s="136"/>
      <c r="L121" s="32"/>
      <c r="M121" s="137"/>
      <c r="T121" s="53"/>
      <c r="AT121" s="17" t="s">
        <v>121</v>
      </c>
      <c r="AU121" s="17" t="s">
        <v>81</v>
      </c>
    </row>
    <row r="122" spans="2:47" s="1" customFormat="1" ht="10.2">
      <c r="B122" s="32"/>
      <c r="D122" s="148" t="s">
        <v>162</v>
      </c>
      <c r="F122" s="149" t="s">
        <v>225</v>
      </c>
      <c r="I122" s="136"/>
      <c r="L122" s="32"/>
      <c r="M122" s="137"/>
      <c r="T122" s="53"/>
      <c r="AT122" s="17" t="s">
        <v>162</v>
      </c>
      <c r="AU122" s="17" t="s">
        <v>81</v>
      </c>
    </row>
    <row r="123" spans="2:51" s="14" customFormat="1" ht="10.2">
      <c r="B123" s="164"/>
      <c r="D123" s="134" t="s">
        <v>191</v>
      </c>
      <c r="E123" s="165" t="s">
        <v>18</v>
      </c>
      <c r="F123" s="166" t="s">
        <v>226</v>
      </c>
      <c r="H123" s="165" t="s">
        <v>18</v>
      </c>
      <c r="I123" s="167"/>
      <c r="L123" s="164"/>
      <c r="M123" s="168"/>
      <c r="T123" s="169"/>
      <c r="AT123" s="165" t="s">
        <v>191</v>
      </c>
      <c r="AU123" s="165" t="s">
        <v>81</v>
      </c>
      <c r="AV123" s="14" t="s">
        <v>78</v>
      </c>
      <c r="AW123" s="14" t="s">
        <v>32</v>
      </c>
      <c r="AX123" s="14" t="s">
        <v>70</v>
      </c>
      <c r="AY123" s="165" t="s">
        <v>115</v>
      </c>
    </row>
    <row r="124" spans="2:51" s="12" customFormat="1" ht="10.2">
      <c r="B124" s="150"/>
      <c r="D124" s="134" t="s">
        <v>191</v>
      </c>
      <c r="E124" s="151" t="s">
        <v>18</v>
      </c>
      <c r="F124" s="152" t="s">
        <v>227</v>
      </c>
      <c r="H124" s="153">
        <v>113.242</v>
      </c>
      <c r="I124" s="154"/>
      <c r="L124" s="150"/>
      <c r="M124" s="155"/>
      <c r="T124" s="156"/>
      <c r="AT124" s="151" t="s">
        <v>191</v>
      </c>
      <c r="AU124" s="151" t="s">
        <v>81</v>
      </c>
      <c r="AV124" s="12" t="s">
        <v>81</v>
      </c>
      <c r="AW124" s="12" t="s">
        <v>32</v>
      </c>
      <c r="AX124" s="12" t="s">
        <v>78</v>
      </c>
      <c r="AY124" s="151" t="s">
        <v>115</v>
      </c>
    </row>
    <row r="125" spans="2:65" s="1" customFormat="1" ht="37.8" customHeight="1">
      <c r="B125" s="32"/>
      <c r="C125" s="121" t="s">
        <v>140</v>
      </c>
      <c r="D125" s="121" t="s">
        <v>116</v>
      </c>
      <c r="E125" s="122" t="s">
        <v>228</v>
      </c>
      <c r="F125" s="123" t="s">
        <v>229</v>
      </c>
      <c r="G125" s="124" t="s">
        <v>196</v>
      </c>
      <c r="H125" s="125">
        <v>116.573</v>
      </c>
      <c r="I125" s="126"/>
      <c r="J125" s="127">
        <f>ROUND(I125*H125,2)</f>
        <v>0</v>
      </c>
      <c r="K125" s="123" t="s">
        <v>159</v>
      </c>
      <c r="L125" s="32"/>
      <c r="M125" s="128" t="s">
        <v>18</v>
      </c>
      <c r="N125" s="129" t="s">
        <v>41</v>
      </c>
      <c r="P125" s="130">
        <f>O125*H125</f>
        <v>0</v>
      </c>
      <c r="Q125" s="130">
        <v>0</v>
      </c>
      <c r="R125" s="130">
        <f>Q125*H125</f>
        <v>0</v>
      </c>
      <c r="S125" s="130">
        <v>0</v>
      </c>
      <c r="T125" s="131">
        <f>S125*H125</f>
        <v>0</v>
      </c>
      <c r="AR125" s="132" t="s">
        <v>114</v>
      </c>
      <c r="AT125" s="132" t="s">
        <v>116</v>
      </c>
      <c r="AU125" s="132" t="s">
        <v>81</v>
      </c>
      <c r="AY125" s="17" t="s">
        <v>115</v>
      </c>
      <c r="BE125" s="133">
        <f>IF(N125="základní",J125,0)</f>
        <v>0</v>
      </c>
      <c r="BF125" s="133">
        <f>IF(N125="snížená",J125,0)</f>
        <v>0</v>
      </c>
      <c r="BG125" s="133">
        <f>IF(N125="zákl. přenesená",J125,0)</f>
        <v>0</v>
      </c>
      <c r="BH125" s="133">
        <f>IF(N125="sníž. přenesená",J125,0)</f>
        <v>0</v>
      </c>
      <c r="BI125" s="133">
        <f>IF(N125="nulová",J125,0)</f>
        <v>0</v>
      </c>
      <c r="BJ125" s="17" t="s">
        <v>78</v>
      </c>
      <c r="BK125" s="133">
        <f>ROUND(I125*H125,2)</f>
        <v>0</v>
      </c>
      <c r="BL125" s="17" t="s">
        <v>114</v>
      </c>
      <c r="BM125" s="132" t="s">
        <v>230</v>
      </c>
    </row>
    <row r="126" spans="2:47" s="1" customFormat="1" ht="38.4">
      <c r="B126" s="32"/>
      <c r="D126" s="134" t="s">
        <v>121</v>
      </c>
      <c r="F126" s="135" t="s">
        <v>231</v>
      </c>
      <c r="I126" s="136"/>
      <c r="L126" s="32"/>
      <c r="M126" s="137"/>
      <c r="T126" s="53"/>
      <c r="AT126" s="17" t="s">
        <v>121</v>
      </c>
      <c r="AU126" s="17" t="s">
        <v>81</v>
      </c>
    </row>
    <row r="127" spans="2:47" s="1" customFormat="1" ht="10.2">
      <c r="B127" s="32"/>
      <c r="D127" s="148" t="s">
        <v>162</v>
      </c>
      <c r="F127" s="149" t="s">
        <v>232</v>
      </c>
      <c r="I127" s="136"/>
      <c r="L127" s="32"/>
      <c r="M127" s="137"/>
      <c r="T127" s="53"/>
      <c r="AT127" s="17" t="s">
        <v>162</v>
      </c>
      <c r="AU127" s="17" t="s">
        <v>81</v>
      </c>
    </row>
    <row r="128" spans="2:51" s="14" customFormat="1" ht="10.2">
      <c r="B128" s="164"/>
      <c r="D128" s="134" t="s">
        <v>191</v>
      </c>
      <c r="E128" s="165" t="s">
        <v>18</v>
      </c>
      <c r="F128" s="166" t="s">
        <v>233</v>
      </c>
      <c r="H128" s="165" t="s">
        <v>18</v>
      </c>
      <c r="I128" s="167"/>
      <c r="L128" s="164"/>
      <c r="M128" s="168"/>
      <c r="T128" s="169"/>
      <c r="AT128" s="165" t="s">
        <v>191</v>
      </c>
      <c r="AU128" s="165" t="s">
        <v>81</v>
      </c>
      <c r="AV128" s="14" t="s">
        <v>78</v>
      </c>
      <c r="AW128" s="14" t="s">
        <v>32</v>
      </c>
      <c r="AX128" s="14" t="s">
        <v>70</v>
      </c>
      <c r="AY128" s="165" t="s">
        <v>115</v>
      </c>
    </row>
    <row r="129" spans="2:51" s="12" customFormat="1" ht="10.2">
      <c r="B129" s="150"/>
      <c r="D129" s="134" t="s">
        <v>191</v>
      </c>
      <c r="E129" s="151" t="s">
        <v>18</v>
      </c>
      <c r="F129" s="152" t="s">
        <v>234</v>
      </c>
      <c r="H129" s="153">
        <v>135.499</v>
      </c>
      <c r="I129" s="154"/>
      <c r="L129" s="150"/>
      <c r="M129" s="155"/>
      <c r="T129" s="156"/>
      <c r="AT129" s="151" t="s">
        <v>191</v>
      </c>
      <c r="AU129" s="151" t="s">
        <v>81</v>
      </c>
      <c r="AV129" s="12" t="s">
        <v>81</v>
      </c>
      <c r="AW129" s="12" t="s">
        <v>32</v>
      </c>
      <c r="AX129" s="12" t="s">
        <v>70</v>
      </c>
      <c r="AY129" s="151" t="s">
        <v>115</v>
      </c>
    </row>
    <row r="130" spans="2:51" s="14" customFormat="1" ht="10.2">
      <c r="B130" s="164"/>
      <c r="D130" s="134" t="s">
        <v>191</v>
      </c>
      <c r="E130" s="165" t="s">
        <v>18</v>
      </c>
      <c r="F130" s="166" t="s">
        <v>235</v>
      </c>
      <c r="H130" s="165" t="s">
        <v>18</v>
      </c>
      <c r="I130" s="167"/>
      <c r="L130" s="164"/>
      <c r="M130" s="168"/>
      <c r="T130" s="169"/>
      <c r="AT130" s="165" t="s">
        <v>191</v>
      </c>
      <c r="AU130" s="165" t="s">
        <v>81</v>
      </c>
      <c r="AV130" s="14" t="s">
        <v>78</v>
      </c>
      <c r="AW130" s="14" t="s">
        <v>32</v>
      </c>
      <c r="AX130" s="14" t="s">
        <v>70</v>
      </c>
      <c r="AY130" s="165" t="s">
        <v>115</v>
      </c>
    </row>
    <row r="131" spans="2:51" s="12" customFormat="1" ht="10.2">
      <c r="B131" s="150"/>
      <c r="D131" s="134" t="s">
        <v>191</v>
      </c>
      <c r="E131" s="151" t="s">
        <v>18</v>
      </c>
      <c r="F131" s="152" t="s">
        <v>236</v>
      </c>
      <c r="H131" s="153">
        <v>-18.926</v>
      </c>
      <c r="I131" s="154"/>
      <c r="L131" s="150"/>
      <c r="M131" s="155"/>
      <c r="T131" s="156"/>
      <c r="AT131" s="151" t="s">
        <v>191</v>
      </c>
      <c r="AU131" s="151" t="s">
        <v>81</v>
      </c>
      <c r="AV131" s="12" t="s">
        <v>81</v>
      </c>
      <c r="AW131" s="12" t="s">
        <v>32</v>
      </c>
      <c r="AX131" s="12" t="s">
        <v>70</v>
      </c>
      <c r="AY131" s="151" t="s">
        <v>115</v>
      </c>
    </row>
    <row r="132" spans="2:51" s="13" customFormat="1" ht="10.2">
      <c r="B132" s="157"/>
      <c r="D132" s="134" t="s">
        <v>191</v>
      </c>
      <c r="E132" s="158" t="s">
        <v>18</v>
      </c>
      <c r="F132" s="159" t="s">
        <v>193</v>
      </c>
      <c r="H132" s="160">
        <v>116.573</v>
      </c>
      <c r="I132" s="161"/>
      <c r="L132" s="157"/>
      <c r="M132" s="162"/>
      <c r="T132" s="163"/>
      <c r="AT132" s="158" t="s">
        <v>191</v>
      </c>
      <c r="AU132" s="158" t="s">
        <v>81</v>
      </c>
      <c r="AV132" s="13" t="s">
        <v>114</v>
      </c>
      <c r="AW132" s="13" t="s">
        <v>32</v>
      </c>
      <c r="AX132" s="13" t="s">
        <v>78</v>
      </c>
      <c r="AY132" s="158" t="s">
        <v>115</v>
      </c>
    </row>
    <row r="133" spans="2:65" s="1" customFormat="1" ht="33" customHeight="1">
      <c r="B133" s="32"/>
      <c r="C133" s="121" t="s">
        <v>144</v>
      </c>
      <c r="D133" s="121" t="s">
        <v>116</v>
      </c>
      <c r="E133" s="122" t="s">
        <v>237</v>
      </c>
      <c r="F133" s="123" t="s">
        <v>238</v>
      </c>
      <c r="G133" s="124" t="s">
        <v>239</v>
      </c>
      <c r="H133" s="125">
        <v>209.831</v>
      </c>
      <c r="I133" s="126"/>
      <c r="J133" s="127">
        <f>ROUND(I133*H133,2)</f>
        <v>0</v>
      </c>
      <c r="K133" s="123" t="s">
        <v>159</v>
      </c>
      <c r="L133" s="32"/>
      <c r="M133" s="128" t="s">
        <v>18</v>
      </c>
      <c r="N133" s="129" t="s">
        <v>41</v>
      </c>
      <c r="P133" s="130">
        <f>O133*H133</f>
        <v>0</v>
      </c>
      <c r="Q133" s="130">
        <v>0</v>
      </c>
      <c r="R133" s="130">
        <f>Q133*H133</f>
        <v>0</v>
      </c>
      <c r="S133" s="130">
        <v>0</v>
      </c>
      <c r="T133" s="131">
        <f>S133*H133</f>
        <v>0</v>
      </c>
      <c r="AR133" s="132" t="s">
        <v>114</v>
      </c>
      <c r="AT133" s="132" t="s">
        <v>116</v>
      </c>
      <c r="AU133" s="132" t="s">
        <v>81</v>
      </c>
      <c r="AY133" s="17" t="s">
        <v>115</v>
      </c>
      <c r="BE133" s="133">
        <f>IF(N133="základní",J133,0)</f>
        <v>0</v>
      </c>
      <c r="BF133" s="133">
        <f>IF(N133="snížená",J133,0)</f>
        <v>0</v>
      </c>
      <c r="BG133" s="133">
        <f>IF(N133="zákl. přenesená",J133,0)</f>
        <v>0</v>
      </c>
      <c r="BH133" s="133">
        <f>IF(N133="sníž. přenesená",J133,0)</f>
        <v>0</v>
      </c>
      <c r="BI133" s="133">
        <f>IF(N133="nulová",J133,0)</f>
        <v>0</v>
      </c>
      <c r="BJ133" s="17" t="s">
        <v>78</v>
      </c>
      <c r="BK133" s="133">
        <f>ROUND(I133*H133,2)</f>
        <v>0</v>
      </c>
      <c r="BL133" s="17" t="s">
        <v>114</v>
      </c>
      <c r="BM133" s="132" t="s">
        <v>240</v>
      </c>
    </row>
    <row r="134" spans="2:47" s="1" customFormat="1" ht="28.8">
      <c r="B134" s="32"/>
      <c r="D134" s="134" t="s">
        <v>121</v>
      </c>
      <c r="F134" s="135" t="s">
        <v>241</v>
      </c>
      <c r="I134" s="136"/>
      <c r="L134" s="32"/>
      <c r="M134" s="137"/>
      <c r="T134" s="53"/>
      <c r="AT134" s="17" t="s">
        <v>121</v>
      </c>
      <c r="AU134" s="17" t="s">
        <v>81</v>
      </c>
    </row>
    <row r="135" spans="2:47" s="1" customFormat="1" ht="10.2">
      <c r="B135" s="32"/>
      <c r="D135" s="148" t="s">
        <v>162</v>
      </c>
      <c r="F135" s="149" t="s">
        <v>242</v>
      </c>
      <c r="I135" s="136"/>
      <c r="L135" s="32"/>
      <c r="M135" s="137"/>
      <c r="T135" s="53"/>
      <c r="AT135" s="17" t="s">
        <v>162</v>
      </c>
      <c r="AU135" s="17" t="s">
        <v>81</v>
      </c>
    </row>
    <row r="136" spans="2:51" s="14" customFormat="1" ht="10.2">
      <c r="B136" s="164"/>
      <c r="D136" s="134" t="s">
        <v>191</v>
      </c>
      <c r="E136" s="165" t="s">
        <v>18</v>
      </c>
      <c r="F136" s="166" t="s">
        <v>233</v>
      </c>
      <c r="H136" s="165" t="s">
        <v>18</v>
      </c>
      <c r="I136" s="167"/>
      <c r="L136" s="164"/>
      <c r="M136" s="168"/>
      <c r="T136" s="169"/>
      <c r="AT136" s="165" t="s">
        <v>191</v>
      </c>
      <c r="AU136" s="165" t="s">
        <v>81</v>
      </c>
      <c r="AV136" s="14" t="s">
        <v>78</v>
      </c>
      <c r="AW136" s="14" t="s">
        <v>32</v>
      </c>
      <c r="AX136" s="14" t="s">
        <v>70</v>
      </c>
      <c r="AY136" s="165" t="s">
        <v>115</v>
      </c>
    </row>
    <row r="137" spans="2:51" s="12" customFormat="1" ht="10.2">
      <c r="B137" s="150"/>
      <c r="D137" s="134" t="s">
        <v>191</v>
      </c>
      <c r="E137" s="151" t="s">
        <v>18</v>
      </c>
      <c r="F137" s="152" t="s">
        <v>234</v>
      </c>
      <c r="H137" s="153">
        <v>135.499</v>
      </c>
      <c r="I137" s="154"/>
      <c r="L137" s="150"/>
      <c r="M137" s="155"/>
      <c r="T137" s="156"/>
      <c r="AT137" s="151" t="s">
        <v>191</v>
      </c>
      <c r="AU137" s="151" t="s">
        <v>81</v>
      </c>
      <c r="AV137" s="12" t="s">
        <v>81</v>
      </c>
      <c r="AW137" s="12" t="s">
        <v>32</v>
      </c>
      <c r="AX137" s="12" t="s">
        <v>70</v>
      </c>
      <c r="AY137" s="151" t="s">
        <v>115</v>
      </c>
    </row>
    <row r="138" spans="2:51" s="14" customFormat="1" ht="10.2">
      <c r="B138" s="164"/>
      <c r="D138" s="134" t="s">
        <v>191</v>
      </c>
      <c r="E138" s="165" t="s">
        <v>18</v>
      </c>
      <c r="F138" s="166" t="s">
        <v>235</v>
      </c>
      <c r="H138" s="165" t="s">
        <v>18</v>
      </c>
      <c r="I138" s="167"/>
      <c r="L138" s="164"/>
      <c r="M138" s="168"/>
      <c r="T138" s="169"/>
      <c r="AT138" s="165" t="s">
        <v>191</v>
      </c>
      <c r="AU138" s="165" t="s">
        <v>81</v>
      </c>
      <c r="AV138" s="14" t="s">
        <v>78</v>
      </c>
      <c r="AW138" s="14" t="s">
        <v>32</v>
      </c>
      <c r="AX138" s="14" t="s">
        <v>70</v>
      </c>
      <c r="AY138" s="165" t="s">
        <v>115</v>
      </c>
    </row>
    <row r="139" spans="2:51" s="12" customFormat="1" ht="10.2">
      <c r="B139" s="150"/>
      <c r="D139" s="134" t="s">
        <v>191</v>
      </c>
      <c r="E139" s="151" t="s">
        <v>18</v>
      </c>
      <c r="F139" s="152" t="s">
        <v>236</v>
      </c>
      <c r="H139" s="153">
        <v>-18.926</v>
      </c>
      <c r="I139" s="154"/>
      <c r="L139" s="150"/>
      <c r="M139" s="155"/>
      <c r="T139" s="156"/>
      <c r="AT139" s="151" t="s">
        <v>191</v>
      </c>
      <c r="AU139" s="151" t="s">
        <v>81</v>
      </c>
      <c r="AV139" s="12" t="s">
        <v>81</v>
      </c>
      <c r="AW139" s="12" t="s">
        <v>32</v>
      </c>
      <c r="AX139" s="12" t="s">
        <v>70</v>
      </c>
      <c r="AY139" s="151" t="s">
        <v>115</v>
      </c>
    </row>
    <row r="140" spans="2:51" s="13" customFormat="1" ht="10.2">
      <c r="B140" s="157"/>
      <c r="D140" s="134" t="s">
        <v>191</v>
      </c>
      <c r="E140" s="158" t="s">
        <v>18</v>
      </c>
      <c r="F140" s="159" t="s">
        <v>193</v>
      </c>
      <c r="H140" s="160">
        <v>116.573</v>
      </c>
      <c r="I140" s="161"/>
      <c r="L140" s="157"/>
      <c r="M140" s="162"/>
      <c r="T140" s="163"/>
      <c r="AT140" s="158" t="s">
        <v>191</v>
      </c>
      <c r="AU140" s="158" t="s">
        <v>81</v>
      </c>
      <c r="AV140" s="13" t="s">
        <v>114</v>
      </c>
      <c r="AW140" s="13" t="s">
        <v>32</v>
      </c>
      <c r="AX140" s="13" t="s">
        <v>78</v>
      </c>
      <c r="AY140" s="158" t="s">
        <v>115</v>
      </c>
    </row>
    <row r="141" spans="2:51" s="12" customFormat="1" ht="10.2">
      <c r="B141" s="150"/>
      <c r="D141" s="134" t="s">
        <v>191</v>
      </c>
      <c r="F141" s="152" t="s">
        <v>243</v>
      </c>
      <c r="H141" s="153">
        <v>209.831</v>
      </c>
      <c r="I141" s="154"/>
      <c r="L141" s="150"/>
      <c r="M141" s="155"/>
      <c r="T141" s="156"/>
      <c r="AT141" s="151" t="s">
        <v>191</v>
      </c>
      <c r="AU141" s="151" t="s">
        <v>81</v>
      </c>
      <c r="AV141" s="12" t="s">
        <v>81</v>
      </c>
      <c r="AW141" s="12" t="s">
        <v>4</v>
      </c>
      <c r="AX141" s="12" t="s">
        <v>78</v>
      </c>
      <c r="AY141" s="151" t="s">
        <v>115</v>
      </c>
    </row>
    <row r="142" spans="2:65" s="1" customFormat="1" ht="24.15" customHeight="1">
      <c r="B142" s="32"/>
      <c r="C142" s="121" t="s">
        <v>148</v>
      </c>
      <c r="D142" s="121" t="s">
        <v>116</v>
      </c>
      <c r="E142" s="122" t="s">
        <v>244</v>
      </c>
      <c r="F142" s="123" t="s">
        <v>245</v>
      </c>
      <c r="G142" s="124" t="s">
        <v>196</v>
      </c>
      <c r="H142" s="125">
        <v>94.898</v>
      </c>
      <c r="I142" s="126"/>
      <c r="J142" s="127">
        <f>ROUND(I142*H142,2)</f>
        <v>0</v>
      </c>
      <c r="K142" s="123" t="s">
        <v>159</v>
      </c>
      <c r="L142" s="32"/>
      <c r="M142" s="128" t="s">
        <v>18</v>
      </c>
      <c r="N142" s="129" t="s">
        <v>41</v>
      </c>
      <c r="P142" s="130">
        <f>O142*H142</f>
        <v>0</v>
      </c>
      <c r="Q142" s="130">
        <v>0</v>
      </c>
      <c r="R142" s="130">
        <f>Q142*H142</f>
        <v>0</v>
      </c>
      <c r="S142" s="130">
        <v>0</v>
      </c>
      <c r="T142" s="131">
        <f>S142*H142</f>
        <v>0</v>
      </c>
      <c r="AR142" s="132" t="s">
        <v>114</v>
      </c>
      <c r="AT142" s="132" t="s">
        <v>116</v>
      </c>
      <c r="AU142" s="132" t="s">
        <v>81</v>
      </c>
      <c r="AY142" s="17" t="s">
        <v>115</v>
      </c>
      <c r="BE142" s="133">
        <f>IF(N142="základní",J142,0)</f>
        <v>0</v>
      </c>
      <c r="BF142" s="133">
        <f>IF(N142="snížená",J142,0)</f>
        <v>0</v>
      </c>
      <c r="BG142" s="133">
        <f>IF(N142="zákl. přenesená",J142,0)</f>
        <v>0</v>
      </c>
      <c r="BH142" s="133">
        <f>IF(N142="sníž. přenesená",J142,0)</f>
        <v>0</v>
      </c>
      <c r="BI142" s="133">
        <f>IF(N142="nulová",J142,0)</f>
        <v>0</v>
      </c>
      <c r="BJ142" s="17" t="s">
        <v>78</v>
      </c>
      <c r="BK142" s="133">
        <f>ROUND(I142*H142,2)</f>
        <v>0</v>
      </c>
      <c r="BL142" s="17" t="s">
        <v>114</v>
      </c>
      <c r="BM142" s="132" t="s">
        <v>246</v>
      </c>
    </row>
    <row r="143" spans="2:47" s="1" customFormat="1" ht="19.2">
      <c r="B143" s="32"/>
      <c r="D143" s="134" t="s">
        <v>121</v>
      </c>
      <c r="F143" s="135" t="s">
        <v>247</v>
      </c>
      <c r="I143" s="136"/>
      <c r="L143" s="32"/>
      <c r="M143" s="137"/>
      <c r="T143" s="53"/>
      <c r="AT143" s="17" t="s">
        <v>121</v>
      </c>
      <c r="AU143" s="17" t="s">
        <v>81</v>
      </c>
    </row>
    <row r="144" spans="2:47" s="1" customFormat="1" ht="10.2">
      <c r="B144" s="32"/>
      <c r="D144" s="148" t="s">
        <v>162</v>
      </c>
      <c r="F144" s="149" t="s">
        <v>248</v>
      </c>
      <c r="I144" s="136"/>
      <c r="L144" s="32"/>
      <c r="M144" s="137"/>
      <c r="T144" s="53"/>
      <c r="AT144" s="17" t="s">
        <v>162</v>
      </c>
      <c r="AU144" s="17" t="s">
        <v>81</v>
      </c>
    </row>
    <row r="145" spans="2:51" s="14" customFormat="1" ht="10.2">
      <c r="B145" s="164"/>
      <c r="D145" s="134" t="s">
        <v>191</v>
      </c>
      <c r="E145" s="165" t="s">
        <v>18</v>
      </c>
      <c r="F145" s="166" t="s">
        <v>226</v>
      </c>
      <c r="H145" s="165" t="s">
        <v>18</v>
      </c>
      <c r="I145" s="167"/>
      <c r="L145" s="164"/>
      <c r="M145" s="168"/>
      <c r="T145" s="169"/>
      <c r="AT145" s="165" t="s">
        <v>191</v>
      </c>
      <c r="AU145" s="165" t="s">
        <v>81</v>
      </c>
      <c r="AV145" s="14" t="s">
        <v>78</v>
      </c>
      <c r="AW145" s="14" t="s">
        <v>32</v>
      </c>
      <c r="AX145" s="14" t="s">
        <v>70</v>
      </c>
      <c r="AY145" s="165" t="s">
        <v>115</v>
      </c>
    </row>
    <row r="146" spans="2:51" s="12" customFormat="1" ht="10.2">
      <c r="B146" s="150"/>
      <c r="D146" s="134" t="s">
        <v>191</v>
      </c>
      <c r="E146" s="151" t="s">
        <v>18</v>
      </c>
      <c r="F146" s="152" t="s">
        <v>227</v>
      </c>
      <c r="H146" s="153">
        <v>113.242</v>
      </c>
      <c r="I146" s="154"/>
      <c r="L146" s="150"/>
      <c r="M146" s="155"/>
      <c r="T146" s="156"/>
      <c r="AT146" s="151" t="s">
        <v>191</v>
      </c>
      <c r="AU146" s="151" t="s">
        <v>81</v>
      </c>
      <c r="AV146" s="12" t="s">
        <v>81</v>
      </c>
      <c r="AW146" s="12" t="s">
        <v>32</v>
      </c>
      <c r="AX146" s="12" t="s">
        <v>70</v>
      </c>
      <c r="AY146" s="151" t="s">
        <v>115</v>
      </c>
    </row>
    <row r="147" spans="2:51" s="14" customFormat="1" ht="10.2">
      <c r="B147" s="164"/>
      <c r="D147" s="134" t="s">
        <v>191</v>
      </c>
      <c r="E147" s="165" t="s">
        <v>18</v>
      </c>
      <c r="F147" s="166" t="s">
        <v>249</v>
      </c>
      <c r="H147" s="165" t="s">
        <v>18</v>
      </c>
      <c r="I147" s="167"/>
      <c r="L147" s="164"/>
      <c r="M147" s="168"/>
      <c r="T147" s="169"/>
      <c r="AT147" s="165" t="s">
        <v>191</v>
      </c>
      <c r="AU147" s="165" t="s">
        <v>81</v>
      </c>
      <c r="AV147" s="14" t="s">
        <v>78</v>
      </c>
      <c r="AW147" s="14" t="s">
        <v>32</v>
      </c>
      <c r="AX147" s="14" t="s">
        <v>70</v>
      </c>
      <c r="AY147" s="165" t="s">
        <v>115</v>
      </c>
    </row>
    <row r="148" spans="2:51" s="12" customFormat="1" ht="10.2">
      <c r="B148" s="150"/>
      <c r="D148" s="134" t="s">
        <v>191</v>
      </c>
      <c r="E148" s="151" t="s">
        <v>18</v>
      </c>
      <c r="F148" s="152" t="s">
        <v>250</v>
      </c>
      <c r="H148" s="153">
        <v>-18.344</v>
      </c>
      <c r="I148" s="154"/>
      <c r="L148" s="150"/>
      <c r="M148" s="155"/>
      <c r="T148" s="156"/>
      <c r="AT148" s="151" t="s">
        <v>191</v>
      </c>
      <c r="AU148" s="151" t="s">
        <v>81</v>
      </c>
      <c r="AV148" s="12" t="s">
        <v>81</v>
      </c>
      <c r="AW148" s="12" t="s">
        <v>32</v>
      </c>
      <c r="AX148" s="12" t="s">
        <v>70</v>
      </c>
      <c r="AY148" s="151" t="s">
        <v>115</v>
      </c>
    </row>
    <row r="149" spans="2:51" s="13" customFormat="1" ht="10.2">
      <c r="B149" s="157"/>
      <c r="D149" s="134" t="s">
        <v>191</v>
      </c>
      <c r="E149" s="158" t="s">
        <v>18</v>
      </c>
      <c r="F149" s="159" t="s">
        <v>193</v>
      </c>
      <c r="H149" s="160">
        <v>94.898</v>
      </c>
      <c r="I149" s="161"/>
      <c r="L149" s="157"/>
      <c r="M149" s="162"/>
      <c r="T149" s="163"/>
      <c r="AT149" s="158" t="s">
        <v>191</v>
      </c>
      <c r="AU149" s="158" t="s">
        <v>81</v>
      </c>
      <c r="AV149" s="13" t="s">
        <v>114</v>
      </c>
      <c r="AW149" s="13" t="s">
        <v>32</v>
      </c>
      <c r="AX149" s="13" t="s">
        <v>78</v>
      </c>
      <c r="AY149" s="158" t="s">
        <v>115</v>
      </c>
    </row>
    <row r="150" spans="2:65" s="1" customFormat="1" ht="24.15" customHeight="1">
      <c r="B150" s="32"/>
      <c r="C150" s="121" t="s">
        <v>251</v>
      </c>
      <c r="D150" s="121" t="s">
        <v>116</v>
      </c>
      <c r="E150" s="122" t="s">
        <v>252</v>
      </c>
      <c r="F150" s="123" t="s">
        <v>253</v>
      </c>
      <c r="G150" s="124" t="s">
        <v>196</v>
      </c>
      <c r="H150" s="125">
        <v>18.926</v>
      </c>
      <c r="I150" s="126"/>
      <c r="J150" s="127">
        <f>ROUND(I150*H150,2)</f>
        <v>0</v>
      </c>
      <c r="K150" s="123" t="s">
        <v>159</v>
      </c>
      <c r="L150" s="32"/>
      <c r="M150" s="128" t="s">
        <v>18</v>
      </c>
      <c r="N150" s="129" t="s">
        <v>41</v>
      </c>
      <c r="P150" s="130">
        <f>O150*H150</f>
        <v>0</v>
      </c>
      <c r="Q150" s="130">
        <v>0</v>
      </c>
      <c r="R150" s="130">
        <f>Q150*H150</f>
        <v>0</v>
      </c>
      <c r="S150" s="130">
        <v>0</v>
      </c>
      <c r="T150" s="131">
        <f>S150*H150</f>
        <v>0</v>
      </c>
      <c r="AR150" s="132" t="s">
        <v>114</v>
      </c>
      <c r="AT150" s="132" t="s">
        <v>116</v>
      </c>
      <c r="AU150" s="132" t="s">
        <v>81</v>
      </c>
      <c r="AY150" s="17" t="s">
        <v>115</v>
      </c>
      <c r="BE150" s="133">
        <f>IF(N150="základní",J150,0)</f>
        <v>0</v>
      </c>
      <c r="BF150" s="133">
        <f>IF(N150="snížená",J150,0)</f>
        <v>0</v>
      </c>
      <c r="BG150" s="133">
        <f>IF(N150="zákl. přenesená",J150,0)</f>
        <v>0</v>
      </c>
      <c r="BH150" s="133">
        <f>IF(N150="sníž. přenesená",J150,0)</f>
        <v>0</v>
      </c>
      <c r="BI150" s="133">
        <f>IF(N150="nulová",J150,0)</f>
        <v>0</v>
      </c>
      <c r="BJ150" s="17" t="s">
        <v>78</v>
      </c>
      <c r="BK150" s="133">
        <f>ROUND(I150*H150,2)</f>
        <v>0</v>
      </c>
      <c r="BL150" s="17" t="s">
        <v>114</v>
      </c>
      <c r="BM150" s="132" t="s">
        <v>254</v>
      </c>
    </row>
    <row r="151" spans="2:47" s="1" customFormat="1" ht="28.8">
      <c r="B151" s="32"/>
      <c r="D151" s="134" t="s">
        <v>121</v>
      </c>
      <c r="F151" s="135" t="s">
        <v>255</v>
      </c>
      <c r="I151" s="136"/>
      <c r="L151" s="32"/>
      <c r="M151" s="137"/>
      <c r="T151" s="53"/>
      <c r="AT151" s="17" t="s">
        <v>121</v>
      </c>
      <c r="AU151" s="17" t="s">
        <v>81</v>
      </c>
    </row>
    <row r="152" spans="2:47" s="1" customFormat="1" ht="10.2">
      <c r="B152" s="32"/>
      <c r="D152" s="148" t="s">
        <v>162</v>
      </c>
      <c r="F152" s="149" t="s">
        <v>256</v>
      </c>
      <c r="I152" s="136"/>
      <c r="L152" s="32"/>
      <c r="M152" s="137"/>
      <c r="T152" s="53"/>
      <c r="AT152" s="17" t="s">
        <v>162</v>
      </c>
      <c r="AU152" s="17" t="s">
        <v>81</v>
      </c>
    </row>
    <row r="153" spans="2:51" s="14" customFormat="1" ht="10.2">
      <c r="B153" s="164"/>
      <c r="D153" s="134" t="s">
        <v>191</v>
      </c>
      <c r="E153" s="165" t="s">
        <v>18</v>
      </c>
      <c r="F153" s="166" t="s">
        <v>206</v>
      </c>
      <c r="H153" s="165" t="s">
        <v>18</v>
      </c>
      <c r="I153" s="167"/>
      <c r="L153" s="164"/>
      <c r="M153" s="168"/>
      <c r="T153" s="169"/>
      <c r="AT153" s="165" t="s">
        <v>191</v>
      </c>
      <c r="AU153" s="165" t="s">
        <v>81</v>
      </c>
      <c r="AV153" s="14" t="s">
        <v>78</v>
      </c>
      <c r="AW153" s="14" t="s">
        <v>32</v>
      </c>
      <c r="AX153" s="14" t="s">
        <v>70</v>
      </c>
      <c r="AY153" s="165" t="s">
        <v>115</v>
      </c>
    </row>
    <row r="154" spans="2:51" s="12" customFormat="1" ht="10.2">
      <c r="B154" s="150"/>
      <c r="D154" s="134" t="s">
        <v>191</v>
      </c>
      <c r="E154" s="151" t="s">
        <v>18</v>
      </c>
      <c r="F154" s="152" t="s">
        <v>257</v>
      </c>
      <c r="H154" s="153">
        <v>18.926</v>
      </c>
      <c r="I154" s="154"/>
      <c r="L154" s="150"/>
      <c r="M154" s="155"/>
      <c r="T154" s="156"/>
      <c r="AT154" s="151" t="s">
        <v>191</v>
      </c>
      <c r="AU154" s="151" t="s">
        <v>81</v>
      </c>
      <c r="AV154" s="12" t="s">
        <v>81</v>
      </c>
      <c r="AW154" s="12" t="s">
        <v>32</v>
      </c>
      <c r="AX154" s="12" t="s">
        <v>78</v>
      </c>
      <c r="AY154" s="151" t="s">
        <v>115</v>
      </c>
    </row>
    <row r="155" spans="2:65" s="1" customFormat="1" ht="24.15" customHeight="1">
      <c r="B155" s="32"/>
      <c r="C155" s="121" t="s">
        <v>203</v>
      </c>
      <c r="D155" s="121" t="s">
        <v>116</v>
      </c>
      <c r="E155" s="122" t="s">
        <v>258</v>
      </c>
      <c r="F155" s="123" t="s">
        <v>259</v>
      </c>
      <c r="G155" s="124" t="s">
        <v>188</v>
      </c>
      <c r="H155" s="125">
        <v>122.29</v>
      </c>
      <c r="I155" s="126"/>
      <c r="J155" s="127">
        <f>ROUND(I155*H155,2)</f>
        <v>0</v>
      </c>
      <c r="K155" s="123" t="s">
        <v>159</v>
      </c>
      <c r="L155" s="32"/>
      <c r="M155" s="128" t="s">
        <v>18</v>
      </c>
      <c r="N155" s="129" t="s">
        <v>41</v>
      </c>
      <c r="P155" s="130">
        <f>O155*H155</f>
        <v>0</v>
      </c>
      <c r="Q155" s="130">
        <v>0</v>
      </c>
      <c r="R155" s="130">
        <f>Q155*H155</f>
        <v>0</v>
      </c>
      <c r="S155" s="130">
        <v>0</v>
      </c>
      <c r="T155" s="131">
        <f>S155*H155</f>
        <v>0</v>
      </c>
      <c r="AR155" s="132" t="s">
        <v>114</v>
      </c>
      <c r="AT155" s="132" t="s">
        <v>116</v>
      </c>
      <c r="AU155" s="132" t="s">
        <v>81</v>
      </c>
      <c r="AY155" s="17" t="s">
        <v>115</v>
      </c>
      <c r="BE155" s="133">
        <f>IF(N155="základní",J155,0)</f>
        <v>0</v>
      </c>
      <c r="BF155" s="133">
        <f>IF(N155="snížená",J155,0)</f>
        <v>0</v>
      </c>
      <c r="BG155" s="133">
        <f>IF(N155="zákl. přenesená",J155,0)</f>
        <v>0</v>
      </c>
      <c r="BH155" s="133">
        <f>IF(N155="sníž. přenesená",J155,0)</f>
        <v>0</v>
      </c>
      <c r="BI155" s="133">
        <f>IF(N155="nulová",J155,0)</f>
        <v>0</v>
      </c>
      <c r="BJ155" s="17" t="s">
        <v>78</v>
      </c>
      <c r="BK155" s="133">
        <f>ROUND(I155*H155,2)</f>
        <v>0</v>
      </c>
      <c r="BL155" s="17" t="s">
        <v>114</v>
      </c>
      <c r="BM155" s="132" t="s">
        <v>260</v>
      </c>
    </row>
    <row r="156" spans="2:47" s="1" customFormat="1" ht="28.8">
      <c r="B156" s="32"/>
      <c r="D156" s="134" t="s">
        <v>121</v>
      </c>
      <c r="F156" s="135" t="s">
        <v>261</v>
      </c>
      <c r="I156" s="136"/>
      <c r="L156" s="32"/>
      <c r="M156" s="137"/>
      <c r="T156" s="53"/>
      <c r="AT156" s="17" t="s">
        <v>121</v>
      </c>
      <c r="AU156" s="17" t="s">
        <v>81</v>
      </c>
    </row>
    <row r="157" spans="2:47" s="1" customFormat="1" ht="10.2">
      <c r="B157" s="32"/>
      <c r="D157" s="148" t="s">
        <v>162</v>
      </c>
      <c r="F157" s="149" t="s">
        <v>262</v>
      </c>
      <c r="I157" s="136"/>
      <c r="L157" s="32"/>
      <c r="M157" s="137"/>
      <c r="T157" s="53"/>
      <c r="AT157" s="17" t="s">
        <v>162</v>
      </c>
      <c r="AU157" s="17" t="s">
        <v>81</v>
      </c>
    </row>
    <row r="158" spans="2:51" s="14" customFormat="1" ht="10.2">
      <c r="B158" s="164"/>
      <c r="D158" s="134" t="s">
        <v>191</v>
      </c>
      <c r="E158" s="165" t="s">
        <v>18</v>
      </c>
      <c r="F158" s="166" t="s">
        <v>249</v>
      </c>
      <c r="H158" s="165" t="s">
        <v>18</v>
      </c>
      <c r="I158" s="167"/>
      <c r="L158" s="164"/>
      <c r="M158" s="168"/>
      <c r="T158" s="169"/>
      <c r="AT158" s="165" t="s">
        <v>191</v>
      </c>
      <c r="AU158" s="165" t="s">
        <v>81</v>
      </c>
      <c r="AV158" s="14" t="s">
        <v>78</v>
      </c>
      <c r="AW158" s="14" t="s">
        <v>32</v>
      </c>
      <c r="AX158" s="14" t="s">
        <v>70</v>
      </c>
      <c r="AY158" s="165" t="s">
        <v>115</v>
      </c>
    </row>
    <row r="159" spans="2:51" s="12" customFormat="1" ht="10.2">
      <c r="B159" s="150"/>
      <c r="D159" s="134" t="s">
        <v>191</v>
      </c>
      <c r="E159" s="151" t="s">
        <v>18</v>
      </c>
      <c r="F159" s="152" t="s">
        <v>263</v>
      </c>
      <c r="H159" s="153">
        <v>122.29</v>
      </c>
      <c r="I159" s="154"/>
      <c r="L159" s="150"/>
      <c r="M159" s="155"/>
      <c r="T159" s="156"/>
      <c r="AT159" s="151" t="s">
        <v>191</v>
      </c>
      <c r="AU159" s="151" t="s">
        <v>81</v>
      </c>
      <c r="AV159" s="12" t="s">
        <v>81</v>
      </c>
      <c r="AW159" s="12" t="s">
        <v>32</v>
      </c>
      <c r="AX159" s="12" t="s">
        <v>78</v>
      </c>
      <c r="AY159" s="151" t="s">
        <v>115</v>
      </c>
    </row>
    <row r="160" spans="2:65" s="1" customFormat="1" ht="16.5" customHeight="1">
      <c r="B160" s="32"/>
      <c r="C160" s="170" t="s">
        <v>264</v>
      </c>
      <c r="D160" s="170" t="s">
        <v>265</v>
      </c>
      <c r="E160" s="171" t="s">
        <v>266</v>
      </c>
      <c r="F160" s="172" t="s">
        <v>267</v>
      </c>
      <c r="G160" s="173" t="s">
        <v>268</v>
      </c>
      <c r="H160" s="174">
        <v>2.446</v>
      </c>
      <c r="I160" s="175"/>
      <c r="J160" s="176">
        <f>ROUND(I160*H160,2)</f>
        <v>0</v>
      </c>
      <c r="K160" s="172" t="s">
        <v>159</v>
      </c>
      <c r="L160" s="177"/>
      <c r="M160" s="178" t="s">
        <v>18</v>
      </c>
      <c r="N160" s="179" t="s">
        <v>41</v>
      </c>
      <c r="P160" s="130">
        <f>O160*H160</f>
        <v>0</v>
      </c>
      <c r="Q160" s="130">
        <v>0.001</v>
      </c>
      <c r="R160" s="130">
        <f>Q160*H160</f>
        <v>0.0024460000000000003</v>
      </c>
      <c r="S160" s="130">
        <v>0</v>
      </c>
      <c r="T160" s="131">
        <f>S160*H160</f>
        <v>0</v>
      </c>
      <c r="AR160" s="132" t="s">
        <v>148</v>
      </c>
      <c r="AT160" s="132" t="s">
        <v>265</v>
      </c>
      <c r="AU160" s="132" t="s">
        <v>81</v>
      </c>
      <c r="AY160" s="17" t="s">
        <v>115</v>
      </c>
      <c r="BE160" s="133">
        <f>IF(N160="základní",J160,0)</f>
        <v>0</v>
      </c>
      <c r="BF160" s="133">
        <f>IF(N160="snížená",J160,0)</f>
        <v>0</v>
      </c>
      <c r="BG160" s="133">
        <f>IF(N160="zákl. přenesená",J160,0)</f>
        <v>0</v>
      </c>
      <c r="BH160" s="133">
        <f>IF(N160="sníž. přenesená",J160,0)</f>
        <v>0</v>
      </c>
      <c r="BI160" s="133">
        <f>IF(N160="nulová",J160,0)</f>
        <v>0</v>
      </c>
      <c r="BJ160" s="17" t="s">
        <v>78</v>
      </c>
      <c r="BK160" s="133">
        <f>ROUND(I160*H160,2)</f>
        <v>0</v>
      </c>
      <c r="BL160" s="17" t="s">
        <v>114</v>
      </c>
      <c r="BM160" s="132" t="s">
        <v>269</v>
      </c>
    </row>
    <row r="161" spans="2:47" s="1" customFormat="1" ht="10.2">
      <c r="B161" s="32"/>
      <c r="D161" s="134" t="s">
        <v>121</v>
      </c>
      <c r="F161" s="135" t="s">
        <v>267</v>
      </c>
      <c r="I161" s="136"/>
      <c r="L161" s="32"/>
      <c r="M161" s="137"/>
      <c r="T161" s="53"/>
      <c r="AT161" s="17" t="s">
        <v>121</v>
      </c>
      <c r="AU161" s="17" t="s">
        <v>81</v>
      </c>
    </row>
    <row r="162" spans="2:51" s="12" customFormat="1" ht="10.2">
      <c r="B162" s="150"/>
      <c r="D162" s="134" t="s">
        <v>191</v>
      </c>
      <c r="F162" s="152" t="s">
        <v>270</v>
      </c>
      <c r="H162" s="153">
        <v>2.446</v>
      </c>
      <c r="I162" s="154"/>
      <c r="L162" s="150"/>
      <c r="M162" s="155"/>
      <c r="T162" s="156"/>
      <c r="AT162" s="151" t="s">
        <v>191</v>
      </c>
      <c r="AU162" s="151" t="s">
        <v>81</v>
      </c>
      <c r="AV162" s="12" t="s">
        <v>81</v>
      </c>
      <c r="AW162" s="12" t="s">
        <v>4</v>
      </c>
      <c r="AX162" s="12" t="s">
        <v>78</v>
      </c>
      <c r="AY162" s="151" t="s">
        <v>115</v>
      </c>
    </row>
    <row r="163" spans="2:65" s="1" customFormat="1" ht="24.15" customHeight="1">
      <c r="B163" s="32"/>
      <c r="C163" s="121" t="s">
        <v>223</v>
      </c>
      <c r="D163" s="121" t="s">
        <v>116</v>
      </c>
      <c r="E163" s="122" t="s">
        <v>271</v>
      </c>
      <c r="F163" s="123" t="s">
        <v>272</v>
      </c>
      <c r="G163" s="124" t="s">
        <v>188</v>
      </c>
      <c r="H163" s="125">
        <v>754.948</v>
      </c>
      <c r="I163" s="126"/>
      <c r="J163" s="127">
        <f>ROUND(I163*H163,2)</f>
        <v>0</v>
      </c>
      <c r="K163" s="123" t="s">
        <v>159</v>
      </c>
      <c r="L163" s="32"/>
      <c r="M163" s="128" t="s">
        <v>18</v>
      </c>
      <c r="N163" s="129" t="s">
        <v>41</v>
      </c>
      <c r="P163" s="130">
        <f>O163*H163</f>
        <v>0</v>
      </c>
      <c r="Q163" s="130">
        <v>0</v>
      </c>
      <c r="R163" s="130">
        <f>Q163*H163</f>
        <v>0</v>
      </c>
      <c r="S163" s="130">
        <v>0</v>
      </c>
      <c r="T163" s="131">
        <f>S163*H163</f>
        <v>0</v>
      </c>
      <c r="AR163" s="132" t="s">
        <v>114</v>
      </c>
      <c r="AT163" s="132" t="s">
        <v>116</v>
      </c>
      <c r="AU163" s="132" t="s">
        <v>81</v>
      </c>
      <c r="AY163" s="17" t="s">
        <v>115</v>
      </c>
      <c r="BE163" s="133">
        <f>IF(N163="základní",J163,0)</f>
        <v>0</v>
      </c>
      <c r="BF163" s="133">
        <f>IF(N163="snížená",J163,0)</f>
        <v>0</v>
      </c>
      <c r="BG163" s="133">
        <f>IF(N163="zákl. přenesená",J163,0)</f>
        <v>0</v>
      </c>
      <c r="BH163" s="133">
        <f>IF(N163="sníž. přenesená",J163,0)</f>
        <v>0</v>
      </c>
      <c r="BI163" s="133">
        <f>IF(N163="nulová",J163,0)</f>
        <v>0</v>
      </c>
      <c r="BJ163" s="17" t="s">
        <v>78</v>
      </c>
      <c r="BK163" s="133">
        <f>ROUND(I163*H163,2)</f>
        <v>0</v>
      </c>
      <c r="BL163" s="17" t="s">
        <v>114</v>
      </c>
      <c r="BM163" s="132" t="s">
        <v>273</v>
      </c>
    </row>
    <row r="164" spans="2:47" s="1" customFormat="1" ht="19.2">
      <c r="B164" s="32"/>
      <c r="D164" s="134" t="s">
        <v>121</v>
      </c>
      <c r="F164" s="135" t="s">
        <v>274</v>
      </c>
      <c r="I164" s="136"/>
      <c r="L164" s="32"/>
      <c r="M164" s="137"/>
      <c r="T164" s="53"/>
      <c r="AT164" s="17" t="s">
        <v>121</v>
      </c>
      <c r="AU164" s="17" t="s">
        <v>81</v>
      </c>
    </row>
    <row r="165" spans="2:47" s="1" customFormat="1" ht="10.2">
      <c r="B165" s="32"/>
      <c r="D165" s="148" t="s">
        <v>162</v>
      </c>
      <c r="F165" s="149" t="s">
        <v>275</v>
      </c>
      <c r="I165" s="136"/>
      <c r="L165" s="32"/>
      <c r="M165" s="137"/>
      <c r="T165" s="53"/>
      <c r="AT165" s="17" t="s">
        <v>162</v>
      </c>
      <c r="AU165" s="17" t="s">
        <v>81</v>
      </c>
    </row>
    <row r="166" spans="2:51" s="12" customFormat="1" ht="10.2">
      <c r="B166" s="150"/>
      <c r="D166" s="134" t="s">
        <v>191</v>
      </c>
      <c r="E166" s="151" t="s">
        <v>18</v>
      </c>
      <c r="F166" s="152" t="s">
        <v>192</v>
      </c>
      <c r="H166" s="153">
        <v>754.948</v>
      </c>
      <c r="I166" s="154"/>
      <c r="L166" s="150"/>
      <c r="M166" s="155"/>
      <c r="T166" s="156"/>
      <c r="AT166" s="151" t="s">
        <v>191</v>
      </c>
      <c r="AU166" s="151" t="s">
        <v>81</v>
      </c>
      <c r="AV166" s="12" t="s">
        <v>81</v>
      </c>
      <c r="AW166" s="12" t="s">
        <v>32</v>
      </c>
      <c r="AX166" s="12" t="s">
        <v>70</v>
      </c>
      <c r="AY166" s="151" t="s">
        <v>115</v>
      </c>
    </row>
    <row r="167" spans="2:51" s="13" customFormat="1" ht="10.2">
      <c r="B167" s="157"/>
      <c r="D167" s="134" t="s">
        <v>191</v>
      </c>
      <c r="E167" s="158" t="s">
        <v>18</v>
      </c>
      <c r="F167" s="159" t="s">
        <v>193</v>
      </c>
      <c r="H167" s="160">
        <v>754.948</v>
      </c>
      <c r="I167" s="161"/>
      <c r="L167" s="157"/>
      <c r="M167" s="162"/>
      <c r="T167" s="163"/>
      <c r="AT167" s="158" t="s">
        <v>191</v>
      </c>
      <c r="AU167" s="158" t="s">
        <v>81</v>
      </c>
      <c r="AV167" s="13" t="s">
        <v>114</v>
      </c>
      <c r="AW167" s="13" t="s">
        <v>32</v>
      </c>
      <c r="AX167" s="13" t="s">
        <v>78</v>
      </c>
      <c r="AY167" s="158" t="s">
        <v>115</v>
      </c>
    </row>
    <row r="168" spans="2:65" s="1" customFormat="1" ht="21.75" customHeight="1">
      <c r="B168" s="32"/>
      <c r="C168" s="121" t="s">
        <v>276</v>
      </c>
      <c r="D168" s="121" t="s">
        <v>116</v>
      </c>
      <c r="E168" s="122" t="s">
        <v>277</v>
      </c>
      <c r="F168" s="123" t="s">
        <v>278</v>
      </c>
      <c r="G168" s="124" t="s">
        <v>188</v>
      </c>
      <c r="H168" s="125">
        <v>122.29</v>
      </c>
      <c r="I168" s="126"/>
      <c r="J168" s="127">
        <f>ROUND(I168*H168,2)</f>
        <v>0</v>
      </c>
      <c r="K168" s="123" t="s">
        <v>159</v>
      </c>
      <c r="L168" s="32"/>
      <c r="M168" s="128" t="s">
        <v>18</v>
      </c>
      <c r="N168" s="129" t="s">
        <v>41</v>
      </c>
      <c r="P168" s="130">
        <f>O168*H168</f>
        <v>0</v>
      </c>
      <c r="Q168" s="130">
        <v>0</v>
      </c>
      <c r="R168" s="130">
        <f>Q168*H168</f>
        <v>0</v>
      </c>
      <c r="S168" s="130">
        <v>0</v>
      </c>
      <c r="T168" s="131">
        <f>S168*H168</f>
        <v>0</v>
      </c>
      <c r="AR168" s="132" t="s">
        <v>114</v>
      </c>
      <c r="AT168" s="132" t="s">
        <v>116</v>
      </c>
      <c r="AU168" s="132" t="s">
        <v>81</v>
      </c>
      <c r="AY168" s="17" t="s">
        <v>115</v>
      </c>
      <c r="BE168" s="133">
        <f>IF(N168="základní",J168,0)</f>
        <v>0</v>
      </c>
      <c r="BF168" s="133">
        <f>IF(N168="snížená",J168,0)</f>
        <v>0</v>
      </c>
      <c r="BG168" s="133">
        <f>IF(N168="zákl. přenesená",J168,0)</f>
        <v>0</v>
      </c>
      <c r="BH168" s="133">
        <f>IF(N168="sníž. přenesená",J168,0)</f>
        <v>0</v>
      </c>
      <c r="BI168" s="133">
        <f>IF(N168="nulová",J168,0)</f>
        <v>0</v>
      </c>
      <c r="BJ168" s="17" t="s">
        <v>78</v>
      </c>
      <c r="BK168" s="133">
        <f>ROUND(I168*H168,2)</f>
        <v>0</v>
      </c>
      <c r="BL168" s="17" t="s">
        <v>114</v>
      </c>
      <c r="BM168" s="132" t="s">
        <v>279</v>
      </c>
    </row>
    <row r="169" spans="2:47" s="1" customFormat="1" ht="10.2">
      <c r="B169" s="32"/>
      <c r="D169" s="134" t="s">
        <v>121</v>
      </c>
      <c r="F169" s="135" t="s">
        <v>280</v>
      </c>
      <c r="I169" s="136"/>
      <c r="L169" s="32"/>
      <c r="M169" s="137"/>
      <c r="T169" s="53"/>
      <c r="AT169" s="17" t="s">
        <v>121</v>
      </c>
      <c r="AU169" s="17" t="s">
        <v>81</v>
      </c>
    </row>
    <row r="170" spans="2:47" s="1" customFormat="1" ht="10.2">
      <c r="B170" s="32"/>
      <c r="D170" s="148" t="s">
        <v>162</v>
      </c>
      <c r="F170" s="149" t="s">
        <v>281</v>
      </c>
      <c r="I170" s="136"/>
      <c r="L170" s="32"/>
      <c r="M170" s="137"/>
      <c r="T170" s="53"/>
      <c r="AT170" s="17" t="s">
        <v>162</v>
      </c>
      <c r="AU170" s="17" t="s">
        <v>81</v>
      </c>
    </row>
    <row r="171" spans="2:51" s="14" customFormat="1" ht="10.2">
      <c r="B171" s="164"/>
      <c r="D171" s="134" t="s">
        <v>191</v>
      </c>
      <c r="E171" s="165" t="s">
        <v>18</v>
      </c>
      <c r="F171" s="166" t="s">
        <v>249</v>
      </c>
      <c r="H171" s="165" t="s">
        <v>18</v>
      </c>
      <c r="I171" s="167"/>
      <c r="L171" s="164"/>
      <c r="M171" s="168"/>
      <c r="T171" s="169"/>
      <c r="AT171" s="165" t="s">
        <v>191</v>
      </c>
      <c r="AU171" s="165" t="s">
        <v>81</v>
      </c>
      <c r="AV171" s="14" t="s">
        <v>78</v>
      </c>
      <c r="AW171" s="14" t="s">
        <v>32</v>
      </c>
      <c r="AX171" s="14" t="s">
        <v>70</v>
      </c>
      <c r="AY171" s="165" t="s">
        <v>115</v>
      </c>
    </row>
    <row r="172" spans="2:51" s="12" customFormat="1" ht="10.2">
      <c r="B172" s="150"/>
      <c r="D172" s="134" t="s">
        <v>191</v>
      </c>
      <c r="E172" s="151" t="s">
        <v>18</v>
      </c>
      <c r="F172" s="152" t="s">
        <v>263</v>
      </c>
      <c r="H172" s="153">
        <v>122.29</v>
      </c>
      <c r="I172" s="154"/>
      <c r="L172" s="150"/>
      <c r="M172" s="155"/>
      <c r="T172" s="156"/>
      <c r="AT172" s="151" t="s">
        <v>191</v>
      </c>
      <c r="AU172" s="151" t="s">
        <v>81</v>
      </c>
      <c r="AV172" s="12" t="s">
        <v>81</v>
      </c>
      <c r="AW172" s="12" t="s">
        <v>32</v>
      </c>
      <c r="AX172" s="12" t="s">
        <v>78</v>
      </c>
      <c r="AY172" s="151" t="s">
        <v>115</v>
      </c>
    </row>
    <row r="173" spans="2:65" s="1" customFormat="1" ht="21.75" customHeight="1">
      <c r="B173" s="32"/>
      <c r="C173" s="121" t="s">
        <v>282</v>
      </c>
      <c r="D173" s="121" t="s">
        <v>116</v>
      </c>
      <c r="E173" s="122" t="s">
        <v>283</v>
      </c>
      <c r="F173" s="123" t="s">
        <v>284</v>
      </c>
      <c r="G173" s="124" t="s">
        <v>196</v>
      </c>
      <c r="H173" s="125">
        <v>1.834</v>
      </c>
      <c r="I173" s="126"/>
      <c r="J173" s="127">
        <f>ROUND(I173*H173,2)</f>
        <v>0</v>
      </c>
      <c r="K173" s="123" t="s">
        <v>159</v>
      </c>
      <c r="L173" s="32"/>
      <c r="M173" s="128" t="s">
        <v>18</v>
      </c>
      <c r="N173" s="129" t="s">
        <v>41</v>
      </c>
      <c r="P173" s="130">
        <f>O173*H173</f>
        <v>0</v>
      </c>
      <c r="Q173" s="130">
        <v>0</v>
      </c>
      <c r="R173" s="130">
        <f>Q173*H173</f>
        <v>0</v>
      </c>
      <c r="S173" s="130">
        <v>0</v>
      </c>
      <c r="T173" s="131">
        <f>S173*H173</f>
        <v>0</v>
      </c>
      <c r="AR173" s="132" t="s">
        <v>114</v>
      </c>
      <c r="AT173" s="132" t="s">
        <v>116</v>
      </c>
      <c r="AU173" s="132" t="s">
        <v>81</v>
      </c>
      <c r="AY173" s="17" t="s">
        <v>115</v>
      </c>
      <c r="BE173" s="133">
        <f>IF(N173="základní",J173,0)</f>
        <v>0</v>
      </c>
      <c r="BF173" s="133">
        <f>IF(N173="snížená",J173,0)</f>
        <v>0</v>
      </c>
      <c r="BG173" s="133">
        <f>IF(N173="zákl. přenesená",J173,0)</f>
        <v>0</v>
      </c>
      <c r="BH173" s="133">
        <f>IF(N173="sníž. přenesená",J173,0)</f>
        <v>0</v>
      </c>
      <c r="BI173" s="133">
        <f>IF(N173="nulová",J173,0)</f>
        <v>0</v>
      </c>
      <c r="BJ173" s="17" t="s">
        <v>78</v>
      </c>
      <c r="BK173" s="133">
        <f>ROUND(I173*H173,2)</f>
        <v>0</v>
      </c>
      <c r="BL173" s="17" t="s">
        <v>114</v>
      </c>
      <c r="BM173" s="132" t="s">
        <v>285</v>
      </c>
    </row>
    <row r="174" spans="2:47" s="1" customFormat="1" ht="10.2">
      <c r="B174" s="32"/>
      <c r="D174" s="134" t="s">
        <v>121</v>
      </c>
      <c r="F174" s="135" t="s">
        <v>286</v>
      </c>
      <c r="I174" s="136"/>
      <c r="L174" s="32"/>
      <c r="M174" s="137"/>
      <c r="T174" s="53"/>
      <c r="AT174" s="17" t="s">
        <v>121</v>
      </c>
      <c r="AU174" s="17" t="s">
        <v>81</v>
      </c>
    </row>
    <row r="175" spans="2:47" s="1" customFormat="1" ht="10.2">
      <c r="B175" s="32"/>
      <c r="D175" s="148" t="s">
        <v>162</v>
      </c>
      <c r="F175" s="149" t="s">
        <v>287</v>
      </c>
      <c r="I175" s="136"/>
      <c r="L175" s="32"/>
      <c r="M175" s="137"/>
      <c r="T175" s="53"/>
      <c r="AT175" s="17" t="s">
        <v>162</v>
      </c>
      <c r="AU175" s="17" t="s">
        <v>81</v>
      </c>
    </row>
    <row r="176" spans="2:51" s="14" customFormat="1" ht="10.2">
      <c r="B176" s="164"/>
      <c r="D176" s="134" t="s">
        <v>191</v>
      </c>
      <c r="E176" s="165" t="s">
        <v>18</v>
      </c>
      <c r="F176" s="166" t="s">
        <v>288</v>
      </c>
      <c r="H176" s="165" t="s">
        <v>18</v>
      </c>
      <c r="I176" s="167"/>
      <c r="L176" s="164"/>
      <c r="M176" s="168"/>
      <c r="T176" s="169"/>
      <c r="AT176" s="165" t="s">
        <v>191</v>
      </c>
      <c r="AU176" s="165" t="s">
        <v>81</v>
      </c>
      <c r="AV176" s="14" t="s">
        <v>78</v>
      </c>
      <c r="AW176" s="14" t="s">
        <v>32</v>
      </c>
      <c r="AX176" s="14" t="s">
        <v>70</v>
      </c>
      <c r="AY176" s="165" t="s">
        <v>115</v>
      </c>
    </row>
    <row r="177" spans="2:51" s="12" customFormat="1" ht="10.2">
      <c r="B177" s="150"/>
      <c r="D177" s="134" t="s">
        <v>191</v>
      </c>
      <c r="E177" s="151" t="s">
        <v>18</v>
      </c>
      <c r="F177" s="152" t="s">
        <v>289</v>
      </c>
      <c r="H177" s="153">
        <v>1.834</v>
      </c>
      <c r="I177" s="154"/>
      <c r="L177" s="150"/>
      <c r="M177" s="155"/>
      <c r="T177" s="156"/>
      <c r="AT177" s="151" t="s">
        <v>191</v>
      </c>
      <c r="AU177" s="151" t="s">
        <v>81</v>
      </c>
      <c r="AV177" s="12" t="s">
        <v>81</v>
      </c>
      <c r="AW177" s="12" t="s">
        <v>32</v>
      </c>
      <c r="AX177" s="12" t="s">
        <v>78</v>
      </c>
      <c r="AY177" s="151" t="s">
        <v>115</v>
      </c>
    </row>
    <row r="178" spans="2:65" s="1" customFormat="1" ht="24.15" customHeight="1">
      <c r="B178" s="32"/>
      <c r="C178" s="121" t="s">
        <v>8</v>
      </c>
      <c r="D178" s="121" t="s">
        <v>116</v>
      </c>
      <c r="E178" s="122" t="s">
        <v>290</v>
      </c>
      <c r="F178" s="123" t="s">
        <v>291</v>
      </c>
      <c r="G178" s="124" t="s">
        <v>196</v>
      </c>
      <c r="H178" s="125">
        <v>5.502</v>
      </c>
      <c r="I178" s="126"/>
      <c r="J178" s="127">
        <f>ROUND(I178*H178,2)</f>
        <v>0</v>
      </c>
      <c r="K178" s="123" t="s">
        <v>159</v>
      </c>
      <c r="L178" s="32"/>
      <c r="M178" s="128" t="s">
        <v>18</v>
      </c>
      <c r="N178" s="129" t="s">
        <v>41</v>
      </c>
      <c r="P178" s="130">
        <f>O178*H178</f>
        <v>0</v>
      </c>
      <c r="Q178" s="130">
        <v>0</v>
      </c>
      <c r="R178" s="130">
        <f>Q178*H178</f>
        <v>0</v>
      </c>
      <c r="S178" s="130">
        <v>0</v>
      </c>
      <c r="T178" s="131">
        <f>S178*H178</f>
        <v>0</v>
      </c>
      <c r="AR178" s="132" t="s">
        <v>114</v>
      </c>
      <c r="AT178" s="132" t="s">
        <v>116</v>
      </c>
      <c r="AU178" s="132" t="s">
        <v>81</v>
      </c>
      <c r="AY178" s="17" t="s">
        <v>115</v>
      </c>
      <c r="BE178" s="133">
        <f>IF(N178="základní",J178,0)</f>
        <v>0</v>
      </c>
      <c r="BF178" s="133">
        <f>IF(N178="snížená",J178,0)</f>
        <v>0</v>
      </c>
      <c r="BG178" s="133">
        <f>IF(N178="zákl. přenesená",J178,0)</f>
        <v>0</v>
      </c>
      <c r="BH178" s="133">
        <f>IF(N178="sníž. přenesená",J178,0)</f>
        <v>0</v>
      </c>
      <c r="BI178" s="133">
        <f>IF(N178="nulová",J178,0)</f>
        <v>0</v>
      </c>
      <c r="BJ178" s="17" t="s">
        <v>78</v>
      </c>
      <c r="BK178" s="133">
        <f>ROUND(I178*H178,2)</f>
        <v>0</v>
      </c>
      <c r="BL178" s="17" t="s">
        <v>114</v>
      </c>
      <c r="BM178" s="132" t="s">
        <v>292</v>
      </c>
    </row>
    <row r="179" spans="2:47" s="1" customFormat="1" ht="19.2">
      <c r="B179" s="32"/>
      <c r="D179" s="134" t="s">
        <v>121</v>
      </c>
      <c r="F179" s="135" t="s">
        <v>293</v>
      </c>
      <c r="I179" s="136"/>
      <c r="L179" s="32"/>
      <c r="M179" s="137"/>
      <c r="T179" s="53"/>
      <c r="AT179" s="17" t="s">
        <v>121</v>
      </c>
      <c r="AU179" s="17" t="s">
        <v>81</v>
      </c>
    </row>
    <row r="180" spans="2:47" s="1" customFormat="1" ht="10.2">
      <c r="B180" s="32"/>
      <c r="D180" s="148" t="s">
        <v>162</v>
      </c>
      <c r="F180" s="149" t="s">
        <v>294</v>
      </c>
      <c r="I180" s="136"/>
      <c r="L180" s="32"/>
      <c r="M180" s="137"/>
      <c r="T180" s="53"/>
      <c r="AT180" s="17" t="s">
        <v>162</v>
      </c>
      <c r="AU180" s="17" t="s">
        <v>81</v>
      </c>
    </row>
    <row r="181" spans="2:51" s="14" customFormat="1" ht="10.2">
      <c r="B181" s="164"/>
      <c r="D181" s="134" t="s">
        <v>191</v>
      </c>
      <c r="E181" s="165" t="s">
        <v>18</v>
      </c>
      <c r="F181" s="166" t="s">
        <v>288</v>
      </c>
      <c r="H181" s="165" t="s">
        <v>18</v>
      </c>
      <c r="I181" s="167"/>
      <c r="L181" s="164"/>
      <c r="M181" s="168"/>
      <c r="T181" s="169"/>
      <c r="AT181" s="165" t="s">
        <v>191</v>
      </c>
      <c r="AU181" s="165" t="s">
        <v>81</v>
      </c>
      <c r="AV181" s="14" t="s">
        <v>78</v>
      </c>
      <c r="AW181" s="14" t="s">
        <v>32</v>
      </c>
      <c r="AX181" s="14" t="s">
        <v>70</v>
      </c>
      <c r="AY181" s="165" t="s">
        <v>115</v>
      </c>
    </row>
    <row r="182" spans="2:51" s="12" customFormat="1" ht="10.2">
      <c r="B182" s="150"/>
      <c r="D182" s="134" t="s">
        <v>191</v>
      </c>
      <c r="E182" s="151" t="s">
        <v>18</v>
      </c>
      <c r="F182" s="152" t="s">
        <v>289</v>
      </c>
      <c r="H182" s="153">
        <v>1.834</v>
      </c>
      <c r="I182" s="154"/>
      <c r="L182" s="150"/>
      <c r="M182" s="155"/>
      <c r="T182" s="156"/>
      <c r="AT182" s="151" t="s">
        <v>191</v>
      </c>
      <c r="AU182" s="151" t="s">
        <v>81</v>
      </c>
      <c r="AV182" s="12" t="s">
        <v>81</v>
      </c>
      <c r="AW182" s="12" t="s">
        <v>32</v>
      </c>
      <c r="AX182" s="12" t="s">
        <v>78</v>
      </c>
      <c r="AY182" s="151" t="s">
        <v>115</v>
      </c>
    </row>
    <row r="183" spans="2:51" s="12" customFormat="1" ht="10.2">
      <c r="B183" s="150"/>
      <c r="D183" s="134" t="s">
        <v>191</v>
      </c>
      <c r="F183" s="152" t="s">
        <v>295</v>
      </c>
      <c r="H183" s="153">
        <v>5.502</v>
      </c>
      <c r="I183" s="154"/>
      <c r="L183" s="150"/>
      <c r="M183" s="155"/>
      <c r="T183" s="156"/>
      <c r="AT183" s="151" t="s">
        <v>191</v>
      </c>
      <c r="AU183" s="151" t="s">
        <v>81</v>
      </c>
      <c r="AV183" s="12" t="s">
        <v>81</v>
      </c>
      <c r="AW183" s="12" t="s">
        <v>4</v>
      </c>
      <c r="AX183" s="12" t="s">
        <v>78</v>
      </c>
      <c r="AY183" s="151" t="s">
        <v>115</v>
      </c>
    </row>
    <row r="184" spans="2:63" s="10" customFormat="1" ht="22.8" customHeight="1">
      <c r="B184" s="111"/>
      <c r="D184" s="112" t="s">
        <v>69</v>
      </c>
      <c r="E184" s="146" t="s">
        <v>81</v>
      </c>
      <c r="F184" s="146" t="s">
        <v>296</v>
      </c>
      <c r="I184" s="114"/>
      <c r="J184" s="147">
        <f>BK184</f>
        <v>0</v>
      </c>
      <c r="L184" s="111"/>
      <c r="M184" s="116"/>
      <c r="P184" s="117">
        <f>SUM(P185:P254)</f>
        <v>0</v>
      </c>
      <c r="R184" s="117">
        <f>SUM(R185:R254)</f>
        <v>139.16635935</v>
      </c>
      <c r="T184" s="118">
        <f>SUM(T185:T254)</f>
        <v>0</v>
      </c>
      <c r="AR184" s="112" t="s">
        <v>78</v>
      </c>
      <c r="AT184" s="119" t="s">
        <v>69</v>
      </c>
      <c r="AU184" s="119" t="s">
        <v>78</v>
      </c>
      <c r="AY184" s="112" t="s">
        <v>115</v>
      </c>
      <c r="BK184" s="120">
        <f>SUM(BK185:BK254)</f>
        <v>0</v>
      </c>
    </row>
    <row r="185" spans="2:65" s="1" customFormat="1" ht="33" customHeight="1">
      <c r="B185" s="32"/>
      <c r="C185" s="121" t="s">
        <v>297</v>
      </c>
      <c r="D185" s="121" t="s">
        <v>116</v>
      </c>
      <c r="E185" s="122" t="s">
        <v>298</v>
      </c>
      <c r="F185" s="123" t="s">
        <v>299</v>
      </c>
      <c r="G185" s="124" t="s">
        <v>196</v>
      </c>
      <c r="H185" s="125">
        <v>32</v>
      </c>
      <c r="I185" s="126"/>
      <c r="J185" s="127">
        <f>ROUND(I185*H185,2)</f>
        <v>0</v>
      </c>
      <c r="K185" s="123" t="s">
        <v>159</v>
      </c>
      <c r="L185" s="32"/>
      <c r="M185" s="128" t="s">
        <v>18</v>
      </c>
      <c r="N185" s="129" t="s">
        <v>41</v>
      </c>
      <c r="P185" s="130">
        <f>O185*H185</f>
        <v>0</v>
      </c>
      <c r="Q185" s="130">
        <v>1.63</v>
      </c>
      <c r="R185" s="130">
        <f>Q185*H185</f>
        <v>52.16</v>
      </c>
      <c r="S185" s="130">
        <v>0</v>
      </c>
      <c r="T185" s="131">
        <f>S185*H185</f>
        <v>0</v>
      </c>
      <c r="AR185" s="132" t="s">
        <v>114</v>
      </c>
      <c r="AT185" s="132" t="s">
        <v>116</v>
      </c>
      <c r="AU185" s="132" t="s">
        <v>81</v>
      </c>
      <c r="AY185" s="17" t="s">
        <v>115</v>
      </c>
      <c r="BE185" s="133">
        <f>IF(N185="základní",J185,0)</f>
        <v>0</v>
      </c>
      <c r="BF185" s="133">
        <f>IF(N185="snížená",J185,0)</f>
        <v>0</v>
      </c>
      <c r="BG185" s="133">
        <f>IF(N185="zákl. přenesená",J185,0)</f>
        <v>0</v>
      </c>
      <c r="BH185" s="133">
        <f>IF(N185="sníž. přenesená",J185,0)</f>
        <v>0</v>
      </c>
      <c r="BI185" s="133">
        <f>IF(N185="nulová",J185,0)</f>
        <v>0</v>
      </c>
      <c r="BJ185" s="17" t="s">
        <v>78</v>
      </c>
      <c r="BK185" s="133">
        <f>ROUND(I185*H185,2)</f>
        <v>0</v>
      </c>
      <c r="BL185" s="17" t="s">
        <v>114</v>
      </c>
      <c r="BM185" s="132" t="s">
        <v>300</v>
      </c>
    </row>
    <row r="186" spans="2:47" s="1" customFormat="1" ht="28.8">
      <c r="B186" s="32"/>
      <c r="D186" s="134" t="s">
        <v>121</v>
      </c>
      <c r="F186" s="135" t="s">
        <v>301</v>
      </c>
      <c r="I186" s="136"/>
      <c r="L186" s="32"/>
      <c r="M186" s="137"/>
      <c r="T186" s="53"/>
      <c r="AT186" s="17" t="s">
        <v>121</v>
      </c>
      <c r="AU186" s="17" t="s">
        <v>81</v>
      </c>
    </row>
    <row r="187" spans="2:47" s="1" customFormat="1" ht="10.2">
      <c r="B187" s="32"/>
      <c r="D187" s="148" t="s">
        <v>162</v>
      </c>
      <c r="F187" s="149" t="s">
        <v>302</v>
      </c>
      <c r="I187" s="136"/>
      <c r="L187" s="32"/>
      <c r="M187" s="137"/>
      <c r="T187" s="53"/>
      <c r="AT187" s="17" t="s">
        <v>162</v>
      </c>
      <c r="AU187" s="17" t="s">
        <v>81</v>
      </c>
    </row>
    <row r="188" spans="2:65" s="1" customFormat="1" ht="37.8" customHeight="1">
      <c r="B188" s="32"/>
      <c r="C188" s="121" t="s">
        <v>303</v>
      </c>
      <c r="D188" s="121" t="s">
        <v>116</v>
      </c>
      <c r="E188" s="122" t="s">
        <v>304</v>
      </c>
      <c r="F188" s="123" t="s">
        <v>305</v>
      </c>
      <c r="G188" s="124" t="s">
        <v>306</v>
      </c>
      <c r="H188" s="125">
        <v>155</v>
      </c>
      <c r="I188" s="126"/>
      <c r="J188" s="127">
        <f>ROUND(I188*H188,2)</f>
        <v>0</v>
      </c>
      <c r="K188" s="123" t="s">
        <v>159</v>
      </c>
      <c r="L188" s="32"/>
      <c r="M188" s="128" t="s">
        <v>18</v>
      </c>
      <c r="N188" s="129" t="s">
        <v>41</v>
      </c>
      <c r="P188" s="130">
        <f>O188*H188</f>
        <v>0</v>
      </c>
      <c r="Q188" s="130">
        <v>0.27378</v>
      </c>
      <c r="R188" s="130">
        <f>Q188*H188</f>
        <v>42.435900000000004</v>
      </c>
      <c r="S188" s="130">
        <v>0</v>
      </c>
      <c r="T188" s="131">
        <f>S188*H188</f>
        <v>0</v>
      </c>
      <c r="AR188" s="132" t="s">
        <v>114</v>
      </c>
      <c r="AT188" s="132" t="s">
        <v>116</v>
      </c>
      <c r="AU188" s="132" t="s">
        <v>81</v>
      </c>
      <c r="AY188" s="17" t="s">
        <v>115</v>
      </c>
      <c r="BE188" s="133">
        <f>IF(N188="základní",J188,0)</f>
        <v>0</v>
      </c>
      <c r="BF188" s="133">
        <f>IF(N188="snížená",J188,0)</f>
        <v>0</v>
      </c>
      <c r="BG188" s="133">
        <f>IF(N188="zákl. přenesená",J188,0)</f>
        <v>0</v>
      </c>
      <c r="BH188" s="133">
        <f>IF(N188="sníž. přenesená",J188,0)</f>
        <v>0</v>
      </c>
      <c r="BI188" s="133">
        <f>IF(N188="nulová",J188,0)</f>
        <v>0</v>
      </c>
      <c r="BJ188" s="17" t="s">
        <v>78</v>
      </c>
      <c r="BK188" s="133">
        <f>ROUND(I188*H188,2)</f>
        <v>0</v>
      </c>
      <c r="BL188" s="17" t="s">
        <v>114</v>
      </c>
      <c r="BM188" s="132" t="s">
        <v>307</v>
      </c>
    </row>
    <row r="189" spans="2:47" s="1" customFormat="1" ht="38.4">
      <c r="B189" s="32"/>
      <c r="D189" s="134" t="s">
        <v>121</v>
      </c>
      <c r="F189" s="135" t="s">
        <v>308</v>
      </c>
      <c r="I189" s="136"/>
      <c r="L189" s="32"/>
      <c r="M189" s="137"/>
      <c r="T189" s="53"/>
      <c r="AT189" s="17" t="s">
        <v>121</v>
      </c>
      <c r="AU189" s="17" t="s">
        <v>81</v>
      </c>
    </row>
    <row r="190" spans="2:47" s="1" customFormat="1" ht="10.2">
      <c r="B190" s="32"/>
      <c r="D190" s="148" t="s">
        <v>162</v>
      </c>
      <c r="F190" s="149" t="s">
        <v>309</v>
      </c>
      <c r="I190" s="136"/>
      <c r="L190" s="32"/>
      <c r="M190" s="137"/>
      <c r="T190" s="53"/>
      <c r="AT190" s="17" t="s">
        <v>162</v>
      </c>
      <c r="AU190" s="17" t="s">
        <v>81</v>
      </c>
    </row>
    <row r="191" spans="2:65" s="1" customFormat="1" ht="24.15" customHeight="1">
      <c r="B191" s="32"/>
      <c r="C191" s="121" t="s">
        <v>310</v>
      </c>
      <c r="D191" s="121" t="s">
        <v>116</v>
      </c>
      <c r="E191" s="122" t="s">
        <v>311</v>
      </c>
      <c r="F191" s="123" t="s">
        <v>312</v>
      </c>
      <c r="G191" s="124" t="s">
        <v>188</v>
      </c>
      <c r="H191" s="125">
        <v>155</v>
      </c>
      <c r="I191" s="126"/>
      <c r="J191" s="127">
        <f>ROUND(I191*H191,2)</f>
        <v>0</v>
      </c>
      <c r="K191" s="123" t="s">
        <v>159</v>
      </c>
      <c r="L191" s="32"/>
      <c r="M191" s="128" t="s">
        <v>18</v>
      </c>
      <c r="N191" s="129" t="s">
        <v>41</v>
      </c>
      <c r="P191" s="130">
        <f>O191*H191</f>
        <v>0</v>
      </c>
      <c r="Q191" s="130">
        <v>0.0001</v>
      </c>
      <c r="R191" s="130">
        <f>Q191*H191</f>
        <v>0.0155</v>
      </c>
      <c r="S191" s="130">
        <v>0</v>
      </c>
      <c r="T191" s="131">
        <f>S191*H191</f>
        <v>0</v>
      </c>
      <c r="AR191" s="132" t="s">
        <v>114</v>
      </c>
      <c r="AT191" s="132" t="s">
        <v>116</v>
      </c>
      <c r="AU191" s="132" t="s">
        <v>81</v>
      </c>
      <c r="AY191" s="17" t="s">
        <v>115</v>
      </c>
      <c r="BE191" s="133">
        <f>IF(N191="základní",J191,0)</f>
        <v>0</v>
      </c>
      <c r="BF191" s="133">
        <f>IF(N191="snížená",J191,0)</f>
        <v>0</v>
      </c>
      <c r="BG191" s="133">
        <f>IF(N191="zákl. přenesená",J191,0)</f>
        <v>0</v>
      </c>
      <c r="BH191" s="133">
        <f>IF(N191="sníž. přenesená",J191,0)</f>
        <v>0</v>
      </c>
      <c r="BI191" s="133">
        <f>IF(N191="nulová",J191,0)</f>
        <v>0</v>
      </c>
      <c r="BJ191" s="17" t="s">
        <v>78</v>
      </c>
      <c r="BK191" s="133">
        <f>ROUND(I191*H191,2)</f>
        <v>0</v>
      </c>
      <c r="BL191" s="17" t="s">
        <v>114</v>
      </c>
      <c r="BM191" s="132" t="s">
        <v>313</v>
      </c>
    </row>
    <row r="192" spans="2:47" s="1" customFormat="1" ht="28.8">
      <c r="B192" s="32"/>
      <c r="D192" s="134" t="s">
        <v>121</v>
      </c>
      <c r="F192" s="135" t="s">
        <v>314</v>
      </c>
      <c r="I192" s="136"/>
      <c r="L192" s="32"/>
      <c r="M192" s="137"/>
      <c r="T192" s="53"/>
      <c r="AT192" s="17" t="s">
        <v>121</v>
      </c>
      <c r="AU192" s="17" t="s">
        <v>81</v>
      </c>
    </row>
    <row r="193" spans="2:47" s="1" customFormat="1" ht="10.2">
      <c r="B193" s="32"/>
      <c r="D193" s="148" t="s">
        <v>162</v>
      </c>
      <c r="F193" s="149" t="s">
        <v>315</v>
      </c>
      <c r="I193" s="136"/>
      <c r="L193" s="32"/>
      <c r="M193" s="137"/>
      <c r="T193" s="53"/>
      <c r="AT193" s="17" t="s">
        <v>162</v>
      </c>
      <c r="AU193" s="17" t="s">
        <v>81</v>
      </c>
    </row>
    <row r="194" spans="2:65" s="1" customFormat="1" ht="24.15" customHeight="1">
      <c r="B194" s="32"/>
      <c r="C194" s="170" t="s">
        <v>316</v>
      </c>
      <c r="D194" s="170" t="s">
        <v>265</v>
      </c>
      <c r="E194" s="171" t="s">
        <v>317</v>
      </c>
      <c r="F194" s="172" t="s">
        <v>318</v>
      </c>
      <c r="G194" s="173" t="s">
        <v>188</v>
      </c>
      <c r="H194" s="174">
        <v>183.598</v>
      </c>
      <c r="I194" s="175"/>
      <c r="J194" s="176">
        <f>ROUND(I194*H194,2)</f>
        <v>0</v>
      </c>
      <c r="K194" s="172" t="s">
        <v>18</v>
      </c>
      <c r="L194" s="177"/>
      <c r="M194" s="178" t="s">
        <v>18</v>
      </c>
      <c r="N194" s="179" t="s">
        <v>41</v>
      </c>
      <c r="P194" s="130">
        <f>O194*H194</f>
        <v>0</v>
      </c>
      <c r="Q194" s="130">
        <v>0.0002</v>
      </c>
      <c r="R194" s="130">
        <f>Q194*H194</f>
        <v>0.036719600000000005</v>
      </c>
      <c r="S194" s="130">
        <v>0</v>
      </c>
      <c r="T194" s="131">
        <f>S194*H194</f>
        <v>0</v>
      </c>
      <c r="AR194" s="132" t="s">
        <v>148</v>
      </c>
      <c r="AT194" s="132" t="s">
        <v>265</v>
      </c>
      <c r="AU194" s="132" t="s">
        <v>81</v>
      </c>
      <c r="AY194" s="17" t="s">
        <v>115</v>
      </c>
      <c r="BE194" s="133">
        <f>IF(N194="základní",J194,0)</f>
        <v>0</v>
      </c>
      <c r="BF194" s="133">
        <f>IF(N194="snížená",J194,0)</f>
        <v>0</v>
      </c>
      <c r="BG194" s="133">
        <f>IF(N194="zákl. přenesená",J194,0)</f>
        <v>0</v>
      </c>
      <c r="BH194" s="133">
        <f>IF(N194="sníž. přenesená",J194,0)</f>
        <v>0</v>
      </c>
      <c r="BI194" s="133">
        <f>IF(N194="nulová",J194,0)</f>
        <v>0</v>
      </c>
      <c r="BJ194" s="17" t="s">
        <v>78</v>
      </c>
      <c r="BK194" s="133">
        <f>ROUND(I194*H194,2)</f>
        <v>0</v>
      </c>
      <c r="BL194" s="17" t="s">
        <v>114</v>
      </c>
      <c r="BM194" s="132" t="s">
        <v>319</v>
      </c>
    </row>
    <row r="195" spans="2:47" s="1" customFormat="1" ht="10.2">
      <c r="B195" s="32"/>
      <c r="D195" s="134" t="s">
        <v>121</v>
      </c>
      <c r="F195" s="135" t="s">
        <v>318</v>
      </c>
      <c r="I195" s="136"/>
      <c r="L195" s="32"/>
      <c r="M195" s="137"/>
      <c r="T195" s="53"/>
      <c r="AT195" s="17" t="s">
        <v>121</v>
      </c>
      <c r="AU195" s="17" t="s">
        <v>81</v>
      </c>
    </row>
    <row r="196" spans="2:51" s="12" customFormat="1" ht="10.2">
      <c r="B196" s="150"/>
      <c r="D196" s="134" t="s">
        <v>191</v>
      </c>
      <c r="E196" s="151" t="s">
        <v>18</v>
      </c>
      <c r="F196" s="152" t="s">
        <v>320</v>
      </c>
      <c r="H196" s="153">
        <v>183.598</v>
      </c>
      <c r="I196" s="154"/>
      <c r="L196" s="150"/>
      <c r="M196" s="155"/>
      <c r="T196" s="156"/>
      <c r="AT196" s="151" t="s">
        <v>191</v>
      </c>
      <c r="AU196" s="151" t="s">
        <v>81</v>
      </c>
      <c r="AV196" s="12" t="s">
        <v>81</v>
      </c>
      <c r="AW196" s="12" t="s">
        <v>32</v>
      </c>
      <c r="AX196" s="12" t="s">
        <v>70</v>
      </c>
      <c r="AY196" s="151" t="s">
        <v>115</v>
      </c>
    </row>
    <row r="197" spans="2:51" s="13" customFormat="1" ht="10.2">
      <c r="B197" s="157"/>
      <c r="D197" s="134" t="s">
        <v>191</v>
      </c>
      <c r="E197" s="158" t="s">
        <v>18</v>
      </c>
      <c r="F197" s="159" t="s">
        <v>193</v>
      </c>
      <c r="H197" s="160">
        <v>183.598</v>
      </c>
      <c r="I197" s="161"/>
      <c r="L197" s="157"/>
      <c r="M197" s="162"/>
      <c r="T197" s="163"/>
      <c r="AT197" s="158" t="s">
        <v>191</v>
      </c>
      <c r="AU197" s="158" t="s">
        <v>81</v>
      </c>
      <c r="AV197" s="13" t="s">
        <v>114</v>
      </c>
      <c r="AW197" s="13" t="s">
        <v>32</v>
      </c>
      <c r="AX197" s="13" t="s">
        <v>78</v>
      </c>
      <c r="AY197" s="158" t="s">
        <v>115</v>
      </c>
    </row>
    <row r="198" spans="2:65" s="1" customFormat="1" ht="24.15" customHeight="1">
      <c r="B198" s="32"/>
      <c r="C198" s="121" t="s">
        <v>321</v>
      </c>
      <c r="D198" s="121" t="s">
        <v>116</v>
      </c>
      <c r="E198" s="122" t="s">
        <v>311</v>
      </c>
      <c r="F198" s="123" t="s">
        <v>312</v>
      </c>
      <c r="G198" s="124" t="s">
        <v>188</v>
      </c>
      <c r="H198" s="125">
        <v>72</v>
      </c>
      <c r="I198" s="126"/>
      <c r="J198" s="127">
        <f>ROUND(I198*H198,2)</f>
        <v>0</v>
      </c>
      <c r="K198" s="123" t="s">
        <v>159</v>
      </c>
      <c r="L198" s="32"/>
      <c r="M198" s="128" t="s">
        <v>18</v>
      </c>
      <c r="N198" s="129" t="s">
        <v>41</v>
      </c>
      <c r="P198" s="130">
        <f>O198*H198</f>
        <v>0</v>
      </c>
      <c r="Q198" s="130">
        <v>0.0001</v>
      </c>
      <c r="R198" s="130">
        <f>Q198*H198</f>
        <v>0.007200000000000001</v>
      </c>
      <c r="S198" s="130">
        <v>0</v>
      </c>
      <c r="T198" s="131">
        <f>S198*H198</f>
        <v>0</v>
      </c>
      <c r="AR198" s="132" t="s">
        <v>114</v>
      </c>
      <c r="AT198" s="132" t="s">
        <v>116</v>
      </c>
      <c r="AU198" s="132" t="s">
        <v>81</v>
      </c>
      <c r="AY198" s="17" t="s">
        <v>115</v>
      </c>
      <c r="BE198" s="133">
        <f>IF(N198="základní",J198,0)</f>
        <v>0</v>
      </c>
      <c r="BF198" s="133">
        <f>IF(N198="snížená",J198,0)</f>
        <v>0</v>
      </c>
      <c r="BG198" s="133">
        <f>IF(N198="zákl. přenesená",J198,0)</f>
        <v>0</v>
      </c>
      <c r="BH198" s="133">
        <f>IF(N198="sníž. přenesená",J198,0)</f>
        <v>0</v>
      </c>
      <c r="BI198" s="133">
        <f>IF(N198="nulová",J198,0)</f>
        <v>0</v>
      </c>
      <c r="BJ198" s="17" t="s">
        <v>78</v>
      </c>
      <c r="BK198" s="133">
        <f>ROUND(I198*H198,2)</f>
        <v>0</v>
      </c>
      <c r="BL198" s="17" t="s">
        <v>114</v>
      </c>
      <c r="BM198" s="132" t="s">
        <v>322</v>
      </c>
    </row>
    <row r="199" spans="2:47" s="1" customFormat="1" ht="28.8">
      <c r="B199" s="32"/>
      <c r="D199" s="134" t="s">
        <v>121</v>
      </c>
      <c r="F199" s="135" t="s">
        <v>314</v>
      </c>
      <c r="I199" s="136"/>
      <c r="L199" s="32"/>
      <c r="M199" s="137"/>
      <c r="T199" s="53"/>
      <c r="AT199" s="17" t="s">
        <v>121</v>
      </c>
      <c r="AU199" s="17" t="s">
        <v>81</v>
      </c>
    </row>
    <row r="200" spans="2:47" s="1" customFormat="1" ht="10.2">
      <c r="B200" s="32"/>
      <c r="D200" s="148" t="s">
        <v>162</v>
      </c>
      <c r="F200" s="149" t="s">
        <v>315</v>
      </c>
      <c r="I200" s="136"/>
      <c r="L200" s="32"/>
      <c r="M200" s="137"/>
      <c r="T200" s="53"/>
      <c r="AT200" s="17" t="s">
        <v>162</v>
      </c>
      <c r="AU200" s="17" t="s">
        <v>81</v>
      </c>
    </row>
    <row r="201" spans="2:65" s="1" customFormat="1" ht="24.15" customHeight="1">
      <c r="B201" s="32"/>
      <c r="C201" s="170" t="s">
        <v>7</v>
      </c>
      <c r="D201" s="170" t="s">
        <v>265</v>
      </c>
      <c r="E201" s="171" t="s">
        <v>317</v>
      </c>
      <c r="F201" s="172" t="s">
        <v>318</v>
      </c>
      <c r="G201" s="173" t="s">
        <v>188</v>
      </c>
      <c r="H201" s="174">
        <v>85.284</v>
      </c>
      <c r="I201" s="175"/>
      <c r="J201" s="176">
        <f>ROUND(I201*H201,2)</f>
        <v>0</v>
      </c>
      <c r="K201" s="172" t="s">
        <v>18</v>
      </c>
      <c r="L201" s="177"/>
      <c r="M201" s="178" t="s">
        <v>18</v>
      </c>
      <c r="N201" s="179" t="s">
        <v>41</v>
      </c>
      <c r="P201" s="130">
        <f>O201*H201</f>
        <v>0</v>
      </c>
      <c r="Q201" s="130">
        <v>0.0002</v>
      </c>
      <c r="R201" s="130">
        <f>Q201*H201</f>
        <v>0.0170568</v>
      </c>
      <c r="S201" s="130">
        <v>0</v>
      </c>
      <c r="T201" s="131">
        <f>S201*H201</f>
        <v>0</v>
      </c>
      <c r="AR201" s="132" t="s">
        <v>148</v>
      </c>
      <c r="AT201" s="132" t="s">
        <v>265</v>
      </c>
      <c r="AU201" s="132" t="s">
        <v>81</v>
      </c>
      <c r="AY201" s="17" t="s">
        <v>115</v>
      </c>
      <c r="BE201" s="133">
        <f>IF(N201="základní",J201,0)</f>
        <v>0</v>
      </c>
      <c r="BF201" s="133">
        <f>IF(N201="snížená",J201,0)</f>
        <v>0</v>
      </c>
      <c r="BG201" s="133">
        <f>IF(N201="zákl. přenesená",J201,0)</f>
        <v>0</v>
      </c>
      <c r="BH201" s="133">
        <f>IF(N201="sníž. přenesená",J201,0)</f>
        <v>0</v>
      </c>
      <c r="BI201" s="133">
        <f>IF(N201="nulová",J201,0)</f>
        <v>0</v>
      </c>
      <c r="BJ201" s="17" t="s">
        <v>78</v>
      </c>
      <c r="BK201" s="133">
        <f>ROUND(I201*H201,2)</f>
        <v>0</v>
      </c>
      <c r="BL201" s="17" t="s">
        <v>114</v>
      </c>
      <c r="BM201" s="132" t="s">
        <v>323</v>
      </c>
    </row>
    <row r="202" spans="2:47" s="1" customFormat="1" ht="10.2">
      <c r="B202" s="32"/>
      <c r="D202" s="134" t="s">
        <v>121</v>
      </c>
      <c r="F202" s="135" t="s">
        <v>318</v>
      </c>
      <c r="I202" s="136"/>
      <c r="L202" s="32"/>
      <c r="M202" s="137"/>
      <c r="T202" s="53"/>
      <c r="AT202" s="17" t="s">
        <v>121</v>
      </c>
      <c r="AU202" s="17" t="s">
        <v>81</v>
      </c>
    </row>
    <row r="203" spans="2:51" s="12" customFormat="1" ht="10.2">
      <c r="B203" s="150"/>
      <c r="D203" s="134" t="s">
        <v>191</v>
      </c>
      <c r="E203" s="151" t="s">
        <v>18</v>
      </c>
      <c r="F203" s="152" t="s">
        <v>324</v>
      </c>
      <c r="H203" s="153">
        <v>85.284</v>
      </c>
      <c r="I203" s="154"/>
      <c r="L203" s="150"/>
      <c r="M203" s="155"/>
      <c r="T203" s="156"/>
      <c r="AT203" s="151" t="s">
        <v>191</v>
      </c>
      <c r="AU203" s="151" t="s">
        <v>81</v>
      </c>
      <c r="AV203" s="12" t="s">
        <v>81</v>
      </c>
      <c r="AW203" s="12" t="s">
        <v>32</v>
      </c>
      <c r="AX203" s="12" t="s">
        <v>70</v>
      </c>
      <c r="AY203" s="151" t="s">
        <v>115</v>
      </c>
    </row>
    <row r="204" spans="2:51" s="13" customFormat="1" ht="10.2">
      <c r="B204" s="157"/>
      <c r="D204" s="134" t="s">
        <v>191</v>
      </c>
      <c r="E204" s="158" t="s">
        <v>18</v>
      </c>
      <c r="F204" s="159" t="s">
        <v>193</v>
      </c>
      <c r="H204" s="160">
        <v>85.284</v>
      </c>
      <c r="I204" s="161"/>
      <c r="L204" s="157"/>
      <c r="M204" s="162"/>
      <c r="T204" s="163"/>
      <c r="AT204" s="158" t="s">
        <v>191</v>
      </c>
      <c r="AU204" s="158" t="s">
        <v>81</v>
      </c>
      <c r="AV204" s="13" t="s">
        <v>114</v>
      </c>
      <c r="AW204" s="13" t="s">
        <v>32</v>
      </c>
      <c r="AX204" s="13" t="s">
        <v>78</v>
      </c>
      <c r="AY204" s="158" t="s">
        <v>115</v>
      </c>
    </row>
    <row r="205" spans="2:65" s="1" customFormat="1" ht="16.5" customHeight="1">
      <c r="B205" s="32"/>
      <c r="C205" s="121" t="s">
        <v>325</v>
      </c>
      <c r="D205" s="121" t="s">
        <v>116</v>
      </c>
      <c r="E205" s="122" t="s">
        <v>326</v>
      </c>
      <c r="F205" s="123" t="s">
        <v>327</v>
      </c>
      <c r="G205" s="124" t="s">
        <v>188</v>
      </c>
      <c r="H205" s="125">
        <v>39.6</v>
      </c>
      <c r="I205" s="126"/>
      <c r="J205" s="127">
        <f>ROUND(I205*H205,2)</f>
        <v>0</v>
      </c>
      <c r="K205" s="123" t="s">
        <v>159</v>
      </c>
      <c r="L205" s="32"/>
      <c r="M205" s="128" t="s">
        <v>18</v>
      </c>
      <c r="N205" s="129" t="s">
        <v>41</v>
      </c>
      <c r="P205" s="130">
        <f>O205*H205</f>
        <v>0</v>
      </c>
      <c r="Q205" s="130">
        <v>0.00247</v>
      </c>
      <c r="R205" s="130">
        <f>Q205*H205</f>
        <v>0.097812</v>
      </c>
      <c r="S205" s="130">
        <v>0</v>
      </c>
      <c r="T205" s="131">
        <f>S205*H205</f>
        <v>0</v>
      </c>
      <c r="AR205" s="132" t="s">
        <v>114</v>
      </c>
      <c r="AT205" s="132" t="s">
        <v>116</v>
      </c>
      <c r="AU205" s="132" t="s">
        <v>81</v>
      </c>
      <c r="AY205" s="17" t="s">
        <v>115</v>
      </c>
      <c r="BE205" s="133">
        <f>IF(N205="základní",J205,0)</f>
        <v>0</v>
      </c>
      <c r="BF205" s="133">
        <f>IF(N205="snížená",J205,0)</f>
        <v>0</v>
      </c>
      <c r="BG205" s="133">
        <f>IF(N205="zákl. přenesená",J205,0)</f>
        <v>0</v>
      </c>
      <c r="BH205" s="133">
        <f>IF(N205="sníž. přenesená",J205,0)</f>
        <v>0</v>
      </c>
      <c r="BI205" s="133">
        <f>IF(N205="nulová",J205,0)</f>
        <v>0</v>
      </c>
      <c r="BJ205" s="17" t="s">
        <v>78</v>
      </c>
      <c r="BK205" s="133">
        <f>ROUND(I205*H205,2)</f>
        <v>0</v>
      </c>
      <c r="BL205" s="17" t="s">
        <v>114</v>
      </c>
      <c r="BM205" s="132" t="s">
        <v>328</v>
      </c>
    </row>
    <row r="206" spans="2:47" s="1" customFormat="1" ht="10.2">
      <c r="B206" s="32"/>
      <c r="D206" s="134" t="s">
        <v>121</v>
      </c>
      <c r="F206" s="135" t="s">
        <v>329</v>
      </c>
      <c r="I206" s="136"/>
      <c r="L206" s="32"/>
      <c r="M206" s="137"/>
      <c r="T206" s="53"/>
      <c r="AT206" s="17" t="s">
        <v>121</v>
      </c>
      <c r="AU206" s="17" t="s">
        <v>81</v>
      </c>
    </row>
    <row r="207" spans="2:47" s="1" customFormat="1" ht="10.2">
      <c r="B207" s="32"/>
      <c r="D207" s="148" t="s">
        <v>162</v>
      </c>
      <c r="F207" s="149" t="s">
        <v>330</v>
      </c>
      <c r="I207" s="136"/>
      <c r="L207" s="32"/>
      <c r="M207" s="137"/>
      <c r="T207" s="53"/>
      <c r="AT207" s="17" t="s">
        <v>162</v>
      </c>
      <c r="AU207" s="17" t="s">
        <v>81</v>
      </c>
    </row>
    <row r="208" spans="2:51" s="14" customFormat="1" ht="10.2">
      <c r="B208" s="164"/>
      <c r="D208" s="134" t="s">
        <v>191</v>
      </c>
      <c r="E208" s="165" t="s">
        <v>18</v>
      </c>
      <c r="F208" s="166" t="s">
        <v>331</v>
      </c>
      <c r="H208" s="165" t="s">
        <v>18</v>
      </c>
      <c r="I208" s="167"/>
      <c r="L208" s="164"/>
      <c r="M208" s="168"/>
      <c r="T208" s="169"/>
      <c r="AT208" s="165" t="s">
        <v>191</v>
      </c>
      <c r="AU208" s="165" t="s">
        <v>81</v>
      </c>
      <c r="AV208" s="14" t="s">
        <v>78</v>
      </c>
      <c r="AW208" s="14" t="s">
        <v>32</v>
      </c>
      <c r="AX208" s="14" t="s">
        <v>70</v>
      </c>
      <c r="AY208" s="165" t="s">
        <v>115</v>
      </c>
    </row>
    <row r="209" spans="2:51" s="14" customFormat="1" ht="10.2">
      <c r="B209" s="164"/>
      <c r="D209" s="134" t="s">
        <v>191</v>
      </c>
      <c r="E209" s="165" t="s">
        <v>18</v>
      </c>
      <c r="F209" s="166" t="s">
        <v>213</v>
      </c>
      <c r="H209" s="165" t="s">
        <v>18</v>
      </c>
      <c r="I209" s="167"/>
      <c r="L209" s="164"/>
      <c r="M209" s="168"/>
      <c r="T209" s="169"/>
      <c r="AT209" s="165" t="s">
        <v>191</v>
      </c>
      <c r="AU209" s="165" t="s">
        <v>81</v>
      </c>
      <c r="AV209" s="14" t="s">
        <v>78</v>
      </c>
      <c r="AW209" s="14" t="s">
        <v>32</v>
      </c>
      <c r="AX209" s="14" t="s">
        <v>70</v>
      </c>
      <c r="AY209" s="165" t="s">
        <v>115</v>
      </c>
    </row>
    <row r="210" spans="2:51" s="12" customFormat="1" ht="10.2">
      <c r="B210" s="150"/>
      <c r="D210" s="134" t="s">
        <v>191</v>
      </c>
      <c r="E210" s="151" t="s">
        <v>18</v>
      </c>
      <c r="F210" s="152" t="s">
        <v>332</v>
      </c>
      <c r="H210" s="153">
        <v>32.4</v>
      </c>
      <c r="I210" s="154"/>
      <c r="L210" s="150"/>
      <c r="M210" s="155"/>
      <c r="T210" s="156"/>
      <c r="AT210" s="151" t="s">
        <v>191</v>
      </c>
      <c r="AU210" s="151" t="s">
        <v>81</v>
      </c>
      <c r="AV210" s="12" t="s">
        <v>81</v>
      </c>
      <c r="AW210" s="12" t="s">
        <v>32</v>
      </c>
      <c r="AX210" s="12" t="s">
        <v>70</v>
      </c>
      <c r="AY210" s="151" t="s">
        <v>115</v>
      </c>
    </row>
    <row r="211" spans="2:51" s="14" customFormat="1" ht="10.2">
      <c r="B211" s="164"/>
      <c r="D211" s="134" t="s">
        <v>191</v>
      </c>
      <c r="E211" s="165" t="s">
        <v>18</v>
      </c>
      <c r="F211" s="166" t="s">
        <v>215</v>
      </c>
      <c r="H211" s="165" t="s">
        <v>18</v>
      </c>
      <c r="I211" s="167"/>
      <c r="L211" s="164"/>
      <c r="M211" s="168"/>
      <c r="T211" s="169"/>
      <c r="AT211" s="165" t="s">
        <v>191</v>
      </c>
      <c r="AU211" s="165" t="s">
        <v>81</v>
      </c>
      <c r="AV211" s="14" t="s">
        <v>78</v>
      </c>
      <c r="AW211" s="14" t="s">
        <v>32</v>
      </c>
      <c r="AX211" s="14" t="s">
        <v>70</v>
      </c>
      <c r="AY211" s="165" t="s">
        <v>115</v>
      </c>
    </row>
    <row r="212" spans="2:51" s="12" customFormat="1" ht="10.2">
      <c r="B212" s="150"/>
      <c r="D212" s="134" t="s">
        <v>191</v>
      </c>
      <c r="E212" s="151" t="s">
        <v>18</v>
      </c>
      <c r="F212" s="152" t="s">
        <v>333</v>
      </c>
      <c r="H212" s="153">
        <v>2.52</v>
      </c>
      <c r="I212" s="154"/>
      <c r="L212" s="150"/>
      <c r="M212" s="155"/>
      <c r="T212" s="156"/>
      <c r="AT212" s="151" t="s">
        <v>191</v>
      </c>
      <c r="AU212" s="151" t="s">
        <v>81</v>
      </c>
      <c r="AV212" s="12" t="s">
        <v>81</v>
      </c>
      <c r="AW212" s="12" t="s">
        <v>32</v>
      </c>
      <c r="AX212" s="12" t="s">
        <v>70</v>
      </c>
      <c r="AY212" s="151" t="s">
        <v>115</v>
      </c>
    </row>
    <row r="213" spans="2:51" s="14" customFormat="1" ht="10.2">
      <c r="B213" s="164"/>
      <c r="D213" s="134" t="s">
        <v>191</v>
      </c>
      <c r="E213" s="165" t="s">
        <v>18</v>
      </c>
      <c r="F213" s="166" t="s">
        <v>217</v>
      </c>
      <c r="H213" s="165" t="s">
        <v>18</v>
      </c>
      <c r="I213" s="167"/>
      <c r="L213" s="164"/>
      <c r="M213" s="168"/>
      <c r="T213" s="169"/>
      <c r="AT213" s="165" t="s">
        <v>191</v>
      </c>
      <c r="AU213" s="165" t="s">
        <v>81</v>
      </c>
      <c r="AV213" s="14" t="s">
        <v>78</v>
      </c>
      <c r="AW213" s="14" t="s">
        <v>32</v>
      </c>
      <c r="AX213" s="14" t="s">
        <v>70</v>
      </c>
      <c r="AY213" s="165" t="s">
        <v>115</v>
      </c>
    </row>
    <row r="214" spans="2:51" s="12" customFormat="1" ht="10.2">
      <c r="B214" s="150"/>
      <c r="D214" s="134" t="s">
        <v>191</v>
      </c>
      <c r="E214" s="151" t="s">
        <v>18</v>
      </c>
      <c r="F214" s="152" t="s">
        <v>334</v>
      </c>
      <c r="H214" s="153">
        <v>0.72</v>
      </c>
      <c r="I214" s="154"/>
      <c r="L214" s="150"/>
      <c r="M214" s="155"/>
      <c r="T214" s="156"/>
      <c r="AT214" s="151" t="s">
        <v>191</v>
      </c>
      <c r="AU214" s="151" t="s">
        <v>81</v>
      </c>
      <c r="AV214" s="12" t="s">
        <v>81</v>
      </c>
      <c r="AW214" s="12" t="s">
        <v>32</v>
      </c>
      <c r="AX214" s="12" t="s">
        <v>70</v>
      </c>
      <c r="AY214" s="151" t="s">
        <v>115</v>
      </c>
    </row>
    <row r="215" spans="2:51" s="12" customFormat="1" ht="10.2">
      <c r="B215" s="150"/>
      <c r="D215" s="134" t="s">
        <v>191</v>
      </c>
      <c r="E215" s="151" t="s">
        <v>18</v>
      </c>
      <c r="F215" s="152" t="s">
        <v>335</v>
      </c>
      <c r="H215" s="153">
        <v>1.08</v>
      </c>
      <c r="I215" s="154"/>
      <c r="L215" s="150"/>
      <c r="M215" s="155"/>
      <c r="T215" s="156"/>
      <c r="AT215" s="151" t="s">
        <v>191</v>
      </c>
      <c r="AU215" s="151" t="s">
        <v>81</v>
      </c>
      <c r="AV215" s="12" t="s">
        <v>81</v>
      </c>
      <c r="AW215" s="12" t="s">
        <v>32</v>
      </c>
      <c r="AX215" s="12" t="s">
        <v>70</v>
      </c>
      <c r="AY215" s="151" t="s">
        <v>115</v>
      </c>
    </row>
    <row r="216" spans="2:51" s="12" customFormat="1" ht="10.2">
      <c r="B216" s="150"/>
      <c r="D216" s="134" t="s">
        <v>191</v>
      </c>
      <c r="E216" s="151" t="s">
        <v>18</v>
      </c>
      <c r="F216" s="152" t="s">
        <v>336</v>
      </c>
      <c r="H216" s="153">
        <v>2.88</v>
      </c>
      <c r="I216" s="154"/>
      <c r="L216" s="150"/>
      <c r="M216" s="155"/>
      <c r="T216" s="156"/>
      <c r="AT216" s="151" t="s">
        <v>191</v>
      </c>
      <c r="AU216" s="151" t="s">
        <v>81</v>
      </c>
      <c r="AV216" s="12" t="s">
        <v>81</v>
      </c>
      <c r="AW216" s="12" t="s">
        <v>32</v>
      </c>
      <c r="AX216" s="12" t="s">
        <v>70</v>
      </c>
      <c r="AY216" s="151" t="s">
        <v>115</v>
      </c>
    </row>
    <row r="217" spans="2:51" s="13" customFormat="1" ht="10.2">
      <c r="B217" s="157"/>
      <c r="D217" s="134" t="s">
        <v>191</v>
      </c>
      <c r="E217" s="158" t="s">
        <v>18</v>
      </c>
      <c r="F217" s="159" t="s">
        <v>193</v>
      </c>
      <c r="H217" s="160">
        <v>39.6</v>
      </c>
      <c r="I217" s="161"/>
      <c r="L217" s="157"/>
      <c r="M217" s="162"/>
      <c r="T217" s="163"/>
      <c r="AT217" s="158" t="s">
        <v>191</v>
      </c>
      <c r="AU217" s="158" t="s">
        <v>81</v>
      </c>
      <c r="AV217" s="13" t="s">
        <v>114</v>
      </c>
      <c r="AW217" s="13" t="s">
        <v>32</v>
      </c>
      <c r="AX217" s="13" t="s">
        <v>78</v>
      </c>
      <c r="AY217" s="158" t="s">
        <v>115</v>
      </c>
    </row>
    <row r="218" spans="2:65" s="1" customFormat="1" ht="16.5" customHeight="1">
      <c r="B218" s="32"/>
      <c r="C218" s="121" t="s">
        <v>337</v>
      </c>
      <c r="D218" s="121" t="s">
        <v>116</v>
      </c>
      <c r="E218" s="122" t="s">
        <v>338</v>
      </c>
      <c r="F218" s="123" t="s">
        <v>339</v>
      </c>
      <c r="G218" s="124" t="s">
        <v>188</v>
      </c>
      <c r="H218" s="125">
        <v>39.6</v>
      </c>
      <c r="I218" s="126"/>
      <c r="J218" s="127">
        <f>ROUND(I218*H218,2)</f>
        <v>0</v>
      </c>
      <c r="K218" s="123" t="s">
        <v>159</v>
      </c>
      <c r="L218" s="32"/>
      <c r="M218" s="128" t="s">
        <v>18</v>
      </c>
      <c r="N218" s="129" t="s">
        <v>41</v>
      </c>
      <c r="P218" s="130">
        <f>O218*H218</f>
        <v>0</v>
      </c>
      <c r="Q218" s="130">
        <v>0</v>
      </c>
      <c r="R218" s="130">
        <f>Q218*H218</f>
        <v>0</v>
      </c>
      <c r="S218" s="130">
        <v>0</v>
      </c>
      <c r="T218" s="131">
        <f>S218*H218</f>
        <v>0</v>
      </c>
      <c r="AR218" s="132" t="s">
        <v>114</v>
      </c>
      <c r="AT218" s="132" t="s">
        <v>116</v>
      </c>
      <c r="AU218" s="132" t="s">
        <v>81</v>
      </c>
      <c r="AY218" s="17" t="s">
        <v>115</v>
      </c>
      <c r="BE218" s="133">
        <f>IF(N218="základní",J218,0)</f>
        <v>0</v>
      </c>
      <c r="BF218" s="133">
        <f>IF(N218="snížená",J218,0)</f>
        <v>0</v>
      </c>
      <c r="BG218" s="133">
        <f>IF(N218="zákl. přenesená",J218,0)</f>
        <v>0</v>
      </c>
      <c r="BH218" s="133">
        <f>IF(N218="sníž. přenesená",J218,0)</f>
        <v>0</v>
      </c>
      <c r="BI218" s="133">
        <f>IF(N218="nulová",J218,0)</f>
        <v>0</v>
      </c>
      <c r="BJ218" s="17" t="s">
        <v>78</v>
      </c>
      <c r="BK218" s="133">
        <f>ROUND(I218*H218,2)</f>
        <v>0</v>
      </c>
      <c r="BL218" s="17" t="s">
        <v>114</v>
      </c>
      <c r="BM218" s="132" t="s">
        <v>340</v>
      </c>
    </row>
    <row r="219" spans="2:47" s="1" customFormat="1" ht="10.2">
      <c r="B219" s="32"/>
      <c r="D219" s="134" t="s">
        <v>121</v>
      </c>
      <c r="F219" s="135" t="s">
        <v>341</v>
      </c>
      <c r="I219" s="136"/>
      <c r="L219" s="32"/>
      <c r="M219" s="137"/>
      <c r="T219" s="53"/>
      <c r="AT219" s="17" t="s">
        <v>121</v>
      </c>
      <c r="AU219" s="17" t="s">
        <v>81</v>
      </c>
    </row>
    <row r="220" spans="2:47" s="1" customFormat="1" ht="10.2">
      <c r="B220" s="32"/>
      <c r="D220" s="148" t="s">
        <v>162</v>
      </c>
      <c r="F220" s="149" t="s">
        <v>342</v>
      </c>
      <c r="I220" s="136"/>
      <c r="L220" s="32"/>
      <c r="M220" s="137"/>
      <c r="T220" s="53"/>
      <c r="AT220" s="17" t="s">
        <v>162</v>
      </c>
      <c r="AU220" s="17" t="s">
        <v>81</v>
      </c>
    </row>
    <row r="221" spans="2:51" s="14" customFormat="1" ht="10.2">
      <c r="B221" s="164"/>
      <c r="D221" s="134" t="s">
        <v>191</v>
      </c>
      <c r="E221" s="165" t="s">
        <v>18</v>
      </c>
      <c r="F221" s="166" t="s">
        <v>331</v>
      </c>
      <c r="H221" s="165" t="s">
        <v>18</v>
      </c>
      <c r="I221" s="167"/>
      <c r="L221" s="164"/>
      <c r="M221" s="168"/>
      <c r="T221" s="169"/>
      <c r="AT221" s="165" t="s">
        <v>191</v>
      </c>
      <c r="AU221" s="165" t="s">
        <v>81</v>
      </c>
      <c r="AV221" s="14" t="s">
        <v>78</v>
      </c>
      <c r="AW221" s="14" t="s">
        <v>32</v>
      </c>
      <c r="AX221" s="14" t="s">
        <v>70</v>
      </c>
      <c r="AY221" s="165" t="s">
        <v>115</v>
      </c>
    </row>
    <row r="222" spans="2:51" s="14" customFormat="1" ht="10.2">
      <c r="B222" s="164"/>
      <c r="D222" s="134" t="s">
        <v>191</v>
      </c>
      <c r="E222" s="165" t="s">
        <v>18</v>
      </c>
      <c r="F222" s="166" t="s">
        <v>213</v>
      </c>
      <c r="H222" s="165" t="s">
        <v>18</v>
      </c>
      <c r="I222" s="167"/>
      <c r="L222" s="164"/>
      <c r="M222" s="168"/>
      <c r="T222" s="169"/>
      <c r="AT222" s="165" t="s">
        <v>191</v>
      </c>
      <c r="AU222" s="165" t="s">
        <v>81</v>
      </c>
      <c r="AV222" s="14" t="s">
        <v>78</v>
      </c>
      <c r="AW222" s="14" t="s">
        <v>32</v>
      </c>
      <c r="AX222" s="14" t="s">
        <v>70</v>
      </c>
      <c r="AY222" s="165" t="s">
        <v>115</v>
      </c>
    </row>
    <row r="223" spans="2:51" s="12" customFormat="1" ht="10.2">
      <c r="B223" s="150"/>
      <c r="D223" s="134" t="s">
        <v>191</v>
      </c>
      <c r="E223" s="151" t="s">
        <v>18</v>
      </c>
      <c r="F223" s="152" t="s">
        <v>332</v>
      </c>
      <c r="H223" s="153">
        <v>32.4</v>
      </c>
      <c r="I223" s="154"/>
      <c r="L223" s="150"/>
      <c r="M223" s="155"/>
      <c r="T223" s="156"/>
      <c r="AT223" s="151" t="s">
        <v>191</v>
      </c>
      <c r="AU223" s="151" t="s">
        <v>81</v>
      </c>
      <c r="AV223" s="12" t="s">
        <v>81</v>
      </c>
      <c r="AW223" s="12" t="s">
        <v>32</v>
      </c>
      <c r="AX223" s="12" t="s">
        <v>70</v>
      </c>
      <c r="AY223" s="151" t="s">
        <v>115</v>
      </c>
    </row>
    <row r="224" spans="2:51" s="14" customFormat="1" ht="10.2">
      <c r="B224" s="164"/>
      <c r="D224" s="134" t="s">
        <v>191</v>
      </c>
      <c r="E224" s="165" t="s">
        <v>18</v>
      </c>
      <c r="F224" s="166" t="s">
        <v>215</v>
      </c>
      <c r="H224" s="165" t="s">
        <v>18</v>
      </c>
      <c r="I224" s="167"/>
      <c r="L224" s="164"/>
      <c r="M224" s="168"/>
      <c r="T224" s="169"/>
      <c r="AT224" s="165" t="s">
        <v>191</v>
      </c>
      <c r="AU224" s="165" t="s">
        <v>81</v>
      </c>
      <c r="AV224" s="14" t="s">
        <v>78</v>
      </c>
      <c r="AW224" s="14" t="s">
        <v>32</v>
      </c>
      <c r="AX224" s="14" t="s">
        <v>70</v>
      </c>
      <c r="AY224" s="165" t="s">
        <v>115</v>
      </c>
    </row>
    <row r="225" spans="2:51" s="12" customFormat="1" ht="10.2">
      <c r="B225" s="150"/>
      <c r="D225" s="134" t="s">
        <v>191</v>
      </c>
      <c r="E225" s="151" t="s">
        <v>18</v>
      </c>
      <c r="F225" s="152" t="s">
        <v>333</v>
      </c>
      <c r="H225" s="153">
        <v>2.52</v>
      </c>
      <c r="I225" s="154"/>
      <c r="L225" s="150"/>
      <c r="M225" s="155"/>
      <c r="T225" s="156"/>
      <c r="AT225" s="151" t="s">
        <v>191</v>
      </c>
      <c r="AU225" s="151" t="s">
        <v>81</v>
      </c>
      <c r="AV225" s="12" t="s">
        <v>81</v>
      </c>
      <c r="AW225" s="12" t="s">
        <v>32</v>
      </c>
      <c r="AX225" s="12" t="s">
        <v>70</v>
      </c>
      <c r="AY225" s="151" t="s">
        <v>115</v>
      </c>
    </row>
    <row r="226" spans="2:51" s="14" customFormat="1" ht="10.2">
      <c r="B226" s="164"/>
      <c r="D226" s="134" t="s">
        <v>191</v>
      </c>
      <c r="E226" s="165" t="s">
        <v>18</v>
      </c>
      <c r="F226" s="166" t="s">
        <v>217</v>
      </c>
      <c r="H226" s="165" t="s">
        <v>18</v>
      </c>
      <c r="I226" s="167"/>
      <c r="L226" s="164"/>
      <c r="M226" s="168"/>
      <c r="T226" s="169"/>
      <c r="AT226" s="165" t="s">
        <v>191</v>
      </c>
      <c r="AU226" s="165" t="s">
        <v>81</v>
      </c>
      <c r="AV226" s="14" t="s">
        <v>78</v>
      </c>
      <c r="AW226" s="14" t="s">
        <v>32</v>
      </c>
      <c r="AX226" s="14" t="s">
        <v>70</v>
      </c>
      <c r="AY226" s="165" t="s">
        <v>115</v>
      </c>
    </row>
    <row r="227" spans="2:51" s="12" customFormat="1" ht="10.2">
      <c r="B227" s="150"/>
      <c r="D227" s="134" t="s">
        <v>191</v>
      </c>
      <c r="E227" s="151" t="s">
        <v>18</v>
      </c>
      <c r="F227" s="152" t="s">
        <v>334</v>
      </c>
      <c r="H227" s="153">
        <v>0.72</v>
      </c>
      <c r="I227" s="154"/>
      <c r="L227" s="150"/>
      <c r="M227" s="155"/>
      <c r="T227" s="156"/>
      <c r="AT227" s="151" t="s">
        <v>191</v>
      </c>
      <c r="AU227" s="151" t="s">
        <v>81</v>
      </c>
      <c r="AV227" s="12" t="s">
        <v>81</v>
      </c>
      <c r="AW227" s="12" t="s">
        <v>32</v>
      </c>
      <c r="AX227" s="12" t="s">
        <v>70</v>
      </c>
      <c r="AY227" s="151" t="s">
        <v>115</v>
      </c>
    </row>
    <row r="228" spans="2:51" s="12" customFormat="1" ht="10.2">
      <c r="B228" s="150"/>
      <c r="D228" s="134" t="s">
        <v>191</v>
      </c>
      <c r="E228" s="151" t="s">
        <v>18</v>
      </c>
      <c r="F228" s="152" t="s">
        <v>335</v>
      </c>
      <c r="H228" s="153">
        <v>1.08</v>
      </c>
      <c r="I228" s="154"/>
      <c r="L228" s="150"/>
      <c r="M228" s="155"/>
      <c r="T228" s="156"/>
      <c r="AT228" s="151" t="s">
        <v>191</v>
      </c>
      <c r="AU228" s="151" t="s">
        <v>81</v>
      </c>
      <c r="AV228" s="12" t="s">
        <v>81</v>
      </c>
      <c r="AW228" s="12" t="s">
        <v>32</v>
      </c>
      <c r="AX228" s="12" t="s">
        <v>70</v>
      </c>
      <c r="AY228" s="151" t="s">
        <v>115</v>
      </c>
    </row>
    <row r="229" spans="2:51" s="12" customFormat="1" ht="10.2">
      <c r="B229" s="150"/>
      <c r="D229" s="134" t="s">
        <v>191</v>
      </c>
      <c r="E229" s="151" t="s">
        <v>18</v>
      </c>
      <c r="F229" s="152" t="s">
        <v>336</v>
      </c>
      <c r="H229" s="153">
        <v>2.88</v>
      </c>
      <c r="I229" s="154"/>
      <c r="L229" s="150"/>
      <c r="M229" s="155"/>
      <c r="T229" s="156"/>
      <c r="AT229" s="151" t="s">
        <v>191</v>
      </c>
      <c r="AU229" s="151" t="s">
        <v>81</v>
      </c>
      <c r="AV229" s="12" t="s">
        <v>81</v>
      </c>
      <c r="AW229" s="12" t="s">
        <v>32</v>
      </c>
      <c r="AX229" s="12" t="s">
        <v>70</v>
      </c>
      <c r="AY229" s="151" t="s">
        <v>115</v>
      </c>
    </row>
    <row r="230" spans="2:51" s="13" customFormat="1" ht="10.2">
      <c r="B230" s="157"/>
      <c r="D230" s="134" t="s">
        <v>191</v>
      </c>
      <c r="E230" s="158" t="s">
        <v>18</v>
      </c>
      <c r="F230" s="159" t="s">
        <v>193</v>
      </c>
      <c r="H230" s="160">
        <v>39.6</v>
      </c>
      <c r="I230" s="161"/>
      <c r="L230" s="157"/>
      <c r="M230" s="162"/>
      <c r="T230" s="163"/>
      <c r="AT230" s="158" t="s">
        <v>191</v>
      </c>
      <c r="AU230" s="158" t="s">
        <v>81</v>
      </c>
      <c r="AV230" s="13" t="s">
        <v>114</v>
      </c>
      <c r="AW230" s="13" t="s">
        <v>32</v>
      </c>
      <c r="AX230" s="13" t="s">
        <v>78</v>
      </c>
      <c r="AY230" s="158" t="s">
        <v>115</v>
      </c>
    </row>
    <row r="231" spans="2:65" s="1" customFormat="1" ht="16.5" customHeight="1">
      <c r="B231" s="32"/>
      <c r="C231" s="121" t="s">
        <v>273</v>
      </c>
      <c r="D231" s="121" t="s">
        <v>116</v>
      </c>
      <c r="E231" s="122" t="s">
        <v>343</v>
      </c>
      <c r="F231" s="123" t="s">
        <v>344</v>
      </c>
      <c r="G231" s="124" t="s">
        <v>196</v>
      </c>
      <c r="H231" s="125">
        <v>17.685</v>
      </c>
      <c r="I231" s="126"/>
      <c r="J231" s="127">
        <f>ROUND(I231*H231,2)</f>
        <v>0</v>
      </c>
      <c r="K231" s="123" t="s">
        <v>159</v>
      </c>
      <c r="L231" s="32"/>
      <c r="M231" s="128" t="s">
        <v>18</v>
      </c>
      <c r="N231" s="129" t="s">
        <v>41</v>
      </c>
      <c r="P231" s="130">
        <f>O231*H231</f>
        <v>0</v>
      </c>
      <c r="Q231" s="130">
        <v>2.50187</v>
      </c>
      <c r="R231" s="130">
        <f>Q231*H231</f>
        <v>44.245570949999994</v>
      </c>
      <c r="S231" s="130">
        <v>0</v>
      </c>
      <c r="T231" s="131">
        <f>S231*H231</f>
        <v>0</v>
      </c>
      <c r="AR231" s="132" t="s">
        <v>114</v>
      </c>
      <c r="AT231" s="132" t="s">
        <v>116</v>
      </c>
      <c r="AU231" s="132" t="s">
        <v>81</v>
      </c>
      <c r="AY231" s="17" t="s">
        <v>115</v>
      </c>
      <c r="BE231" s="133">
        <f>IF(N231="základní",J231,0)</f>
        <v>0</v>
      </c>
      <c r="BF231" s="133">
        <f>IF(N231="snížená",J231,0)</f>
        <v>0</v>
      </c>
      <c r="BG231" s="133">
        <f>IF(N231="zákl. přenesená",J231,0)</f>
        <v>0</v>
      </c>
      <c r="BH231" s="133">
        <f>IF(N231="sníž. přenesená",J231,0)</f>
        <v>0</v>
      </c>
      <c r="BI231" s="133">
        <f>IF(N231="nulová",J231,0)</f>
        <v>0</v>
      </c>
      <c r="BJ231" s="17" t="s">
        <v>78</v>
      </c>
      <c r="BK231" s="133">
        <f>ROUND(I231*H231,2)</f>
        <v>0</v>
      </c>
      <c r="BL231" s="17" t="s">
        <v>114</v>
      </c>
      <c r="BM231" s="132" t="s">
        <v>345</v>
      </c>
    </row>
    <row r="232" spans="2:47" s="1" customFormat="1" ht="19.2">
      <c r="B232" s="32"/>
      <c r="D232" s="134" t="s">
        <v>121</v>
      </c>
      <c r="F232" s="135" t="s">
        <v>346</v>
      </c>
      <c r="I232" s="136"/>
      <c r="L232" s="32"/>
      <c r="M232" s="137"/>
      <c r="T232" s="53"/>
      <c r="AT232" s="17" t="s">
        <v>121</v>
      </c>
      <c r="AU232" s="17" t="s">
        <v>81</v>
      </c>
    </row>
    <row r="233" spans="2:47" s="1" customFormat="1" ht="10.2">
      <c r="B233" s="32"/>
      <c r="D233" s="148" t="s">
        <v>162</v>
      </c>
      <c r="F233" s="149" t="s">
        <v>347</v>
      </c>
      <c r="I233" s="136"/>
      <c r="L233" s="32"/>
      <c r="M233" s="137"/>
      <c r="T233" s="53"/>
      <c r="AT233" s="17" t="s">
        <v>162</v>
      </c>
      <c r="AU233" s="17" t="s">
        <v>81</v>
      </c>
    </row>
    <row r="234" spans="2:51" s="14" customFormat="1" ht="10.2">
      <c r="B234" s="164"/>
      <c r="D234" s="134" t="s">
        <v>191</v>
      </c>
      <c r="E234" s="165" t="s">
        <v>18</v>
      </c>
      <c r="F234" s="166" t="s">
        <v>213</v>
      </c>
      <c r="H234" s="165" t="s">
        <v>18</v>
      </c>
      <c r="I234" s="167"/>
      <c r="L234" s="164"/>
      <c r="M234" s="168"/>
      <c r="T234" s="169"/>
      <c r="AT234" s="165" t="s">
        <v>191</v>
      </c>
      <c r="AU234" s="165" t="s">
        <v>81</v>
      </c>
      <c r="AV234" s="14" t="s">
        <v>78</v>
      </c>
      <c r="AW234" s="14" t="s">
        <v>32</v>
      </c>
      <c r="AX234" s="14" t="s">
        <v>70</v>
      </c>
      <c r="AY234" s="165" t="s">
        <v>115</v>
      </c>
    </row>
    <row r="235" spans="2:51" s="12" customFormat="1" ht="10.2">
      <c r="B235" s="150"/>
      <c r="D235" s="134" t="s">
        <v>191</v>
      </c>
      <c r="E235" s="151" t="s">
        <v>18</v>
      </c>
      <c r="F235" s="152" t="s">
        <v>214</v>
      </c>
      <c r="H235" s="153">
        <v>13.5</v>
      </c>
      <c r="I235" s="154"/>
      <c r="L235" s="150"/>
      <c r="M235" s="155"/>
      <c r="T235" s="156"/>
      <c r="AT235" s="151" t="s">
        <v>191</v>
      </c>
      <c r="AU235" s="151" t="s">
        <v>81</v>
      </c>
      <c r="AV235" s="12" t="s">
        <v>81</v>
      </c>
      <c r="AW235" s="12" t="s">
        <v>32</v>
      </c>
      <c r="AX235" s="12" t="s">
        <v>70</v>
      </c>
      <c r="AY235" s="151" t="s">
        <v>115</v>
      </c>
    </row>
    <row r="236" spans="2:51" s="14" customFormat="1" ht="10.2">
      <c r="B236" s="164"/>
      <c r="D236" s="134" t="s">
        <v>191</v>
      </c>
      <c r="E236" s="165" t="s">
        <v>18</v>
      </c>
      <c r="F236" s="166" t="s">
        <v>215</v>
      </c>
      <c r="H236" s="165" t="s">
        <v>18</v>
      </c>
      <c r="I236" s="167"/>
      <c r="L236" s="164"/>
      <c r="M236" s="168"/>
      <c r="T236" s="169"/>
      <c r="AT236" s="165" t="s">
        <v>191</v>
      </c>
      <c r="AU236" s="165" t="s">
        <v>81</v>
      </c>
      <c r="AV236" s="14" t="s">
        <v>78</v>
      </c>
      <c r="AW236" s="14" t="s">
        <v>32</v>
      </c>
      <c r="AX236" s="14" t="s">
        <v>70</v>
      </c>
      <c r="AY236" s="165" t="s">
        <v>115</v>
      </c>
    </row>
    <row r="237" spans="2:51" s="12" customFormat="1" ht="10.2">
      <c r="B237" s="150"/>
      <c r="D237" s="134" t="s">
        <v>191</v>
      </c>
      <c r="E237" s="151" t="s">
        <v>18</v>
      </c>
      <c r="F237" s="152" t="s">
        <v>216</v>
      </c>
      <c r="H237" s="153">
        <v>0.504</v>
      </c>
      <c r="I237" s="154"/>
      <c r="L237" s="150"/>
      <c r="M237" s="155"/>
      <c r="T237" s="156"/>
      <c r="AT237" s="151" t="s">
        <v>191</v>
      </c>
      <c r="AU237" s="151" t="s">
        <v>81</v>
      </c>
      <c r="AV237" s="12" t="s">
        <v>81</v>
      </c>
      <c r="AW237" s="12" t="s">
        <v>32</v>
      </c>
      <c r="AX237" s="12" t="s">
        <v>70</v>
      </c>
      <c r="AY237" s="151" t="s">
        <v>115</v>
      </c>
    </row>
    <row r="238" spans="2:51" s="14" customFormat="1" ht="10.2">
      <c r="B238" s="164"/>
      <c r="D238" s="134" t="s">
        <v>191</v>
      </c>
      <c r="E238" s="165" t="s">
        <v>18</v>
      </c>
      <c r="F238" s="166" t="s">
        <v>217</v>
      </c>
      <c r="H238" s="165" t="s">
        <v>18</v>
      </c>
      <c r="I238" s="167"/>
      <c r="L238" s="164"/>
      <c r="M238" s="168"/>
      <c r="T238" s="169"/>
      <c r="AT238" s="165" t="s">
        <v>191</v>
      </c>
      <c r="AU238" s="165" t="s">
        <v>81</v>
      </c>
      <c r="AV238" s="14" t="s">
        <v>78</v>
      </c>
      <c r="AW238" s="14" t="s">
        <v>32</v>
      </c>
      <c r="AX238" s="14" t="s">
        <v>70</v>
      </c>
      <c r="AY238" s="165" t="s">
        <v>115</v>
      </c>
    </row>
    <row r="239" spans="2:51" s="12" customFormat="1" ht="10.2">
      <c r="B239" s="150"/>
      <c r="D239" s="134" t="s">
        <v>191</v>
      </c>
      <c r="E239" s="151" t="s">
        <v>18</v>
      </c>
      <c r="F239" s="152" t="s">
        <v>218</v>
      </c>
      <c r="H239" s="153">
        <v>0.09</v>
      </c>
      <c r="I239" s="154"/>
      <c r="L239" s="150"/>
      <c r="M239" s="155"/>
      <c r="T239" s="156"/>
      <c r="AT239" s="151" t="s">
        <v>191</v>
      </c>
      <c r="AU239" s="151" t="s">
        <v>81</v>
      </c>
      <c r="AV239" s="12" t="s">
        <v>81</v>
      </c>
      <c r="AW239" s="12" t="s">
        <v>32</v>
      </c>
      <c r="AX239" s="12" t="s">
        <v>70</v>
      </c>
      <c r="AY239" s="151" t="s">
        <v>115</v>
      </c>
    </row>
    <row r="240" spans="2:51" s="12" customFormat="1" ht="10.2">
      <c r="B240" s="150"/>
      <c r="D240" s="134" t="s">
        <v>191</v>
      </c>
      <c r="E240" s="151" t="s">
        <v>18</v>
      </c>
      <c r="F240" s="152" t="s">
        <v>219</v>
      </c>
      <c r="H240" s="153">
        <v>0.135</v>
      </c>
      <c r="I240" s="154"/>
      <c r="L240" s="150"/>
      <c r="M240" s="155"/>
      <c r="T240" s="156"/>
      <c r="AT240" s="151" t="s">
        <v>191</v>
      </c>
      <c r="AU240" s="151" t="s">
        <v>81</v>
      </c>
      <c r="AV240" s="12" t="s">
        <v>81</v>
      </c>
      <c r="AW240" s="12" t="s">
        <v>32</v>
      </c>
      <c r="AX240" s="12" t="s">
        <v>70</v>
      </c>
      <c r="AY240" s="151" t="s">
        <v>115</v>
      </c>
    </row>
    <row r="241" spans="2:51" s="12" customFormat="1" ht="10.2">
      <c r="B241" s="150"/>
      <c r="D241" s="134" t="s">
        <v>191</v>
      </c>
      <c r="E241" s="151" t="s">
        <v>18</v>
      </c>
      <c r="F241" s="152" t="s">
        <v>220</v>
      </c>
      <c r="H241" s="153">
        <v>3.456</v>
      </c>
      <c r="I241" s="154"/>
      <c r="L241" s="150"/>
      <c r="M241" s="155"/>
      <c r="T241" s="156"/>
      <c r="AT241" s="151" t="s">
        <v>191</v>
      </c>
      <c r="AU241" s="151" t="s">
        <v>81</v>
      </c>
      <c r="AV241" s="12" t="s">
        <v>81</v>
      </c>
      <c r="AW241" s="12" t="s">
        <v>32</v>
      </c>
      <c r="AX241" s="12" t="s">
        <v>70</v>
      </c>
      <c r="AY241" s="151" t="s">
        <v>115</v>
      </c>
    </row>
    <row r="242" spans="2:51" s="13" customFormat="1" ht="10.2">
      <c r="B242" s="157"/>
      <c r="D242" s="134" t="s">
        <v>191</v>
      </c>
      <c r="E242" s="158" t="s">
        <v>18</v>
      </c>
      <c r="F242" s="159" t="s">
        <v>193</v>
      </c>
      <c r="H242" s="160">
        <v>17.685</v>
      </c>
      <c r="I242" s="161"/>
      <c r="L242" s="157"/>
      <c r="M242" s="162"/>
      <c r="T242" s="163"/>
      <c r="AT242" s="158" t="s">
        <v>191</v>
      </c>
      <c r="AU242" s="158" t="s">
        <v>81</v>
      </c>
      <c r="AV242" s="13" t="s">
        <v>114</v>
      </c>
      <c r="AW242" s="13" t="s">
        <v>32</v>
      </c>
      <c r="AX242" s="13" t="s">
        <v>78</v>
      </c>
      <c r="AY242" s="158" t="s">
        <v>115</v>
      </c>
    </row>
    <row r="243" spans="2:65" s="1" customFormat="1" ht="24.15" customHeight="1">
      <c r="B243" s="32"/>
      <c r="C243" s="170" t="s">
        <v>348</v>
      </c>
      <c r="D243" s="170" t="s">
        <v>265</v>
      </c>
      <c r="E243" s="171" t="s">
        <v>349</v>
      </c>
      <c r="F243" s="172" t="s">
        <v>350</v>
      </c>
      <c r="G243" s="173" t="s">
        <v>306</v>
      </c>
      <c r="H243" s="174">
        <v>50.2</v>
      </c>
      <c r="I243" s="175"/>
      <c r="J243" s="176">
        <f>ROUND(I243*H243,2)</f>
        <v>0</v>
      </c>
      <c r="K243" s="172" t="s">
        <v>159</v>
      </c>
      <c r="L243" s="177"/>
      <c r="M243" s="178" t="s">
        <v>18</v>
      </c>
      <c r="N243" s="179" t="s">
        <v>41</v>
      </c>
      <c r="P243" s="130">
        <f>O243*H243</f>
        <v>0</v>
      </c>
      <c r="Q243" s="130">
        <v>0.003</v>
      </c>
      <c r="R243" s="130">
        <f>Q243*H243</f>
        <v>0.1506</v>
      </c>
      <c r="S243" s="130">
        <v>0</v>
      </c>
      <c r="T243" s="131">
        <f>S243*H243</f>
        <v>0</v>
      </c>
      <c r="AR243" s="132" t="s">
        <v>148</v>
      </c>
      <c r="AT243" s="132" t="s">
        <v>265</v>
      </c>
      <c r="AU243" s="132" t="s">
        <v>81</v>
      </c>
      <c r="AY243" s="17" t="s">
        <v>115</v>
      </c>
      <c r="BE243" s="133">
        <f>IF(N243="základní",J243,0)</f>
        <v>0</v>
      </c>
      <c r="BF243" s="133">
        <f>IF(N243="snížená",J243,0)</f>
        <v>0</v>
      </c>
      <c r="BG243" s="133">
        <f>IF(N243="zákl. přenesená",J243,0)</f>
        <v>0</v>
      </c>
      <c r="BH243" s="133">
        <f>IF(N243="sníž. přenesená",J243,0)</f>
        <v>0</v>
      </c>
      <c r="BI243" s="133">
        <f>IF(N243="nulová",J243,0)</f>
        <v>0</v>
      </c>
      <c r="BJ243" s="17" t="s">
        <v>78</v>
      </c>
      <c r="BK243" s="133">
        <f>ROUND(I243*H243,2)</f>
        <v>0</v>
      </c>
      <c r="BL243" s="17" t="s">
        <v>114</v>
      </c>
      <c r="BM243" s="132" t="s">
        <v>351</v>
      </c>
    </row>
    <row r="244" spans="2:47" s="1" customFormat="1" ht="10.2">
      <c r="B244" s="32"/>
      <c r="D244" s="134" t="s">
        <v>121</v>
      </c>
      <c r="F244" s="135" t="s">
        <v>350</v>
      </c>
      <c r="I244" s="136"/>
      <c r="L244" s="32"/>
      <c r="M244" s="137"/>
      <c r="T244" s="53"/>
      <c r="AT244" s="17" t="s">
        <v>121</v>
      </c>
      <c r="AU244" s="17" t="s">
        <v>81</v>
      </c>
    </row>
    <row r="245" spans="2:51" s="14" customFormat="1" ht="10.2">
      <c r="B245" s="164"/>
      <c r="D245" s="134" t="s">
        <v>191</v>
      </c>
      <c r="E245" s="165" t="s">
        <v>18</v>
      </c>
      <c r="F245" s="166" t="s">
        <v>352</v>
      </c>
      <c r="H245" s="165" t="s">
        <v>18</v>
      </c>
      <c r="I245" s="167"/>
      <c r="L245" s="164"/>
      <c r="M245" s="168"/>
      <c r="T245" s="169"/>
      <c r="AT245" s="165" t="s">
        <v>191</v>
      </c>
      <c r="AU245" s="165" t="s">
        <v>81</v>
      </c>
      <c r="AV245" s="14" t="s">
        <v>78</v>
      </c>
      <c r="AW245" s="14" t="s">
        <v>32</v>
      </c>
      <c r="AX245" s="14" t="s">
        <v>70</v>
      </c>
      <c r="AY245" s="165" t="s">
        <v>115</v>
      </c>
    </row>
    <row r="246" spans="2:51" s="14" customFormat="1" ht="10.2">
      <c r="B246" s="164"/>
      <c r="D246" s="134" t="s">
        <v>191</v>
      </c>
      <c r="E246" s="165" t="s">
        <v>18</v>
      </c>
      <c r="F246" s="166" t="s">
        <v>213</v>
      </c>
      <c r="H246" s="165" t="s">
        <v>18</v>
      </c>
      <c r="I246" s="167"/>
      <c r="L246" s="164"/>
      <c r="M246" s="168"/>
      <c r="T246" s="169"/>
      <c r="AT246" s="165" t="s">
        <v>191</v>
      </c>
      <c r="AU246" s="165" t="s">
        <v>81</v>
      </c>
      <c r="AV246" s="14" t="s">
        <v>78</v>
      </c>
      <c r="AW246" s="14" t="s">
        <v>32</v>
      </c>
      <c r="AX246" s="14" t="s">
        <v>70</v>
      </c>
      <c r="AY246" s="165" t="s">
        <v>115</v>
      </c>
    </row>
    <row r="247" spans="2:51" s="12" customFormat="1" ht="10.2">
      <c r="B247" s="150"/>
      <c r="D247" s="134" t="s">
        <v>191</v>
      </c>
      <c r="E247" s="151" t="s">
        <v>18</v>
      </c>
      <c r="F247" s="152" t="s">
        <v>353</v>
      </c>
      <c r="H247" s="153">
        <v>43.2</v>
      </c>
      <c r="I247" s="154"/>
      <c r="L247" s="150"/>
      <c r="M247" s="155"/>
      <c r="T247" s="156"/>
      <c r="AT247" s="151" t="s">
        <v>191</v>
      </c>
      <c r="AU247" s="151" t="s">
        <v>81</v>
      </c>
      <c r="AV247" s="12" t="s">
        <v>81</v>
      </c>
      <c r="AW247" s="12" t="s">
        <v>32</v>
      </c>
      <c r="AX247" s="12" t="s">
        <v>70</v>
      </c>
      <c r="AY247" s="151" t="s">
        <v>115</v>
      </c>
    </row>
    <row r="248" spans="2:51" s="14" customFormat="1" ht="10.2">
      <c r="B248" s="164"/>
      <c r="D248" s="134" t="s">
        <v>191</v>
      </c>
      <c r="E248" s="165" t="s">
        <v>18</v>
      </c>
      <c r="F248" s="166" t="s">
        <v>215</v>
      </c>
      <c r="H248" s="165" t="s">
        <v>18</v>
      </c>
      <c r="I248" s="167"/>
      <c r="L248" s="164"/>
      <c r="M248" s="168"/>
      <c r="T248" s="169"/>
      <c r="AT248" s="165" t="s">
        <v>191</v>
      </c>
      <c r="AU248" s="165" t="s">
        <v>81</v>
      </c>
      <c r="AV248" s="14" t="s">
        <v>78</v>
      </c>
      <c r="AW248" s="14" t="s">
        <v>32</v>
      </c>
      <c r="AX248" s="14" t="s">
        <v>70</v>
      </c>
      <c r="AY248" s="165" t="s">
        <v>115</v>
      </c>
    </row>
    <row r="249" spans="2:51" s="12" customFormat="1" ht="10.2">
      <c r="B249" s="150"/>
      <c r="D249" s="134" t="s">
        <v>191</v>
      </c>
      <c r="E249" s="151" t="s">
        <v>18</v>
      </c>
      <c r="F249" s="152" t="s">
        <v>354</v>
      </c>
      <c r="H249" s="153">
        <v>4.2</v>
      </c>
      <c r="I249" s="154"/>
      <c r="L249" s="150"/>
      <c r="M249" s="155"/>
      <c r="T249" s="156"/>
      <c r="AT249" s="151" t="s">
        <v>191</v>
      </c>
      <c r="AU249" s="151" t="s">
        <v>81</v>
      </c>
      <c r="AV249" s="12" t="s">
        <v>81</v>
      </c>
      <c r="AW249" s="12" t="s">
        <v>32</v>
      </c>
      <c r="AX249" s="12" t="s">
        <v>70</v>
      </c>
      <c r="AY249" s="151" t="s">
        <v>115</v>
      </c>
    </row>
    <row r="250" spans="2:51" s="14" customFormat="1" ht="10.2">
      <c r="B250" s="164"/>
      <c r="D250" s="134" t="s">
        <v>191</v>
      </c>
      <c r="E250" s="165" t="s">
        <v>18</v>
      </c>
      <c r="F250" s="166" t="s">
        <v>217</v>
      </c>
      <c r="H250" s="165" t="s">
        <v>18</v>
      </c>
      <c r="I250" s="167"/>
      <c r="L250" s="164"/>
      <c r="M250" s="168"/>
      <c r="T250" s="169"/>
      <c r="AT250" s="165" t="s">
        <v>191</v>
      </c>
      <c r="AU250" s="165" t="s">
        <v>81</v>
      </c>
      <c r="AV250" s="14" t="s">
        <v>78</v>
      </c>
      <c r="AW250" s="14" t="s">
        <v>32</v>
      </c>
      <c r="AX250" s="14" t="s">
        <v>70</v>
      </c>
      <c r="AY250" s="165" t="s">
        <v>115</v>
      </c>
    </row>
    <row r="251" spans="2:51" s="12" customFormat="1" ht="10.2">
      <c r="B251" s="150"/>
      <c r="D251" s="134" t="s">
        <v>191</v>
      </c>
      <c r="E251" s="151" t="s">
        <v>18</v>
      </c>
      <c r="F251" s="152" t="s">
        <v>355</v>
      </c>
      <c r="H251" s="153">
        <v>0.8</v>
      </c>
      <c r="I251" s="154"/>
      <c r="L251" s="150"/>
      <c r="M251" s="155"/>
      <c r="T251" s="156"/>
      <c r="AT251" s="151" t="s">
        <v>191</v>
      </c>
      <c r="AU251" s="151" t="s">
        <v>81</v>
      </c>
      <c r="AV251" s="12" t="s">
        <v>81</v>
      </c>
      <c r="AW251" s="12" t="s">
        <v>32</v>
      </c>
      <c r="AX251" s="12" t="s">
        <v>70</v>
      </c>
      <c r="AY251" s="151" t="s">
        <v>115</v>
      </c>
    </row>
    <row r="252" spans="2:51" s="12" customFormat="1" ht="10.2">
      <c r="B252" s="150"/>
      <c r="D252" s="134" t="s">
        <v>191</v>
      </c>
      <c r="E252" s="151" t="s">
        <v>18</v>
      </c>
      <c r="F252" s="152" t="s">
        <v>356</v>
      </c>
      <c r="H252" s="153">
        <v>1.2</v>
      </c>
      <c r="I252" s="154"/>
      <c r="L252" s="150"/>
      <c r="M252" s="155"/>
      <c r="T252" s="156"/>
      <c r="AT252" s="151" t="s">
        <v>191</v>
      </c>
      <c r="AU252" s="151" t="s">
        <v>81</v>
      </c>
      <c r="AV252" s="12" t="s">
        <v>81</v>
      </c>
      <c r="AW252" s="12" t="s">
        <v>32</v>
      </c>
      <c r="AX252" s="12" t="s">
        <v>70</v>
      </c>
      <c r="AY252" s="151" t="s">
        <v>115</v>
      </c>
    </row>
    <row r="253" spans="2:51" s="12" customFormat="1" ht="10.2">
      <c r="B253" s="150"/>
      <c r="D253" s="134" t="s">
        <v>191</v>
      </c>
      <c r="E253" s="151" t="s">
        <v>18</v>
      </c>
      <c r="F253" s="152" t="s">
        <v>355</v>
      </c>
      <c r="H253" s="153">
        <v>0.8</v>
      </c>
      <c r="I253" s="154"/>
      <c r="L253" s="150"/>
      <c r="M253" s="155"/>
      <c r="T253" s="156"/>
      <c r="AT253" s="151" t="s">
        <v>191</v>
      </c>
      <c r="AU253" s="151" t="s">
        <v>81</v>
      </c>
      <c r="AV253" s="12" t="s">
        <v>81</v>
      </c>
      <c r="AW253" s="12" t="s">
        <v>32</v>
      </c>
      <c r="AX253" s="12" t="s">
        <v>70</v>
      </c>
      <c r="AY253" s="151" t="s">
        <v>115</v>
      </c>
    </row>
    <row r="254" spans="2:51" s="13" customFormat="1" ht="10.2">
      <c r="B254" s="157"/>
      <c r="D254" s="134" t="s">
        <v>191</v>
      </c>
      <c r="E254" s="158" t="s">
        <v>18</v>
      </c>
      <c r="F254" s="159" t="s">
        <v>193</v>
      </c>
      <c r="H254" s="160">
        <v>50.2</v>
      </c>
      <c r="I254" s="161"/>
      <c r="L254" s="157"/>
      <c r="M254" s="162"/>
      <c r="T254" s="163"/>
      <c r="AT254" s="158" t="s">
        <v>191</v>
      </c>
      <c r="AU254" s="158" t="s">
        <v>81</v>
      </c>
      <c r="AV254" s="13" t="s">
        <v>114</v>
      </c>
      <c r="AW254" s="13" t="s">
        <v>32</v>
      </c>
      <c r="AX254" s="13" t="s">
        <v>78</v>
      </c>
      <c r="AY254" s="158" t="s">
        <v>115</v>
      </c>
    </row>
    <row r="255" spans="2:63" s="10" customFormat="1" ht="22.8" customHeight="1">
      <c r="B255" s="111"/>
      <c r="D255" s="112" t="s">
        <v>69</v>
      </c>
      <c r="E255" s="146" t="s">
        <v>125</v>
      </c>
      <c r="F255" s="146" t="s">
        <v>357</v>
      </c>
      <c r="I255" s="114"/>
      <c r="J255" s="147">
        <f>BK255</f>
        <v>0</v>
      </c>
      <c r="L255" s="111"/>
      <c r="M255" s="116"/>
      <c r="P255" s="117">
        <f>SUM(P256:P274)</f>
        <v>0</v>
      </c>
      <c r="R255" s="117">
        <f>SUM(R256:R274)</f>
        <v>13.436727999999999</v>
      </c>
      <c r="T255" s="118">
        <f>SUM(T256:T274)</f>
        <v>0</v>
      </c>
      <c r="AR255" s="112" t="s">
        <v>78</v>
      </c>
      <c r="AT255" s="119" t="s">
        <v>69</v>
      </c>
      <c r="AU255" s="119" t="s">
        <v>78</v>
      </c>
      <c r="AY255" s="112" t="s">
        <v>115</v>
      </c>
      <c r="BK255" s="120">
        <f>SUM(BK256:BK274)</f>
        <v>0</v>
      </c>
    </row>
    <row r="256" spans="2:65" s="1" customFormat="1" ht="24.15" customHeight="1">
      <c r="B256" s="32"/>
      <c r="C256" s="121" t="s">
        <v>279</v>
      </c>
      <c r="D256" s="121" t="s">
        <v>116</v>
      </c>
      <c r="E256" s="122" t="s">
        <v>358</v>
      </c>
      <c r="F256" s="123" t="s">
        <v>359</v>
      </c>
      <c r="G256" s="124" t="s">
        <v>360</v>
      </c>
      <c r="H256" s="125">
        <v>66</v>
      </c>
      <c r="I256" s="126"/>
      <c r="J256" s="127">
        <f>ROUND(I256*H256,2)</f>
        <v>0</v>
      </c>
      <c r="K256" s="123" t="s">
        <v>159</v>
      </c>
      <c r="L256" s="32"/>
      <c r="M256" s="128" t="s">
        <v>18</v>
      </c>
      <c r="N256" s="129" t="s">
        <v>41</v>
      </c>
      <c r="P256" s="130">
        <f>O256*H256</f>
        <v>0</v>
      </c>
      <c r="Q256" s="130">
        <v>0.17489</v>
      </c>
      <c r="R256" s="130">
        <f>Q256*H256</f>
        <v>11.542739999999998</v>
      </c>
      <c r="S256" s="130">
        <v>0</v>
      </c>
      <c r="T256" s="131">
        <f>S256*H256</f>
        <v>0</v>
      </c>
      <c r="AR256" s="132" t="s">
        <v>114</v>
      </c>
      <c r="AT256" s="132" t="s">
        <v>116</v>
      </c>
      <c r="AU256" s="132" t="s">
        <v>81</v>
      </c>
      <c r="AY256" s="17" t="s">
        <v>115</v>
      </c>
      <c r="BE256" s="133">
        <f>IF(N256="základní",J256,0)</f>
        <v>0</v>
      </c>
      <c r="BF256" s="133">
        <f>IF(N256="snížená",J256,0)</f>
        <v>0</v>
      </c>
      <c r="BG256" s="133">
        <f>IF(N256="zákl. přenesená",J256,0)</f>
        <v>0</v>
      </c>
      <c r="BH256" s="133">
        <f>IF(N256="sníž. přenesená",J256,0)</f>
        <v>0</v>
      </c>
      <c r="BI256" s="133">
        <f>IF(N256="nulová",J256,0)</f>
        <v>0</v>
      </c>
      <c r="BJ256" s="17" t="s">
        <v>78</v>
      </c>
      <c r="BK256" s="133">
        <f>ROUND(I256*H256,2)</f>
        <v>0</v>
      </c>
      <c r="BL256" s="17" t="s">
        <v>114</v>
      </c>
      <c r="BM256" s="132" t="s">
        <v>361</v>
      </c>
    </row>
    <row r="257" spans="2:47" s="1" customFormat="1" ht="28.8">
      <c r="B257" s="32"/>
      <c r="D257" s="134" t="s">
        <v>121</v>
      </c>
      <c r="F257" s="135" t="s">
        <v>362</v>
      </c>
      <c r="I257" s="136"/>
      <c r="L257" s="32"/>
      <c r="M257" s="137"/>
      <c r="T257" s="53"/>
      <c r="AT257" s="17" t="s">
        <v>121</v>
      </c>
      <c r="AU257" s="17" t="s">
        <v>81</v>
      </c>
    </row>
    <row r="258" spans="2:47" s="1" customFormat="1" ht="10.2">
      <c r="B258" s="32"/>
      <c r="D258" s="148" t="s">
        <v>162</v>
      </c>
      <c r="F258" s="149" t="s">
        <v>363</v>
      </c>
      <c r="I258" s="136"/>
      <c r="L258" s="32"/>
      <c r="M258" s="137"/>
      <c r="T258" s="53"/>
      <c r="AT258" s="17" t="s">
        <v>162</v>
      </c>
      <c r="AU258" s="17" t="s">
        <v>81</v>
      </c>
    </row>
    <row r="259" spans="2:65" s="1" customFormat="1" ht="24.15" customHeight="1">
      <c r="B259" s="32"/>
      <c r="C259" s="170" t="s">
        <v>364</v>
      </c>
      <c r="D259" s="170" t="s">
        <v>265</v>
      </c>
      <c r="E259" s="171" t="s">
        <v>365</v>
      </c>
      <c r="F259" s="172" t="s">
        <v>366</v>
      </c>
      <c r="G259" s="173" t="s">
        <v>306</v>
      </c>
      <c r="H259" s="174">
        <v>330</v>
      </c>
      <c r="I259" s="175"/>
      <c r="J259" s="176">
        <f>ROUND(I259*H259,2)</f>
        <v>0</v>
      </c>
      <c r="K259" s="172" t="s">
        <v>159</v>
      </c>
      <c r="L259" s="177"/>
      <c r="M259" s="178" t="s">
        <v>18</v>
      </c>
      <c r="N259" s="179" t="s">
        <v>41</v>
      </c>
      <c r="P259" s="130">
        <f>O259*H259</f>
        <v>0</v>
      </c>
      <c r="Q259" s="130">
        <v>0.00411</v>
      </c>
      <c r="R259" s="130">
        <f>Q259*H259</f>
        <v>1.3563</v>
      </c>
      <c r="S259" s="130">
        <v>0</v>
      </c>
      <c r="T259" s="131">
        <f>S259*H259</f>
        <v>0</v>
      </c>
      <c r="AR259" s="132" t="s">
        <v>148</v>
      </c>
      <c r="AT259" s="132" t="s">
        <v>265</v>
      </c>
      <c r="AU259" s="132" t="s">
        <v>81</v>
      </c>
      <c r="AY259" s="17" t="s">
        <v>115</v>
      </c>
      <c r="BE259" s="133">
        <f>IF(N259="základní",J259,0)</f>
        <v>0</v>
      </c>
      <c r="BF259" s="133">
        <f>IF(N259="snížená",J259,0)</f>
        <v>0</v>
      </c>
      <c r="BG259" s="133">
        <f>IF(N259="zákl. přenesená",J259,0)</f>
        <v>0</v>
      </c>
      <c r="BH259" s="133">
        <f>IF(N259="sníž. přenesená",J259,0)</f>
        <v>0</v>
      </c>
      <c r="BI259" s="133">
        <f>IF(N259="nulová",J259,0)</f>
        <v>0</v>
      </c>
      <c r="BJ259" s="17" t="s">
        <v>78</v>
      </c>
      <c r="BK259" s="133">
        <f>ROUND(I259*H259,2)</f>
        <v>0</v>
      </c>
      <c r="BL259" s="17" t="s">
        <v>114</v>
      </c>
      <c r="BM259" s="132" t="s">
        <v>367</v>
      </c>
    </row>
    <row r="260" spans="2:47" s="1" customFormat="1" ht="10.2">
      <c r="B260" s="32"/>
      <c r="D260" s="134" t="s">
        <v>121</v>
      </c>
      <c r="F260" s="135" t="s">
        <v>366</v>
      </c>
      <c r="I260" s="136"/>
      <c r="L260" s="32"/>
      <c r="M260" s="137"/>
      <c r="T260" s="53"/>
      <c r="AT260" s="17" t="s">
        <v>121</v>
      </c>
      <c r="AU260" s="17" t="s">
        <v>81</v>
      </c>
    </row>
    <row r="261" spans="2:65" s="1" customFormat="1" ht="24.15" customHeight="1">
      <c r="B261" s="32"/>
      <c r="C261" s="170" t="s">
        <v>300</v>
      </c>
      <c r="D261" s="170" t="s">
        <v>265</v>
      </c>
      <c r="E261" s="171" t="s">
        <v>368</v>
      </c>
      <c r="F261" s="172" t="s">
        <v>369</v>
      </c>
      <c r="G261" s="173" t="s">
        <v>360</v>
      </c>
      <c r="H261" s="174">
        <v>4</v>
      </c>
      <c r="I261" s="175"/>
      <c r="J261" s="176">
        <f>ROUND(I261*H261,2)</f>
        <v>0</v>
      </c>
      <c r="K261" s="172" t="s">
        <v>159</v>
      </c>
      <c r="L261" s="177"/>
      <c r="M261" s="178" t="s">
        <v>18</v>
      </c>
      <c r="N261" s="179" t="s">
        <v>41</v>
      </c>
      <c r="P261" s="130">
        <f>O261*H261</f>
        <v>0</v>
      </c>
      <c r="Q261" s="130">
        <v>0</v>
      </c>
      <c r="R261" s="130">
        <f>Q261*H261</f>
        <v>0</v>
      </c>
      <c r="S261" s="130">
        <v>0</v>
      </c>
      <c r="T261" s="131">
        <f>S261*H261</f>
        <v>0</v>
      </c>
      <c r="AR261" s="132" t="s">
        <v>148</v>
      </c>
      <c r="AT261" s="132" t="s">
        <v>265</v>
      </c>
      <c r="AU261" s="132" t="s">
        <v>81</v>
      </c>
      <c r="AY261" s="17" t="s">
        <v>115</v>
      </c>
      <c r="BE261" s="133">
        <f>IF(N261="základní",J261,0)</f>
        <v>0</v>
      </c>
      <c r="BF261" s="133">
        <f>IF(N261="snížená",J261,0)</f>
        <v>0</v>
      </c>
      <c r="BG261" s="133">
        <f>IF(N261="zákl. přenesená",J261,0)</f>
        <v>0</v>
      </c>
      <c r="BH261" s="133">
        <f>IF(N261="sníž. přenesená",J261,0)</f>
        <v>0</v>
      </c>
      <c r="BI261" s="133">
        <f>IF(N261="nulová",J261,0)</f>
        <v>0</v>
      </c>
      <c r="BJ261" s="17" t="s">
        <v>78</v>
      </c>
      <c r="BK261" s="133">
        <f>ROUND(I261*H261,2)</f>
        <v>0</v>
      </c>
      <c r="BL261" s="17" t="s">
        <v>114</v>
      </c>
      <c r="BM261" s="132" t="s">
        <v>370</v>
      </c>
    </row>
    <row r="262" spans="2:47" s="1" customFormat="1" ht="10.2">
      <c r="B262" s="32"/>
      <c r="D262" s="134" t="s">
        <v>121</v>
      </c>
      <c r="F262" s="135" t="s">
        <v>369</v>
      </c>
      <c r="I262" s="136"/>
      <c r="L262" s="32"/>
      <c r="M262" s="137"/>
      <c r="T262" s="53"/>
      <c r="AT262" s="17" t="s">
        <v>121</v>
      </c>
      <c r="AU262" s="17" t="s">
        <v>81</v>
      </c>
    </row>
    <row r="263" spans="2:65" s="1" customFormat="1" ht="16.5" customHeight="1">
      <c r="B263" s="32"/>
      <c r="C263" s="170" t="s">
        <v>371</v>
      </c>
      <c r="D263" s="170" t="s">
        <v>265</v>
      </c>
      <c r="E263" s="171" t="s">
        <v>372</v>
      </c>
      <c r="F263" s="172" t="s">
        <v>373</v>
      </c>
      <c r="G263" s="173" t="s">
        <v>196</v>
      </c>
      <c r="H263" s="174">
        <v>0.773</v>
      </c>
      <c r="I263" s="175"/>
      <c r="J263" s="176">
        <f>ROUND(I263*H263,2)</f>
        <v>0</v>
      </c>
      <c r="K263" s="172" t="s">
        <v>159</v>
      </c>
      <c r="L263" s="177"/>
      <c r="M263" s="178" t="s">
        <v>18</v>
      </c>
      <c r="N263" s="179" t="s">
        <v>41</v>
      </c>
      <c r="P263" s="130">
        <f>O263*H263</f>
        <v>0</v>
      </c>
      <c r="Q263" s="130">
        <v>0.5</v>
      </c>
      <c r="R263" s="130">
        <f>Q263*H263</f>
        <v>0.3865</v>
      </c>
      <c r="S263" s="130">
        <v>0</v>
      </c>
      <c r="T263" s="131">
        <f>S263*H263</f>
        <v>0</v>
      </c>
      <c r="AR263" s="132" t="s">
        <v>148</v>
      </c>
      <c r="AT263" s="132" t="s">
        <v>265</v>
      </c>
      <c r="AU263" s="132" t="s">
        <v>81</v>
      </c>
      <c r="AY263" s="17" t="s">
        <v>115</v>
      </c>
      <c r="BE263" s="133">
        <f>IF(N263="základní",J263,0)</f>
        <v>0</v>
      </c>
      <c r="BF263" s="133">
        <f>IF(N263="snížená",J263,0)</f>
        <v>0</v>
      </c>
      <c r="BG263" s="133">
        <f>IF(N263="zákl. přenesená",J263,0)</f>
        <v>0</v>
      </c>
      <c r="BH263" s="133">
        <f>IF(N263="sníž. přenesená",J263,0)</f>
        <v>0</v>
      </c>
      <c r="BI263" s="133">
        <f>IF(N263="nulová",J263,0)</f>
        <v>0</v>
      </c>
      <c r="BJ263" s="17" t="s">
        <v>78</v>
      </c>
      <c r="BK263" s="133">
        <f>ROUND(I263*H263,2)</f>
        <v>0</v>
      </c>
      <c r="BL263" s="17" t="s">
        <v>114</v>
      </c>
      <c r="BM263" s="132" t="s">
        <v>374</v>
      </c>
    </row>
    <row r="264" spans="2:47" s="1" customFormat="1" ht="10.2">
      <c r="B264" s="32"/>
      <c r="D264" s="134" t="s">
        <v>121</v>
      </c>
      <c r="F264" s="135" t="s">
        <v>373</v>
      </c>
      <c r="I264" s="136"/>
      <c r="L264" s="32"/>
      <c r="M264" s="137"/>
      <c r="T264" s="53"/>
      <c r="AT264" s="17" t="s">
        <v>121</v>
      </c>
      <c r="AU264" s="17" t="s">
        <v>81</v>
      </c>
    </row>
    <row r="265" spans="2:51" s="12" customFormat="1" ht="10.2">
      <c r="B265" s="150"/>
      <c r="D265" s="134" t="s">
        <v>191</v>
      </c>
      <c r="E265" s="151" t="s">
        <v>18</v>
      </c>
      <c r="F265" s="152" t="s">
        <v>375</v>
      </c>
      <c r="H265" s="153">
        <v>0.773</v>
      </c>
      <c r="I265" s="154"/>
      <c r="L265" s="150"/>
      <c r="M265" s="155"/>
      <c r="T265" s="156"/>
      <c r="AT265" s="151" t="s">
        <v>191</v>
      </c>
      <c r="AU265" s="151" t="s">
        <v>81</v>
      </c>
      <c r="AV265" s="12" t="s">
        <v>81</v>
      </c>
      <c r="AW265" s="12" t="s">
        <v>32</v>
      </c>
      <c r="AX265" s="12" t="s">
        <v>70</v>
      </c>
      <c r="AY265" s="151" t="s">
        <v>115</v>
      </c>
    </row>
    <row r="266" spans="2:51" s="13" customFormat="1" ht="10.2">
      <c r="B266" s="157"/>
      <c r="D266" s="134" t="s">
        <v>191</v>
      </c>
      <c r="E266" s="158" t="s">
        <v>18</v>
      </c>
      <c r="F266" s="159" t="s">
        <v>193</v>
      </c>
      <c r="H266" s="160">
        <v>0.773</v>
      </c>
      <c r="I266" s="161"/>
      <c r="L266" s="157"/>
      <c r="M266" s="162"/>
      <c r="T266" s="163"/>
      <c r="AT266" s="158" t="s">
        <v>191</v>
      </c>
      <c r="AU266" s="158" t="s">
        <v>81</v>
      </c>
      <c r="AV266" s="13" t="s">
        <v>114</v>
      </c>
      <c r="AW266" s="13" t="s">
        <v>32</v>
      </c>
      <c r="AX266" s="13" t="s">
        <v>78</v>
      </c>
      <c r="AY266" s="158" t="s">
        <v>115</v>
      </c>
    </row>
    <row r="267" spans="2:65" s="1" customFormat="1" ht="24.15" customHeight="1">
      <c r="B267" s="32"/>
      <c r="C267" s="121" t="s">
        <v>307</v>
      </c>
      <c r="D267" s="121" t="s">
        <v>116</v>
      </c>
      <c r="E267" s="122" t="s">
        <v>376</v>
      </c>
      <c r="F267" s="123" t="s">
        <v>377</v>
      </c>
      <c r="G267" s="124" t="s">
        <v>188</v>
      </c>
      <c r="H267" s="125">
        <v>473.16</v>
      </c>
      <c r="I267" s="126"/>
      <c r="J267" s="127">
        <f>ROUND(I267*H267,2)</f>
        <v>0</v>
      </c>
      <c r="K267" s="123" t="s">
        <v>18</v>
      </c>
      <c r="L267" s="32"/>
      <c r="M267" s="128" t="s">
        <v>18</v>
      </c>
      <c r="N267" s="129" t="s">
        <v>41</v>
      </c>
      <c r="P267" s="130">
        <f>O267*H267</f>
        <v>0</v>
      </c>
      <c r="Q267" s="130">
        <v>0</v>
      </c>
      <c r="R267" s="130">
        <f>Q267*H267</f>
        <v>0</v>
      </c>
      <c r="S267" s="130">
        <v>0</v>
      </c>
      <c r="T267" s="131">
        <f>S267*H267</f>
        <v>0</v>
      </c>
      <c r="AR267" s="132" t="s">
        <v>114</v>
      </c>
      <c r="AT267" s="132" t="s">
        <v>116</v>
      </c>
      <c r="AU267" s="132" t="s">
        <v>81</v>
      </c>
      <c r="AY267" s="17" t="s">
        <v>115</v>
      </c>
      <c r="BE267" s="133">
        <f>IF(N267="základní",J267,0)</f>
        <v>0</v>
      </c>
      <c r="BF267" s="133">
        <f>IF(N267="snížená",J267,0)</f>
        <v>0</v>
      </c>
      <c r="BG267" s="133">
        <f>IF(N267="zákl. přenesená",J267,0)</f>
        <v>0</v>
      </c>
      <c r="BH267" s="133">
        <f>IF(N267="sníž. přenesená",J267,0)</f>
        <v>0</v>
      </c>
      <c r="BI267" s="133">
        <f>IF(N267="nulová",J267,0)</f>
        <v>0</v>
      </c>
      <c r="BJ267" s="17" t="s">
        <v>78</v>
      </c>
      <c r="BK267" s="133">
        <f>ROUND(I267*H267,2)</f>
        <v>0</v>
      </c>
      <c r="BL267" s="17" t="s">
        <v>114</v>
      </c>
      <c r="BM267" s="132" t="s">
        <v>378</v>
      </c>
    </row>
    <row r="268" spans="2:47" s="1" customFormat="1" ht="19.2">
      <c r="B268" s="32"/>
      <c r="D268" s="134" t="s">
        <v>121</v>
      </c>
      <c r="F268" s="135" t="s">
        <v>377</v>
      </c>
      <c r="I268" s="136"/>
      <c r="L268" s="32"/>
      <c r="M268" s="137"/>
      <c r="T268" s="53"/>
      <c r="AT268" s="17" t="s">
        <v>121</v>
      </c>
      <c r="AU268" s="17" t="s">
        <v>81</v>
      </c>
    </row>
    <row r="269" spans="2:51" s="12" customFormat="1" ht="10.2">
      <c r="B269" s="150"/>
      <c r="D269" s="134" t="s">
        <v>191</v>
      </c>
      <c r="E269" s="151" t="s">
        <v>18</v>
      </c>
      <c r="F269" s="152" t="s">
        <v>379</v>
      </c>
      <c r="H269" s="153">
        <v>473.16</v>
      </c>
      <c r="I269" s="154"/>
      <c r="L269" s="150"/>
      <c r="M269" s="155"/>
      <c r="T269" s="156"/>
      <c r="AT269" s="151" t="s">
        <v>191</v>
      </c>
      <c r="AU269" s="151" t="s">
        <v>81</v>
      </c>
      <c r="AV269" s="12" t="s">
        <v>81</v>
      </c>
      <c r="AW269" s="12" t="s">
        <v>32</v>
      </c>
      <c r="AX269" s="12" t="s">
        <v>70</v>
      </c>
      <c r="AY269" s="151" t="s">
        <v>115</v>
      </c>
    </row>
    <row r="270" spans="2:51" s="13" customFormat="1" ht="10.2">
      <c r="B270" s="157"/>
      <c r="D270" s="134" t="s">
        <v>191</v>
      </c>
      <c r="E270" s="158" t="s">
        <v>18</v>
      </c>
      <c r="F270" s="159" t="s">
        <v>193</v>
      </c>
      <c r="H270" s="160">
        <v>473.16</v>
      </c>
      <c r="I270" s="161"/>
      <c r="L270" s="157"/>
      <c r="M270" s="162"/>
      <c r="T270" s="163"/>
      <c r="AT270" s="158" t="s">
        <v>191</v>
      </c>
      <c r="AU270" s="158" t="s">
        <v>81</v>
      </c>
      <c r="AV270" s="13" t="s">
        <v>114</v>
      </c>
      <c r="AW270" s="13" t="s">
        <v>32</v>
      </c>
      <c r="AX270" s="13" t="s">
        <v>78</v>
      </c>
      <c r="AY270" s="158" t="s">
        <v>115</v>
      </c>
    </row>
    <row r="271" spans="2:65" s="1" customFormat="1" ht="24.15" customHeight="1">
      <c r="B271" s="32"/>
      <c r="C271" s="170" t="s">
        <v>380</v>
      </c>
      <c r="D271" s="170" t="s">
        <v>265</v>
      </c>
      <c r="E271" s="171" t="s">
        <v>381</v>
      </c>
      <c r="F271" s="172" t="s">
        <v>382</v>
      </c>
      <c r="G271" s="173" t="s">
        <v>306</v>
      </c>
      <c r="H271" s="174">
        <v>51.6</v>
      </c>
      <c r="I271" s="175"/>
      <c r="J271" s="176">
        <f>ROUND(I271*H271,2)</f>
        <v>0</v>
      </c>
      <c r="K271" s="172" t="s">
        <v>159</v>
      </c>
      <c r="L271" s="177"/>
      <c r="M271" s="178" t="s">
        <v>18</v>
      </c>
      <c r="N271" s="179" t="s">
        <v>41</v>
      </c>
      <c r="P271" s="130">
        <f>O271*H271</f>
        <v>0</v>
      </c>
      <c r="Q271" s="130">
        <v>0.00293</v>
      </c>
      <c r="R271" s="130">
        <f>Q271*H271</f>
        <v>0.151188</v>
      </c>
      <c r="S271" s="130">
        <v>0</v>
      </c>
      <c r="T271" s="131">
        <f>S271*H271</f>
        <v>0</v>
      </c>
      <c r="AR271" s="132" t="s">
        <v>148</v>
      </c>
      <c r="AT271" s="132" t="s">
        <v>265</v>
      </c>
      <c r="AU271" s="132" t="s">
        <v>81</v>
      </c>
      <c r="AY271" s="17" t="s">
        <v>115</v>
      </c>
      <c r="BE271" s="133">
        <f>IF(N271="základní",J271,0)</f>
        <v>0</v>
      </c>
      <c r="BF271" s="133">
        <f>IF(N271="snížená",J271,0)</f>
        <v>0</v>
      </c>
      <c r="BG271" s="133">
        <f>IF(N271="zákl. přenesená",J271,0)</f>
        <v>0</v>
      </c>
      <c r="BH271" s="133">
        <f>IF(N271="sníž. přenesená",J271,0)</f>
        <v>0</v>
      </c>
      <c r="BI271" s="133">
        <f>IF(N271="nulová",J271,0)</f>
        <v>0</v>
      </c>
      <c r="BJ271" s="17" t="s">
        <v>78</v>
      </c>
      <c r="BK271" s="133">
        <f>ROUND(I271*H271,2)</f>
        <v>0</v>
      </c>
      <c r="BL271" s="17" t="s">
        <v>114</v>
      </c>
      <c r="BM271" s="132" t="s">
        <v>383</v>
      </c>
    </row>
    <row r="272" spans="2:47" s="1" customFormat="1" ht="10.2">
      <c r="B272" s="32"/>
      <c r="D272" s="134" t="s">
        <v>121</v>
      </c>
      <c r="F272" s="135" t="s">
        <v>382</v>
      </c>
      <c r="I272" s="136"/>
      <c r="L272" s="32"/>
      <c r="M272" s="137"/>
      <c r="T272" s="53"/>
      <c r="AT272" s="17" t="s">
        <v>121</v>
      </c>
      <c r="AU272" s="17" t="s">
        <v>81</v>
      </c>
    </row>
    <row r="273" spans="2:51" s="12" customFormat="1" ht="10.2">
      <c r="B273" s="150"/>
      <c r="D273" s="134" t="s">
        <v>191</v>
      </c>
      <c r="E273" s="151" t="s">
        <v>18</v>
      </c>
      <c r="F273" s="152" t="s">
        <v>384</v>
      </c>
      <c r="H273" s="153">
        <v>51.6</v>
      </c>
      <c r="I273" s="154"/>
      <c r="L273" s="150"/>
      <c r="M273" s="155"/>
      <c r="T273" s="156"/>
      <c r="AT273" s="151" t="s">
        <v>191</v>
      </c>
      <c r="AU273" s="151" t="s">
        <v>81</v>
      </c>
      <c r="AV273" s="12" t="s">
        <v>81</v>
      </c>
      <c r="AW273" s="12" t="s">
        <v>32</v>
      </c>
      <c r="AX273" s="12" t="s">
        <v>70</v>
      </c>
      <c r="AY273" s="151" t="s">
        <v>115</v>
      </c>
    </row>
    <row r="274" spans="2:51" s="13" customFormat="1" ht="10.2">
      <c r="B274" s="157"/>
      <c r="D274" s="134" t="s">
        <v>191</v>
      </c>
      <c r="E274" s="158" t="s">
        <v>18</v>
      </c>
      <c r="F274" s="159" t="s">
        <v>193</v>
      </c>
      <c r="H274" s="160">
        <v>51.6</v>
      </c>
      <c r="I274" s="161"/>
      <c r="L274" s="157"/>
      <c r="M274" s="162"/>
      <c r="T274" s="163"/>
      <c r="AT274" s="158" t="s">
        <v>191</v>
      </c>
      <c r="AU274" s="158" t="s">
        <v>81</v>
      </c>
      <c r="AV274" s="13" t="s">
        <v>114</v>
      </c>
      <c r="AW274" s="13" t="s">
        <v>32</v>
      </c>
      <c r="AX274" s="13" t="s">
        <v>78</v>
      </c>
      <c r="AY274" s="158" t="s">
        <v>115</v>
      </c>
    </row>
    <row r="275" spans="2:63" s="10" customFormat="1" ht="22.8" customHeight="1">
      <c r="B275" s="111"/>
      <c r="D275" s="112" t="s">
        <v>69</v>
      </c>
      <c r="E275" s="146" t="s">
        <v>135</v>
      </c>
      <c r="F275" s="146" t="s">
        <v>385</v>
      </c>
      <c r="I275" s="114"/>
      <c r="J275" s="147">
        <f>BK275</f>
        <v>0</v>
      </c>
      <c r="L275" s="111"/>
      <c r="M275" s="116"/>
      <c r="P275" s="117">
        <f>SUM(P276:P307)</f>
        <v>0</v>
      </c>
      <c r="R275" s="117">
        <f>SUM(R276:R307)</f>
        <v>468.5797815</v>
      </c>
      <c r="T275" s="118">
        <f>SUM(T276:T307)</f>
        <v>0</v>
      </c>
      <c r="AR275" s="112" t="s">
        <v>78</v>
      </c>
      <c r="AT275" s="119" t="s">
        <v>69</v>
      </c>
      <c r="AU275" s="119" t="s">
        <v>78</v>
      </c>
      <c r="AY275" s="112" t="s">
        <v>115</v>
      </c>
      <c r="BK275" s="120">
        <f>SUM(BK276:BK307)</f>
        <v>0</v>
      </c>
    </row>
    <row r="276" spans="2:65" s="1" customFormat="1" ht="24.15" customHeight="1">
      <c r="B276" s="32"/>
      <c r="C276" s="121" t="s">
        <v>313</v>
      </c>
      <c r="D276" s="121" t="s">
        <v>116</v>
      </c>
      <c r="E276" s="122" t="s">
        <v>386</v>
      </c>
      <c r="F276" s="123" t="s">
        <v>387</v>
      </c>
      <c r="G276" s="124" t="s">
        <v>188</v>
      </c>
      <c r="H276" s="125">
        <v>703.65</v>
      </c>
      <c r="I276" s="126"/>
      <c r="J276" s="127">
        <f>ROUND(I276*H276,2)</f>
        <v>0</v>
      </c>
      <c r="K276" s="123" t="s">
        <v>159</v>
      </c>
      <c r="L276" s="32"/>
      <c r="M276" s="128" t="s">
        <v>18</v>
      </c>
      <c r="N276" s="129" t="s">
        <v>41</v>
      </c>
      <c r="P276" s="130">
        <f>O276*H276</f>
        <v>0</v>
      </c>
      <c r="Q276" s="130">
        <v>0.092</v>
      </c>
      <c r="R276" s="130">
        <f>Q276*H276</f>
        <v>64.7358</v>
      </c>
      <c r="S276" s="130">
        <v>0</v>
      </c>
      <c r="T276" s="131">
        <f>S276*H276</f>
        <v>0</v>
      </c>
      <c r="AR276" s="132" t="s">
        <v>114</v>
      </c>
      <c r="AT276" s="132" t="s">
        <v>116</v>
      </c>
      <c r="AU276" s="132" t="s">
        <v>81</v>
      </c>
      <c r="AY276" s="17" t="s">
        <v>115</v>
      </c>
      <c r="BE276" s="133">
        <f>IF(N276="základní",J276,0)</f>
        <v>0</v>
      </c>
      <c r="BF276" s="133">
        <f>IF(N276="snížená",J276,0)</f>
        <v>0</v>
      </c>
      <c r="BG276" s="133">
        <f>IF(N276="zákl. přenesená",J276,0)</f>
        <v>0</v>
      </c>
      <c r="BH276" s="133">
        <f>IF(N276="sníž. přenesená",J276,0)</f>
        <v>0</v>
      </c>
      <c r="BI276" s="133">
        <f>IF(N276="nulová",J276,0)</f>
        <v>0</v>
      </c>
      <c r="BJ276" s="17" t="s">
        <v>78</v>
      </c>
      <c r="BK276" s="133">
        <f>ROUND(I276*H276,2)</f>
        <v>0</v>
      </c>
      <c r="BL276" s="17" t="s">
        <v>114</v>
      </c>
      <c r="BM276" s="132" t="s">
        <v>388</v>
      </c>
    </row>
    <row r="277" spans="2:47" s="1" customFormat="1" ht="28.8">
      <c r="B277" s="32"/>
      <c r="D277" s="134" t="s">
        <v>121</v>
      </c>
      <c r="F277" s="135" t="s">
        <v>389</v>
      </c>
      <c r="I277" s="136"/>
      <c r="L277" s="32"/>
      <c r="M277" s="137"/>
      <c r="T277" s="53"/>
      <c r="AT277" s="17" t="s">
        <v>121</v>
      </c>
      <c r="AU277" s="17" t="s">
        <v>81</v>
      </c>
    </row>
    <row r="278" spans="2:47" s="1" customFormat="1" ht="10.2">
      <c r="B278" s="32"/>
      <c r="D278" s="148" t="s">
        <v>162</v>
      </c>
      <c r="F278" s="149" t="s">
        <v>390</v>
      </c>
      <c r="I278" s="136"/>
      <c r="L278" s="32"/>
      <c r="M278" s="137"/>
      <c r="T278" s="53"/>
      <c r="AT278" s="17" t="s">
        <v>162</v>
      </c>
      <c r="AU278" s="17" t="s">
        <v>81</v>
      </c>
    </row>
    <row r="279" spans="2:65" s="1" customFormat="1" ht="24.15" customHeight="1">
      <c r="B279" s="32"/>
      <c r="C279" s="121" t="s">
        <v>391</v>
      </c>
      <c r="D279" s="121" t="s">
        <v>116</v>
      </c>
      <c r="E279" s="122" t="s">
        <v>392</v>
      </c>
      <c r="F279" s="123" t="s">
        <v>393</v>
      </c>
      <c r="G279" s="124" t="s">
        <v>188</v>
      </c>
      <c r="H279" s="125">
        <v>60.15</v>
      </c>
      <c r="I279" s="126"/>
      <c r="J279" s="127">
        <f>ROUND(I279*H279,2)</f>
        <v>0</v>
      </c>
      <c r="K279" s="123" t="s">
        <v>159</v>
      </c>
      <c r="L279" s="32"/>
      <c r="M279" s="128" t="s">
        <v>18</v>
      </c>
      <c r="N279" s="129" t="s">
        <v>41</v>
      </c>
      <c r="P279" s="130">
        <f>O279*H279</f>
        <v>0</v>
      </c>
      <c r="Q279" s="130">
        <v>0.345</v>
      </c>
      <c r="R279" s="130">
        <f>Q279*H279</f>
        <v>20.751749999999998</v>
      </c>
      <c r="S279" s="130">
        <v>0</v>
      </c>
      <c r="T279" s="131">
        <f>S279*H279</f>
        <v>0</v>
      </c>
      <c r="AR279" s="132" t="s">
        <v>114</v>
      </c>
      <c r="AT279" s="132" t="s">
        <v>116</v>
      </c>
      <c r="AU279" s="132" t="s">
        <v>81</v>
      </c>
      <c r="AY279" s="17" t="s">
        <v>115</v>
      </c>
      <c r="BE279" s="133">
        <f>IF(N279="základní",J279,0)</f>
        <v>0</v>
      </c>
      <c r="BF279" s="133">
        <f>IF(N279="snížená",J279,0)</f>
        <v>0</v>
      </c>
      <c r="BG279" s="133">
        <f>IF(N279="zákl. přenesená",J279,0)</f>
        <v>0</v>
      </c>
      <c r="BH279" s="133">
        <f>IF(N279="sníž. přenesená",J279,0)</f>
        <v>0</v>
      </c>
      <c r="BI279" s="133">
        <f>IF(N279="nulová",J279,0)</f>
        <v>0</v>
      </c>
      <c r="BJ279" s="17" t="s">
        <v>78</v>
      </c>
      <c r="BK279" s="133">
        <f>ROUND(I279*H279,2)</f>
        <v>0</v>
      </c>
      <c r="BL279" s="17" t="s">
        <v>114</v>
      </c>
      <c r="BM279" s="132" t="s">
        <v>394</v>
      </c>
    </row>
    <row r="280" spans="2:47" s="1" customFormat="1" ht="28.8">
      <c r="B280" s="32"/>
      <c r="D280" s="134" t="s">
        <v>121</v>
      </c>
      <c r="F280" s="135" t="s">
        <v>395</v>
      </c>
      <c r="I280" s="136"/>
      <c r="L280" s="32"/>
      <c r="M280" s="137"/>
      <c r="T280" s="53"/>
      <c r="AT280" s="17" t="s">
        <v>121</v>
      </c>
      <c r="AU280" s="17" t="s">
        <v>81</v>
      </c>
    </row>
    <row r="281" spans="2:47" s="1" customFormat="1" ht="10.2">
      <c r="B281" s="32"/>
      <c r="D281" s="148" t="s">
        <v>162</v>
      </c>
      <c r="F281" s="149" t="s">
        <v>396</v>
      </c>
      <c r="I281" s="136"/>
      <c r="L281" s="32"/>
      <c r="M281" s="137"/>
      <c r="T281" s="53"/>
      <c r="AT281" s="17" t="s">
        <v>162</v>
      </c>
      <c r="AU281" s="17" t="s">
        <v>81</v>
      </c>
    </row>
    <row r="282" spans="2:51" s="12" customFormat="1" ht="10.2">
      <c r="B282" s="150"/>
      <c r="D282" s="134" t="s">
        <v>191</v>
      </c>
      <c r="E282" s="151" t="s">
        <v>18</v>
      </c>
      <c r="F282" s="152" t="s">
        <v>397</v>
      </c>
      <c r="H282" s="153">
        <v>60.15</v>
      </c>
      <c r="I282" s="154"/>
      <c r="L282" s="150"/>
      <c r="M282" s="155"/>
      <c r="T282" s="156"/>
      <c r="AT282" s="151" t="s">
        <v>191</v>
      </c>
      <c r="AU282" s="151" t="s">
        <v>81</v>
      </c>
      <c r="AV282" s="12" t="s">
        <v>81</v>
      </c>
      <c r="AW282" s="12" t="s">
        <v>32</v>
      </c>
      <c r="AX282" s="12" t="s">
        <v>70</v>
      </c>
      <c r="AY282" s="151" t="s">
        <v>115</v>
      </c>
    </row>
    <row r="283" spans="2:51" s="13" customFormat="1" ht="10.2">
      <c r="B283" s="157"/>
      <c r="D283" s="134" t="s">
        <v>191</v>
      </c>
      <c r="E283" s="158" t="s">
        <v>18</v>
      </c>
      <c r="F283" s="159" t="s">
        <v>193</v>
      </c>
      <c r="H283" s="160">
        <v>60.15</v>
      </c>
      <c r="I283" s="161"/>
      <c r="L283" s="157"/>
      <c r="M283" s="162"/>
      <c r="T283" s="163"/>
      <c r="AT283" s="158" t="s">
        <v>191</v>
      </c>
      <c r="AU283" s="158" t="s">
        <v>81</v>
      </c>
      <c r="AV283" s="13" t="s">
        <v>114</v>
      </c>
      <c r="AW283" s="13" t="s">
        <v>32</v>
      </c>
      <c r="AX283" s="13" t="s">
        <v>78</v>
      </c>
      <c r="AY283" s="158" t="s">
        <v>115</v>
      </c>
    </row>
    <row r="284" spans="2:65" s="1" customFormat="1" ht="24.15" customHeight="1">
      <c r="B284" s="32"/>
      <c r="C284" s="121" t="s">
        <v>319</v>
      </c>
      <c r="D284" s="121" t="s">
        <v>116</v>
      </c>
      <c r="E284" s="122" t="s">
        <v>398</v>
      </c>
      <c r="F284" s="123" t="s">
        <v>399</v>
      </c>
      <c r="G284" s="124" t="s">
        <v>188</v>
      </c>
      <c r="H284" s="125">
        <v>703.65</v>
      </c>
      <c r="I284" s="126"/>
      <c r="J284" s="127">
        <f>ROUND(I284*H284,2)</f>
        <v>0</v>
      </c>
      <c r="K284" s="123" t="s">
        <v>159</v>
      </c>
      <c r="L284" s="32"/>
      <c r="M284" s="128" t="s">
        <v>18</v>
      </c>
      <c r="N284" s="129" t="s">
        <v>41</v>
      </c>
      <c r="P284" s="130">
        <f>O284*H284</f>
        <v>0</v>
      </c>
      <c r="Q284" s="130">
        <v>0.106</v>
      </c>
      <c r="R284" s="130">
        <f>Q284*H284</f>
        <v>74.5869</v>
      </c>
      <c r="S284" s="130">
        <v>0</v>
      </c>
      <c r="T284" s="131">
        <f>S284*H284</f>
        <v>0</v>
      </c>
      <c r="AR284" s="132" t="s">
        <v>114</v>
      </c>
      <c r="AT284" s="132" t="s">
        <v>116</v>
      </c>
      <c r="AU284" s="132" t="s">
        <v>81</v>
      </c>
      <c r="AY284" s="17" t="s">
        <v>115</v>
      </c>
      <c r="BE284" s="133">
        <f>IF(N284="základní",J284,0)</f>
        <v>0</v>
      </c>
      <c r="BF284" s="133">
        <f>IF(N284="snížená",J284,0)</f>
        <v>0</v>
      </c>
      <c r="BG284" s="133">
        <f>IF(N284="zákl. přenesená",J284,0)</f>
        <v>0</v>
      </c>
      <c r="BH284" s="133">
        <f>IF(N284="sníž. přenesená",J284,0)</f>
        <v>0</v>
      </c>
      <c r="BI284" s="133">
        <f>IF(N284="nulová",J284,0)</f>
        <v>0</v>
      </c>
      <c r="BJ284" s="17" t="s">
        <v>78</v>
      </c>
      <c r="BK284" s="133">
        <f>ROUND(I284*H284,2)</f>
        <v>0</v>
      </c>
      <c r="BL284" s="17" t="s">
        <v>114</v>
      </c>
      <c r="BM284" s="132" t="s">
        <v>400</v>
      </c>
    </row>
    <row r="285" spans="2:47" s="1" customFormat="1" ht="28.8">
      <c r="B285" s="32"/>
      <c r="D285" s="134" t="s">
        <v>121</v>
      </c>
      <c r="F285" s="135" t="s">
        <v>401</v>
      </c>
      <c r="I285" s="136"/>
      <c r="L285" s="32"/>
      <c r="M285" s="137"/>
      <c r="T285" s="53"/>
      <c r="AT285" s="17" t="s">
        <v>121</v>
      </c>
      <c r="AU285" s="17" t="s">
        <v>81</v>
      </c>
    </row>
    <row r="286" spans="2:47" s="1" customFormat="1" ht="10.2">
      <c r="B286" s="32"/>
      <c r="D286" s="148" t="s">
        <v>162</v>
      </c>
      <c r="F286" s="149" t="s">
        <v>402</v>
      </c>
      <c r="I286" s="136"/>
      <c r="L286" s="32"/>
      <c r="M286" s="137"/>
      <c r="T286" s="53"/>
      <c r="AT286" s="17" t="s">
        <v>162</v>
      </c>
      <c r="AU286" s="17" t="s">
        <v>81</v>
      </c>
    </row>
    <row r="287" spans="2:65" s="1" customFormat="1" ht="24.15" customHeight="1">
      <c r="B287" s="32"/>
      <c r="C287" s="121" t="s">
        <v>403</v>
      </c>
      <c r="D287" s="121" t="s">
        <v>116</v>
      </c>
      <c r="E287" s="122" t="s">
        <v>404</v>
      </c>
      <c r="F287" s="123" t="s">
        <v>405</v>
      </c>
      <c r="G287" s="124" t="s">
        <v>188</v>
      </c>
      <c r="H287" s="125">
        <v>703.65</v>
      </c>
      <c r="I287" s="126"/>
      <c r="J287" s="127">
        <f>ROUND(I287*H287,2)</f>
        <v>0</v>
      </c>
      <c r="K287" s="123" t="s">
        <v>159</v>
      </c>
      <c r="L287" s="32"/>
      <c r="M287" s="128" t="s">
        <v>18</v>
      </c>
      <c r="N287" s="129" t="s">
        <v>41</v>
      </c>
      <c r="P287" s="130">
        <f>O287*H287</f>
        <v>0</v>
      </c>
      <c r="Q287" s="130">
        <v>0.36732</v>
      </c>
      <c r="R287" s="130">
        <f>Q287*H287</f>
        <v>258.464718</v>
      </c>
      <c r="S287" s="130">
        <v>0</v>
      </c>
      <c r="T287" s="131">
        <f>S287*H287</f>
        <v>0</v>
      </c>
      <c r="AR287" s="132" t="s">
        <v>114</v>
      </c>
      <c r="AT287" s="132" t="s">
        <v>116</v>
      </c>
      <c r="AU287" s="132" t="s">
        <v>81</v>
      </c>
      <c r="AY287" s="17" t="s">
        <v>115</v>
      </c>
      <c r="BE287" s="133">
        <f>IF(N287="základní",J287,0)</f>
        <v>0</v>
      </c>
      <c r="BF287" s="133">
        <f>IF(N287="snížená",J287,0)</f>
        <v>0</v>
      </c>
      <c r="BG287" s="133">
        <f>IF(N287="zákl. přenesená",J287,0)</f>
        <v>0</v>
      </c>
      <c r="BH287" s="133">
        <f>IF(N287="sníž. přenesená",J287,0)</f>
        <v>0</v>
      </c>
      <c r="BI287" s="133">
        <f>IF(N287="nulová",J287,0)</f>
        <v>0</v>
      </c>
      <c r="BJ287" s="17" t="s">
        <v>78</v>
      </c>
      <c r="BK287" s="133">
        <f>ROUND(I287*H287,2)</f>
        <v>0</v>
      </c>
      <c r="BL287" s="17" t="s">
        <v>114</v>
      </c>
      <c r="BM287" s="132" t="s">
        <v>406</v>
      </c>
    </row>
    <row r="288" spans="2:47" s="1" customFormat="1" ht="28.8">
      <c r="B288" s="32"/>
      <c r="D288" s="134" t="s">
        <v>121</v>
      </c>
      <c r="F288" s="135" t="s">
        <v>407</v>
      </c>
      <c r="I288" s="136"/>
      <c r="L288" s="32"/>
      <c r="M288" s="137"/>
      <c r="T288" s="53"/>
      <c r="AT288" s="17" t="s">
        <v>121</v>
      </c>
      <c r="AU288" s="17" t="s">
        <v>81</v>
      </c>
    </row>
    <row r="289" spans="2:47" s="1" customFormat="1" ht="10.2">
      <c r="B289" s="32"/>
      <c r="D289" s="148" t="s">
        <v>162</v>
      </c>
      <c r="F289" s="149" t="s">
        <v>408</v>
      </c>
      <c r="I289" s="136"/>
      <c r="L289" s="32"/>
      <c r="M289" s="137"/>
      <c r="T289" s="53"/>
      <c r="AT289" s="17" t="s">
        <v>162</v>
      </c>
      <c r="AU289" s="17" t="s">
        <v>81</v>
      </c>
    </row>
    <row r="290" spans="2:65" s="1" customFormat="1" ht="33" customHeight="1">
      <c r="B290" s="32"/>
      <c r="C290" s="121" t="s">
        <v>322</v>
      </c>
      <c r="D290" s="121" t="s">
        <v>116</v>
      </c>
      <c r="E290" s="122" t="s">
        <v>409</v>
      </c>
      <c r="F290" s="123" t="s">
        <v>410</v>
      </c>
      <c r="G290" s="124" t="s">
        <v>188</v>
      </c>
      <c r="H290" s="125">
        <v>703.65</v>
      </c>
      <c r="I290" s="126"/>
      <c r="J290" s="127">
        <f>ROUND(I290*H290,2)</f>
        <v>0</v>
      </c>
      <c r="K290" s="123" t="s">
        <v>159</v>
      </c>
      <c r="L290" s="32"/>
      <c r="M290" s="128" t="s">
        <v>18</v>
      </c>
      <c r="N290" s="129" t="s">
        <v>41</v>
      </c>
      <c r="P290" s="130">
        <f>O290*H290</f>
        <v>0</v>
      </c>
      <c r="Q290" s="130">
        <v>0.05353</v>
      </c>
      <c r="R290" s="130">
        <f>Q290*H290</f>
        <v>37.6663845</v>
      </c>
      <c r="S290" s="130">
        <v>0</v>
      </c>
      <c r="T290" s="131">
        <f>S290*H290</f>
        <v>0</v>
      </c>
      <c r="AR290" s="132" t="s">
        <v>114</v>
      </c>
      <c r="AT290" s="132" t="s">
        <v>116</v>
      </c>
      <c r="AU290" s="132" t="s">
        <v>81</v>
      </c>
      <c r="AY290" s="17" t="s">
        <v>115</v>
      </c>
      <c r="BE290" s="133">
        <f>IF(N290="základní",J290,0)</f>
        <v>0</v>
      </c>
      <c r="BF290" s="133">
        <f>IF(N290="snížená",J290,0)</f>
        <v>0</v>
      </c>
      <c r="BG290" s="133">
        <f>IF(N290="zákl. přenesená",J290,0)</f>
        <v>0</v>
      </c>
      <c r="BH290" s="133">
        <f>IF(N290="sníž. přenesená",J290,0)</f>
        <v>0</v>
      </c>
      <c r="BI290" s="133">
        <f>IF(N290="nulová",J290,0)</f>
        <v>0</v>
      </c>
      <c r="BJ290" s="17" t="s">
        <v>78</v>
      </c>
      <c r="BK290" s="133">
        <f>ROUND(I290*H290,2)</f>
        <v>0</v>
      </c>
      <c r="BL290" s="17" t="s">
        <v>114</v>
      </c>
      <c r="BM290" s="132" t="s">
        <v>411</v>
      </c>
    </row>
    <row r="291" spans="2:47" s="1" customFormat="1" ht="38.4">
      <c r="B291" s="32"/>
      <c r="D291" s="134" t="s">
        <v>121</v>
      </c>
      <c r="F291" s="135" t="s">
        <v>412</v>
      </c>
      <c r="I291" s="136"/>
      <c r="L291" s="32"/>
      <c r="M291" s="137"/>
      <c r="T291" s="53"/>
      <c r="AT291" s="17" t="s">
        <v>121</v>
      </c>
      <c r="AU291" s="17" t="s">
        <v>81</v>
      </c>
    </row>
    <row r="292" spans="2:47" s="1" customFormat="1" ht="10.2">
      <c r="B292" s="32"/>
      <c r="D292" s="148" t="s">
        <v>162</v>
      </c>
      <c r="F292" s="149" t="s">
        <v>413</v>
      </c>
      <c r="I292" s="136"/>
      <c r="L292" s="32"/>
      <c r="M292" s="137"/>
      <c r="T292" s="53"/>
      <c r="AT292" s="17" t="s">
        <v>162</v>
      </c>
      <c r="AU292" s="17" t="s">
        <v>81</v>
      </c>
    </row>
    <row r="293" spans="2:65" s="1" customFormat="1" ht="24.15" customHeight="1">
      <c r="B293" s="32"/>
      <c r="C293" s="121" t="s">
        <v>414</v>
      </c>
      <c r="D293" s="121" t="s">
        <v>116</v>
      </c>
      <c r="E293" s="122" t="s">
        <v>415</v>
      </c>
      <c r="F293" s="123" t="s">
        <v>416</v>
      </c>
      <c r="G293" s="124" t="s">
        <v>306</v>
      </c>
      <c r="H293" s="125">
        <v>673.1</v>
      </c>
      <c r="I293" s="126"/>
      <c r="J293" s="127">
        <f>ROUND(I293*H293,2)</f>
        <v>0</v>
      </c>
      <c r="K293" s="123" t="s">
        <v>159</v>
      </c>
      <c r="L293" s="32"/>
      <c r="M293" s="128" t="s">
        <v>18</v>
      </c>
      <c r="N293" s="129" t="s">
        <v>41</v>
      </c>
      <c r="P293" s="130">
        <f>O293*H293</f>
        <v>0</v>
      </c>
      <c r="Q293" s="130">
        <v>1E-05</v>
      </c>
      <c r="R293" s="130">
        <f>Q293*H293</f>
        <v>0.006731000000000001</v>
      </c>
      <c r="S293" s="130">
        <v>0</v>
      </c>
      <c r="T293" s="131">
        <f>S293*H293</f>
        <v>0</v>
      </c>
      <c r="AR293" s="132" t="s">
        <v>114</v>
      </c>
      <c r="AT293" s="132" t="s">
        <v>116</v>
      </c>
      <c r="AU293" s="132" t="s">
        <v>81</v>
      </c>
      <c r="AY293" s="17" t="s">
        <v>115</v>
      </c>
      <c r="BE293" s="133">
        <f>IF(N293="základní",J293,0)</f>
        <v>0</v>
      </c>
      <c r="BF293" s="133">
        <f>IF(N293="snížená",J293,0)</f>
        <v>0</v>
      </c>
      <c r="BG293" s="133">
        <f>IF(N293="zákl. přenesená",J293,0)</f>
        <v>0</v>
      </c>
      <c r="BH293" s="133">
        <f>IF(N293="sníž. přenesená",J293,0)</f>
        <v>0</v>
      </c>
      <c r="BI293" s="133">
        <f>IF(N293="nulová",J293,0)</f>
        <v>0</v>
      </c>
      <c r="BJ293" s="17" t="s">
        <v>78</v>
      </c>
      <c r="BK293" s="133">
        <f>ROUND(I293*H293,2)</f>
        <v>0</v>
      </c>
      <c r="BL293" s="17" t="s">
        <v>114</v>
      </c>
      <c r="BM293" s="132" t="s">
        <v>417</v>
      </c>
    </row>
    <row r="294" spans="2:47" s="1" customFormat="1" ht="19.2">
      <c r="B294" s="32"/>
      <c r="D294" s="134" t="s">
        <v>121</v>
      </c>
      <c r="F294" s="135" t="s">
        <v>418</v>
      </c>
      <c r="I294" s="136"/>
      <c r="L294" s="32"/>
      <c r="M294" s="137"/>
      <c r="T294" s="53"/>
      <c r="AT294" s="17" t="s">
        <v>121</v>
      </c>
      <c r="AU294" s="17" t="s">
        <v>81</v>
      </c>
    </row>
    <row r="295" spans="2:47" s="1" customFormat="1" ht="10.2">
      <c r="B295" s="32"/>
      <c r="D295" s="148" t="s">
        <v>162</v>
      </c>
      <c r="F295" s="149" t="s">
        <v>419</v>
      </c>
      <c r="I295" s="136"/>
      <c r="L295" s="32"/>
      <c r="M295" s="137"/>
      <c r="T295" s="53"/>
      <c r="AT295" s="17" t="s">
        <v>162</v>
      </c>
      <c r="AU295" s="17" t="s">
        <v>81</v>
      </c>
    </row>
    <row r="296" spans="2:51" s="12" customFormat="1" ht="10.2">
      <c r="B296" s="150"/>
      <c r="D296" s="134" t="s">
        <v>191</v>
      </c>
      <c r="E296" s="151" t="s">
        <v>18</v>
      </c>
      <c r="F296" s="152" t="s">
        <v>420</v>
      </c>
      <c r="H296" s="153">
        <v>226</v>
      </c>
      <c r="I296" s="154"/>
      <c r="L296" s="150"/>
      <c r="M296" s="155"/>
      <c r="T296" s="156"/>
      <c r="AT296" s="151" t="s">
        <v>191</v>
      </c>
      <c r="AU296" s="151" t="s">
        <v>81</v>
      </c>
      <c r="AV296" s="12" t="s">
        <v>81</v>
      </c>
      <c r="AW296" s="12" t="s">
        <v>32</v>
      </c>
      <c r="AX296" s="12" t="s">
        <v>70</v>
      </c>
      <c r="AY296" s="151" t="s">
        <v>115</v>
      </c>
    </row>
    <row r="297" spans="2:51" s="12" customFormat="1" ht="10.2">
      <c r="B297" s="150"/>
      <c r="D297" s="134" t="s">
        <v>191</v>
      </c>
      <c r="E297" s="151" t="s">
        <v>18</v>
      </c>
      <c r="F297" s="152" t="s">
        <v>421</v>
      </c>
      <c r="H297" s="153">
        <v>217</v>
      </c>
      <c r="I297" s="154"/>
      <c r="L297" s="150"/>
      <c r="M297" s="155"/>
      <c r="T297" s="156"/>
      <c r="AT297" s="151" t="s">
        <v>191</v>
      </c>
      <c r="AU297" s="151" t="s">
        <v>81</v>
      </c>
      <c r="AV297" s="12" t="s">
        <v>81</v>
      </c>
      <c r="AW297" s="12" t="s">
        <v>32</v>
      </c>
      <c r="AX297" s="12" t="s">
        <v>70</v>
      </c>
      <c r="AY297" s="151" t="s">
        <v>115</v>
      </c>
    </row>
    <row r="298" spans="2:51" s="12" customFormat="1" ht="10.2">
      <c r="B298" s="150"/>
      <c r="D298" s="134" t="s">
        <v>191</v>
      </c>
      <c r="E298" s="151" t="s">
        <v>18</v>
      </c>
      <c r="F298" s="152" t="s">
        <v>422</v>
      </c>
      <c r="H298" s="153">
        <v>146</v>
      </c>
      <c r="I298" s="154"/>
      <c r="L298" s="150"/>
      <c r="M298" s="155"/>
      <c r="T298" s="156"/>
      <c r="AT298" s="151" t="s">
        <v>191</v>
      </c>
      <c r="AU298" s="151" t="s">
        <v>81</v>
      </c>
      <c r="AV298" s="12" t="s">
        <v>81</v>
      </c>
      <c r="AW298" s="12" t="s">
        <v>32</v>
      </c>
      <c r="AX298" s="12" t="s">
        <v>70</v>
      </c>
      <c r="AY298" s="151" t="s">
        <v>115</v>
      </c>
    </row>
    <row r="299" spans="2:51" s="12" customFormat="1" ht="10.2">
      <c r="B299" s="150"/>
      <c r="D299" s="134" t="s">
        <v>191</v>
      </c>
      <c r="E299" s="151" t="s">
        <v>18</v>
      </c>
      <c r="F299" s="152" t="s">
        <v>423</v>
      </c>
      <c r="H299" s="153">
        <v>84.1</v>
      </c>
      <c r="I299" s="154"/>
      <c r="L299" s="150"/>
      <c r="M299" s="155"/>
      <c r="T299" s="156"/>
      <c r="AT299" s="151" t="s">
        <v>191</v>
      </c>
      <c r="AU299" s="151" t="s">
        <v>81</v>
      </c>
      <c r="AV299" s="12" t="s">
        <v>81</v>
      </c>
      <c r="AW299" s="12" t="s">
        <v>32</v>
      </c>
      <c r="AX299" s="12" t="s">
        <v>70</v>
      </c>
      <c r="AY299" s="151" t="s">
        <v>115</v>
      </c>
    </row>
    <row r="300" spans="2:51" s="13" customFormat="1" ht="10.2">
      <c r="B300" s="157"/>
      <c r="D300" s="134" t="s">
        <v>191</v>
      </c>
      <c r="E300" s="158" t="s">
        <v>18</v>
      </c>
      <c r="F300" s="159" t="s">
        <v>193</v>
      </c>
      <c r="H300" s="160">
        <v>673.1</v>
      </c>
      <c r="I300" s="161"/>
      <c r="L300" s="157"/>
      <c r="M300" s="162"/>
      <c r="T300" s="163"/>
      <c r="AT300" s="158" t="s">
        <v>191</v>
      </c>
      <c r="AU300" s="158" t="s">
        <v>81</v>
      </c>
      <c r="AV300" s="13" t="s">
        <v>114</v>
      </c>
      <c r="AW300" s="13" t="s">
        <v>32</v>
      </c>
      <c r="AX300" s="13" t="s">
        <v>78</v>
      </c>
      <c r="AY300" s="158" t="s">
        <v>115</v>
      </c>
    </row>
    <row r="301" spans="2:65" s="1" customFormat="1" ht="33" customHeight="1">
      <c r="B301" s="32"/>
      <c r="C301" s="121" t="s">
        <v>323</v>
      </c>
      <c r="D301" s="121" t="s">
        <v>116</v>
      </c>
      <c r="E301" s="122" t="s">
        <v>424</v>
      </c>
      <c r="F301" s="123" t="s">
        <v>425</v>
      </c>
      <c r="G301" s="124" t="s">
        <v>188</v>
      </c>
      <c r="H301" s="125">
        <v>60.15</v>
      </c>
      <c r="I301" s="126"/>
      <c r="J301" s="127">
        <f>ROUND(I301*H301,2)</f>
        <v>0</v>
      </c>
      <c r="K301" s="123" t="s">
        <v>159</v>
      </c>
      <c r="L301" s="32"/>
      <c r="M301" s="128" t="s">
        <v>18</v>
      </c>
      <c r="N301" s="129" t="s">
        <v>41</v>
      </c>
      <c r="P301" s="130">
        <f>O301*H301</f>
        <v>0</v>
      </c>
      <c r="Q301" s="130">
        <v>0.08922</v>
      </c>
      <c r="R301" s="130">
        <f>Q301*H301</f>
        <v>5.366582999999999</v>
      </c>
      <c r="S301" s="130">
        <v>0</v>
      </c>
      <c r="T301" s="131">
        <f>S301*H301</f>
        <v>0</v>
      </c>
      <c r="AR301" s="132" t="s">
        <v>114</v>
      </c>
      <c r="AT301" s="132" t="s">
        <v>116</v>
      </c>
      <c r="AU301" s="132" t="s">
        <v>81</v>
      </c>
      <c r="AY301" s="17" t="s">
        <v>115</v>
      </c>
      <c r="BE301" s="133">
        <f>IF(N301="základní",J301,0)</f>
        <v>0</v>
      </c>
      <c r="BF301" s="133">
        <f>IF(N301="snížená",J301,0)</f>
        <v>0</v>
      </c>
      <c r="BG301" s="133">
        <f>IF(N301="zákl. přenesená",J301,0)</f>
        <v>0</v>
      </c>
      <c r="BH301" s="133">
        <f>IF(N301="sníž. přenesená",J301,0)</f>
        <v>0</v>
      </c>
      <c r="BI301" s="133">
        <f>IF(N301="nulová",J301,0)</f>
        <v>0</v>
      </c>
      <c r="BJ301" s="17" t="s">
        <v>78</v>
      </c>
      <c r="BK301" s="133">
        <f>ROUND(I301*H301,2)</f>
        <v>0</v>
      </c>
      <c r="BL301" s="17" t="s">
        <v>114</v>
      </c>
      <c r="BM301" s="132" t="s">
        <v>426</v>
      </c>
    </row>
    <row r="302" spans="2:47" s="1" customFormat="1" ht="48">
      <c r="B302" s="32"/>
      <c r="D302" s="134" t="s">
        <v>121</v>
      </c>
      <c r="F302" s="135" t="s">
        <v>427</v>
      </c>
      <c r="I302" s="136"/>
      <c r="L302" s="32"/>
      <c r="M302" s="137"/>
      <c r="T302" s="53"/>
      <c r="AT302" s="17" t="s">
        <v>121</v>
      </c>
      <c r="AU302" s="17" t="s">
        <v>81</v>
      </c>
    </row>
    <row r="303" spans="2:47" s="1" customFormat="1" ht="10.2">
      <c r="B303" s="32"/>
      <c r="D303" s="148" t="s">
        <v>162</v>
      </c>
      <c r="F303" s="149" t="s">
        <v>428</v>
      </c>
      <c r="I303" s="136"/>
      <c r="L303" s="32"/>
      <c r="M303" s="137"/>
      <c r="T303" s="53"/>
      <c r="AT303" s="17" t="s">
        <v>162</v>
      </c>
      <c r="AU303" s="17" t="s">
        <v>81</v>
      </c>
    </row>
    <row r="304" spans="2:65" s="1" customFormat="1" ht="16.5" customHeight="1">
      <c r="B304" s="32"/>
      <c r="C304" s="170" t="s">
        <v>429</v>
      </c>
      <c r="D304" s="170" t="s">
        <v>265</v>
      </c>
      <c r="E304" s="171" t="s">
        <v>430</v>
      </c>
      <c r="F304" s="172" t="s">
        <v>431</v>
      </c>
      <c r="G304" s="173" t="s">
        <v>188</v>
      </c>
      <c r="H304" s="174">
        <v>61.955</v>
      </c>
      <c r="I304" s="175"/>
      <c r="J304" s="176">
        <f>ROUND(I304*H304,2)</f>
        <v>0</v>
      </c>
      <c r="K304" s="172" t="s">
        <v>159</v>
      </c>
      <c r="L304" s="177"/>
      <c r="M304" s="178" t="s">
        <v>18</v>
      </c>
      <c r="N304" s="179" t="s">
        <v>41</v>
      </c>
      <c r="P304" s="130">
        <f>O304*H304</f>
        <v>0</v>
      </c>
      <c r="Q304" s="130">
        <v>0.113</v>
      </c>
      <c r="R304" s="130">
        <f>Q304*H304</f>
        <v>7.000915</v>
      </c>
      <c r="S304" s="130">
        <v>0</v>
      </c>
      <c r="T304" s="131">
        <f>S304*H304</f>
        <v>0</v>
      </c>
      <c r="AR304" s="132" t="s">
        <v>148</v>
      </c>
      <c r="AT304" s="132" t="s">
        <v>265</v>
      </c>
      <c r="AU304" s="132" t="s">
        <v>81</v>
      </c>
      <c r="AY304" s="17" t="s">
        <v>115</v>
      </c>
      <c r="BE304" s="133">
        <f>IF(N304="základní",J304,0)</f>
        <v>0</v>
      </c>
      <c r="BF304" s="133">
        <f>IF(N304="snížená",J304,0)</f>
        <v>0</v>
      </c>
      <c r="BG304" s="133">
        <f>IF(N304="zákl. přenesená",J304,0)</f>
        <v>0</v>
      </c>
      <c r="BH304" s="133">
        <f>IF(N304="sníž. přenesená",J304,0)</f>
        <v>0</v>
      </c>
      <c r="BI304" s="133">
        <f>IF(N304="nulová",J304,0)</f>
        <v>0</v>
      </c>
      <c r="BJ304" s="17" t="s">
        <v>78</v>
      </c>
      <c r="BK304" s="133">
        <f>ROUND(I304*H304,2)</f>
        <v>0</v>
      </c>
      <c r="BL304" s="17" t="s">
        <v>114</v>
      </c>
      <c r="BM304" s="132" t="s">
        <v>432</v>
      </c>
    </row>
    <row r="305" spans="2:47" s="1" customFormat="1" ht="10.2">
      <c r="B305" s="32"/>
      <c r="D305" s="134" t="s">
        <v>121</v>
      </c>
      <c r="F305" s="135" t="s">
        <v>431</v>
      </c>
      <c r="I305" s="136"/>
      <c r="L305" s="32"/>
      <c r="M305" s="137"/>
      <c r="T305" s="53"/>
      <c r="AT305" s="17" t="s">
        <v>121</v>
      </c>
      <c r="AU305" s="17" t="s">
        <v>81</v>
      </c>
    </row>
    <row r="306" spans="2:51" s="12" customFormat="1" ht="10.2">
      <c r="B306" s="150"/>
      <c r="D306" s="134" t="s">
        <v>191</v>
      </c>
      <c r="E306" s="151" t="s">
        <v>18</v>
      </c>
      <c r="F306" s="152" t="s">
        <v>433</v>
      </c>
      <c r="H306" s="153">
        <v>61.955</v>
      </c>
      <c r="I306" s="154"/>
      <c r="L306" s="150"/>
      <c r="M306" s="155"/>
      <c r="T306" s="156"/>
      <c r="AT306" s="151" t="s">
        <v>191</v>
      </c>
      <c r="AU306" s="151" t="s">
        <v>81</v>
      </c>
      <c r="AV306" s="12" t="s">
        <v>81</v>
      </c>
      <c r="AW306" s="12" t="s">
        <v>32</v>
      </c>
      <c r="AX306" s="12" t="s">
        <v>70</v>
      </c>
      <c r="AY306" s="151" t="s">
        <v>115</v>
      </c>
    </row>
    <row r="307" spans="2:51" s="13" customFormat="1" ht="10.2">
      <c r="B307" s="157"/>
      <c r="D307" s="134" t="s">
        <v>191</v>
      </c>
      <c r="E307" s="158" t="s">
        <v>18</v>
      </c>
      <c r="F307" s="159" t="s">
        <v>193</v>
      </c>
      <c r="H307" s="160">
        <v>61.955</v>
      </c>
      <c r="I307" s="161"/>
      <c r="L307" s="157"/>
      <c r="M307" s="162"/>
      <c r="T307" s="163"/>
      <c r="AT307" s="158" t="s">
        <v>191</v>
      </c>
      <c r="AU307" s="158" t="s">
        <v>81</v>
      </c>
      <c r="AV307" s="13" t="s">
        <v>114</v>
      </c>
      <c r="AW307" s="13" t="s">
        <v>32</v>
      </c>
      <c r="AX307" s="13" t="s">
        <v>78</v>
      </c>
      <c r="AY307" s="158" t="s">
        <v>115</v>
      </c>
    </row>
    <row r="308" spans="2:63" s="10" customFormat="1" ht="22.8" customHeight="1">
      <c r="B308" s="111"/>
      <c r="D308" s="112" t="s">
        <v>69</v>
      </c>
      <c r="E308" s="146" t="s">
        <v>251</v>
      </c>
      <c r="F308" s="146" t="s">
        <v>434</v>
      </c>
      <c r="I308" s="114"/>
      <c r="J308" s="147">
        <f>BK308</f>
        <v>0</v>
      </c>
      <c r="L308" s="111"/>
      <c r="M308" s="116"/>
      <c r="P308" s="117">
        <f>SUM(P309:P313)</f>
        <v>0</v>
      </c>
      <c r="R308" s="117">
        <f>SUM(R309:R313)</f>
        <v>13.2113199</v>
      </c>
      <c r="T308" s="118">
        <f>SUM(T309:T313)</f>
        <v>0</v>
      </c>
      <c r="AR308" s="112" t="s">
        <v>78</v>
      </c>
      <c r="AT308" s="119" t="s">
        <v>69</v>
      </c>
      <c r="AU308" s="119" t="s">
        <v>78</v>
      </c>
      <c r="AY308" s="112" t="s">
        <v>115</v>
      </c>
      <c r="BK308" s="120">
        <f>SUM(BK309:BK313)</f>
        <v>0</v>
      </c>
    </row>
    <row r="309" spans="2:65" s="1" customFormat="1" ht="24.15" customHeight="1">
      <c r="B309" s="32"/>
      <c r="C309" s="121" t="s">
        <v>435</v>
      </c>
      <c r="D309" s="121" t="s">
        <v>116</v>
      </c>
      <c r="E309" s="122" t="s">
        <v>436</v>
      </c>
      <c r="F309" s="123" t="s">
        <v>437</v>
      </c>
      <c r="G309" s="124" t="s">
        <v>306</v>
      </c>
      <c r="H309" s="125">
        <v>118.29</v>
      </c>
      <c r="I309" s="126"/>
      <c r="J309" s="127">
        <f>ROUND(I309*H309,2)</f>
        <v>0</v>
      </c>
      <c r="K309" s="123" t="s">
        <v>159</v>
      </c>
      <c r="L309" s="32"/>
      <c r="M309" s="128" t="s">
        <v>18</v>
      </c>
      <c r="N309" s="129" t="s">
        <v>41</v>
      </c>
      <c r="P309" s="130">
        <f>O309*H309</f>
        <v>0</v>
      </c>
      <c r="Q309" s="130">
        <v>0.08531</v>
      </c>
      <c r="R309" s="130">
        <f>Q309*H309</f>
        <v>10.0913199</v>
      </c>
      <c r="S309" s="130">
        <v>0</v>
      </c>
      <c r="T309" s="131">
        <f>S309*H309</f>
        <v>0</v>
      </c>
      <c r="AR309" s="132" t="s">
        <v>114</v>
      </c>
      <c r="AT309" s="132" t="s">
        <v>116</v>
      </c>
      <c r="AU309" s="132" t="s">
        <v>81</v>
      </c>
      <c r="AY309" s="17" t="s">
        <v>115</v>
      </c>
      <c r="BE309" s="133">
        <f>IF(N309="základní",J309,0)</f>
        <v>0</v>
      </c>
      <c r="BF309" s="133">
        <f>IF(N309="snížená",J309,0)</f>
        <v>0</v>
      </c>
      <c r="BG309" s="133">
        <f>IF(N309="zákl. přenesená",J309,0)</f>
        <v>0</v>
      </c>
      <c r="BH309" s="133">
        <f>IF(N309="sníž. přenesená",J309,0)</f>
        <v>0</v>
      </c>
      <c r="BI309" s="133">
        <f>IF(N309="nulová",J309,0)</f>
        <v>0</v>
      </c>
      <c r="BJ309" s="17" t="s">
        <v>78</v>
      </c>
      <c r="BK309" s="133">
        <f>ROUND(I309*H309,2)</f>
        <v>0</v>
      </c>
      <c r="BL309" s="17" t="s">
        <v>114</v>
      </c>
      <c r="BM309" s="132" t="s">
        <v>438</v>
      </c>
    </row>
    <row r="310" spans="2:47" s="1" customFormat="1" ht="19.2">
      <c r="B310" s="32"/>
      <c r="D310" s="134" t="s">
        <v>121</v>
      </c>
      <c r="F310" s="135" t="s">
        <v>439</v>
      </c>
      <c r="I310" s="136"/>
      <c r="L310" s="32"/>
      <c r="M310" s="137"/>
      <c r="T310" s="53"/>
      <c r="AT310" s="17" t="s">
        <v>121</v>
      </c>
      <c r="AU310" s="17" t="s">
        <v>81</v>
      </c>
    </row>
    <row r="311" spans="2:47" s="1" customFormat="1" ht="10.2">
      <c r="B311" s="32"/>
      <c r="D311" s="148" t="s">
        <v>162</v>
      </c>
      <c r="F311" s="149" t="s">
        <v>440</v>
      </c>
      <c r="I311" s="136"/>
      <c r="L311" s="32"/>
      <c r="M311" s="137"/>
      <c r="T311" s="53"/>
      <c r="AT311" s="17" t="s">
        <v>162</v>
      </c>
      <c r="AU311" s="17" t="s">
        <v>81</v>
      </c>
    </row>
    <row r="312" spans="2:65" s="1" customFormat="1" ht="16.5" customHeight="1">
      <c r="B312" s="32"/>
      <c r="C312" s="170" t="s">
        <v>441</v>
      </c>
      <c r="D312" s="170" t="s">
        <v>265</v>
      </c>
      <c r="E312" s="171" t="s">
        <v>442</v>
      </c>
      <c r="F312" s="172" t="s">
        <v>443</v>
      </c>
      <c r="G312" s="173" t="s">
        <v>306</v>
      </c>
      <c r="H312" s="174">
        <v>130</v>
      </c>
      <c r="I312" s="175"/>
      <c r="J312" s="176">
        <f>ROUND(I312*H312,2)</f>
        <v>0</v>
      </c>
      <c r="K312" s="172" t="s">
        <v>159</v>
      </c>
      <c r="L312" s="177"/>
      <c r="M312" s="178" t="s">
        <v>18</v>
      </c>
      <c r="N312" s="179" t="s">
        <v>41</v>
      </c>
      <c r="P312" s="130">
        <f>O312*H312</f>
        <v>0</v>
      </c>
      <c r="Q312" s="130">
        <v>0.024</v>
      </c>
      <c r="R312" s="130">
        <f>Q312*H312</f>
        <v>3.12</v>
      </c>
      <c r="S312" s="130">
        <v>0</v>
      </c>
      <c r="T312" s="131">
        <f>S312*H312</f>
        <v>0</v>
      </c>
      <c r="AR312" s="132" t="s">
        <v>148</v>
      </c>
      <c r="AT312" s="132" t="s">
        <v>265</v>
      </c>
      <c r="AU312" s="132" t="s">
        <v>81</v>
      </c>
      <c r="AY312" s="17" t="s">
        <v>115</v>
      </c>
      <c r="BE312" s="133">
        <f>IF(N312="základní",J312,0)</f>
        <v>0</v>
      </c>
      <c r="BF312" s="133">
        <f>IF(N312="snížená",J312,0)</f>
        <v>0</v>
      </c>
      <c r="BG312" s="133">
        <f>IF(N312="zákl. přenesená",J312,0)</f>
        <v>0</v>
      </c>
      <c r="BH312" s="133">
        <f>IF(N312="sníž. přenesená",J312,0)</f>
        <v>0</v>
      </c>
      <c r="BI312" s="133">
        <f>IF(N312="nulová",J312,0)</f>
        <v>0</v>
      </c>
      <c r="BJ312" s="17" t="s">
        <v>78</v>
      </c>
      <c r="BK312" s="133">
        <f>ROUND(I312*H312,2)</f>
        <v>0</v>
      </c>
      <c r="BL312" s="17" t="s">
        <v>114</v>
      </c>
      <c r="BM312" s="132" t="s">
        <v>444</v>
      </c>
    </row>
    <row r="313" spans="2:47" s="1" customFormat="1" ht="10.2">
      <c r="B313" s="32"/>
      <c r="D313" s="134" t="s">
        <v>121</v>
      </c>
      <c r="F313" s="135" t="s">
        <v>443</v>
      </c>
      <c r="I313" s="136"/>
      <c r="L313" s="32"/>
      <c r="M313" s="137"/>
      <c r="T313" s="53"/>
      <c r="AT313" s="17" t="s">
        <v>121</v>
      </c>
      <c r="AU313" s="17" t="s">
        <v>81</v>
      </c>
    </row>
    <row r="314" spans="2:63" s="10" customFormat="1" ht="22.8" customHeight="1">
      <c r="B314" s="111"/>
      <c r="D314" s="112" t="s">
        <v>69</v>
      </c>
      <c r="E314" s="146" t="s">
        <v>445</v>
      </c>
      <c r="F314" s="146" t="s">
        <v>446</v>
      </c>
      <c r="I314" s="114"/>
      <c r="J314" s="147">
        <f>BK314</f>
        <v>0</v>
      </c>
      <c r="L314" s="111"/>
      <c r="M314" s="116"/>
      <c r="P314" s="117">
        <f>SUM(P315:P317)</f>
        <v>0</v>
      </c>
      <c r="R314" s="117">
        <f>SUM(R315:R317)</f>
        <v>0</v>
      </c>
      <c r="T314" s="118">
        <f>SUM(T315:T317)</f>
        <v>0</v>
      </c>
      <c r="AR314" s="112" t="s">
        <v>78</v>
      </c>
      <c r="AT314" s="119" t="s">
        <v>69</v>
      </c>
      <c r="AU314" s="119" t="s">
        <v>78</v>
      </c>
      <c r="AY314" s="112" t="s">
        <v>115</v>
      </c>
      <c r="BK314" s="120">
        <f>SUM(BK315:BK317)</f>
        <v>0</v>
      </c>
    </row>
    <row r="315" spans="2:65" s="1" customFormat="1" ht="16.5" customHeight="1">
      <c r="B315" s="32"/>
      <c r="C315" s="121" t="s">
        <v>361</v>
      </c>
      <c r="D315" s="121" t="s">
        <v>116</v>
      </c>
      <c r="E315" s="122" t="s">
        <v>447</v>
      </c>
      <c r="F315" s="123" t="s">
        <v>448</v>
      </c>
      <c r="G315" s="124" t="s">
        <v>239</v>
      </c>
      <c r="H315" s="125">
        <v>635.171</v>
      </c>
      <c r="I315" s="126"/>
      <c r="J315" s="127">
        <f>ROUND(I315*H315,2)</f>
        <v>0</v>
      </c>
      <c r="K315" s="123" t="s">
        <v>159</v>
      </c>
      <c r="L315" s="32"/>
      <c r="M315" s="128" t="s">
        <v>18</v>
      </c>
      <c r="N315" s="129" t="s">
        <v>41</v>
      </c>
      <c r="P315" s="130">
        <f>O315*H315</f>
        <v>0</v>
      </c>
      <c r="Q315" s="130">
        <v>0</v>
      </c>
      <c r="R315" s="130">
        <f>Q315*H315</f>
        <v>0</v>
      </c>
      <c r="S315" s="130">
        <v>0</v>
      </c>
      <c r="T315" s="131">
        <f>S315*H315</f>
        <v>0</v>
      </c>
      <c r="AR315" s="132" t="s">
        <v>114</v>
      </c>
      <c r="AT315" s="132" t="s">
        <v>116</v>
      </c>
      <c r="AU315" s="132" t="s">
        <v>81</v>
      </c>
      <c r="AY315" s="17" t="s">
        <v>115</v>
      </c>
      <c r="BE315" s="133">
        <f>IF(N315="základní",J315,0)</f>
        <v>0</v>
      </c>
      <c r="BF315" s="133">
        <f>IF(N315="snížená",J315,0)</f>
        <v>0</v>
      </c>
      <c r="BG315" s="133">
        <f>IF(N315="zákl. přenesená",J315,0)</f>
        <v>0</v>
      </c>
      <c r="BH315" s="133">
        <f>IF(N315="sníž. přenesená",J315,0)</f>
        <v>0</v>
      </c>
      <c r="BI315" s="133">
        <f>IF(N315="nulová",J315,0)</f>
        <v>0</v>
      </c>
      <c r="BJ315" s="17" t="s">
        <v>78</v>
      </c>
      <c r="BK315" s="133">
        <f>ROUND(I315*H315,2)</f>
        <v>0</v>
      </c>
      <c r="BL315" s="17" t="s">
        <v>114</v>
      </c>
      <c r="BM315" s="132" t="s">
        <v>449</v>
      </c>
    </row>
    <row r="316" spans="2:47" s="1" customFormat="1" ht="19.2">
      <c r="B316" s="32"/>
      <c r="D316" s="134" t="s">
        <v>121</v>
      </c>
      <c r="F316" s="135" t="s">
        <v>450</v>
      </c>
      <c r="I316" s="136"/>
      <c r="L316" s="32"/>
      <c r="M316" s="137"/>
      <c r="T316" s="53"/>
      <c r="AT316" s="17" t="s">
        <v>121</v>
      </c>
      <c r="AU316" s="17" t="s">
        <v>81</v>
      </c>
    </row>
    <row r="317" spans="2:47" s="1" customFormat="1" ht="10.2">
      <c r="B317" s="32"/>
      <c r="D317" s="148" t="s">
        <v>162</v>
      </c>
      <c r="F317" s="149" t="s">
        <v>451</v>
      </c>
      <c r="I317" s="136"/>
      <c r="L317" s="32"/>
      <c r="M317" s="137"/>
      <c r="T317" s="53"/>
      <c r="AT317" s="17" t="s">
        <v>162</v>
      </c>
      <c r="AU317" s="17" t="s">
        <v>81</v>
      </c>
    </row>
    <row r="318" spans="2:63" s="10" customFormat="1" ht="25.95" customHeight="1">
      <c r="B318" s="111"/>
      <c r="D318" s="112" t="s">
        <v>69</v>
      </c>
      <c r="E318" s="113" t="s">
        <v>452</v>
      </c>
      <c r="F318" s="113" t="s">
        <v>453</v>
      </c>
      <c r="I318" s="114"/>
      <c r="J318" s="115">
        <f>BK318</f>
        <v>0</v>
      </c>
      <c r="L318" s="111"/>
      <c r="M318" s="116"/>
      <c r="P318" s="117">
        <f>P319+P346+P371</f>
        <v>0</v>
      </c>
      <c r="R318" s="117">
        <f>R319+R346+R371</f>
        <v>0.77413066</v>
      </c>
      <c r="T318" s="118">
        <f>T319+T346+T371</f>
        <v>0</v>
      </c>
      <c r="AR318" s="112" t="s">
        <v>81</v>
      </c>
      <c r="AT318" s="119" t="s">
        <v>69</v>
      </c>
      <c r="AU318" s="119" t="s">
        <v>70</v>
      </c>
      <c r="AY318" s="112" t="s">
        <v>115</v>
      </c>
      <c r="BK318" s="120">
        <f>BK319+BK346+BK371</f>
        <v>0</v>
      </c>
    </row>
    <row r="319" spans="2:63" s="10" customFormat="1" ht="22.8" customHeight="1">
      <c r="B319" s="111"/>
      <c r="D319" s="112" t="s">
        <v>69</v>
      </c>
      <c r="E319" s="146" t="s">
        <v>454</v>
      </c>
      <c r="F319" s="146" t="s">
        <v>455</v>
      </c>
      <c r="I319" s="114"/>
      <c r="J319" s="147">
        <f>BK319</f>
        <v>0</v>
      </c>
      <c r="L319" s="111"/>
      <c r="M319" s="116"/>
      <c r="P319" s="117">
        <f>SUM(P320:P345)</f>
        <v>0</v>
      </c>
      <c r="R319" s="117">
        <f>SUM(R320:R345)</f>
        <v>0.75475141</v>
      </c>
      <c r="T319" s="118">
        <f>SUM(T320:T345)</f>
        <v>0</v>
      </c>
      <c r="AR319" s="112" t="s">
        <v>81</v>
      </c>
      <c r="AT319" s="119" t="s">
        <v>69</v>
      </c>
      <c r="AU319" s="119" t="s">
        <v>78</v>
      </c>
      <c r="AY319" s="112" t="s">
        <v>115</v>
      </c>
      <c r="BK319" s="120">
        <f>SUM(BK320:BK345)</f>
        <v>0</v>
      </c>
    </row>
    <row r="320" spans="2:65" s="1" customFormat="1" ht="24.15" customHeight="1">
      <c r="B320" s="32"/>
      <c r="C320" s="121" t="s">
        <v>456</v>
      </c>
      <c r="D320" s="121" t="s">
        <v>116</v>
      </c>
      <c r="E320" s="122" t="s">
        <v>457</v>
      </c>
      <c r="F320" s="123" t="s">
        <v>458</v>
      </c>
      <c r="G320" s="124" t="s">
        <v>306</v>
      </c>
      <c r="H320" s="125">
        <v>54.15</v>
      </c>
      <c r="I320" s="126"/>
      <c r="J320" s="127">
        <f>ROUND(I320*H320,2)</f>
        <v>0</v>
      </c>
      <c r="K320" s="123" t="s">
        <v>159</v>
      </c>
      <c r="L320" s="32"/>
      <c r="M320" s="128" t="s">
        <v>18</v>
      </c>
      <c r="N320" s="129" t="s">
        <v>41</v>
      </c>
      <c r="P320" s="130">
        <f>O320*H320</f>
        <v>0</v>
      </c>
      <c r="Q320" s="130">
        <v>0</v>
      </c>
      <c r="R320" s="130">
        <f>Q320*H320</f>
        <v>0</v>
      </c>
      <c r="S320" s="130">
        <v>0</v>
      </c>
      <c r="T320" s="131">
        <f>S320*H320</f>
        <v>0</v>
      </c>
      <c r="AR320" s="132" t="s">
        <v>297</v>
      </c>
      <c r="AT320" s="132" t="s">
        <v>116</v>
      </c>
      <c r="AU320" s="132" t="s">
        <v>81</v>
      </c>
      <c r="AY320" s="17" t="s">
        <v>115</v>
      </c>
      <c r="BE320" s="133">
        <f>IF(N320="základní",J320,0)</f>
        <v>0</v>
      </c>
      <c r="BF320" s="133">
        <f>IF(N320="snížená",J320,0)</f>
        <v>0</v>
      </c>
      <c r="BG320" s="133">
        <f>IF(N320="zákl. přenesená",J320,0)</f>
        <v>0</v>
      </c>
      <c r="BH320" s="133">
        <f>IF(N320="sníž. přenesená",J320,0)</f>
        <v>0</v>
      </c>
      <c r="BI320" s="133">
        <f>IF(N320="nulová",J320,0)</f>
        <v>0</v>
      </c>
      <c r="BJ320" s="17" t="s">
        <v>78</v>
      </c>
      <c r="BK320" s="133">
        <f>ROUND(I320*H320,2)</f>
        <v>0</v>
      </c>
      <c r="BL320" s="17" t="s">
        <v>297</v>
      </c>
      <c r="BM320" s="132" t="s">
        <v>459</v>
      </c>
    </row>
    <row r="321" spans="2:47" s="1" customFormat="1" ht="19.2">
      <c r="B321" s="32"/>
      <c r="D321" s="134" t="s">
        <v>121</v>
      </c>
      <c r="F321" s="135" t="s">
        <v>460</v>
      </c>
      <c r="I321" s="136"/>
      <c r="L321" s="32"/>
      <c r="M321" s="137"/>
      <c r="T321" s="53"/>
      <c r="AT321" s="17" t="s">
        <v>121</v>
      </c>
      <c r="AU321" s="17" t="s">
        <v>81</v>
      </c>
    </row>
    <row r="322" spans="2:47" s="1" customFormat="1" ht="10.2">
      <c r="B322" s="32"/>
      <c r="D322" s="148" t="s">
        <v>162</v>
      </c>
      <c r="F322" s="149" t="s">
        <v>461</v>
      </c>
      <c r="I322" s="136"/>
      <c r="L322" s="32"/>
      <c r="M322" s="137"/>
      <c r="T322" s="53"/>
      <c r="AT322" s="17" t="s">
        <v>162</v>
      </c>
      <c r="AU322" s="17" t="s">
        <v>81</v>
      </c>
    </row>
    <row r="323" spans="2:51" s="14" customFormat="1" ht="10.2">
      <c r="B323" s="164"/>
      <c r="D323" s="134" t="s">
        <v>191</v>
      </c>
      <c r="E323" s="165" t="s">
        <v>18</v>
      </c>
      <c r="F323" s="166" t="s">
        <v>462</v>
      </c>
      <c r="H323" s="165" t="s">
        <v>18</v>
      </c>
      <c r="I323" s="167"/>
      <c r="L323" s="164"/>
      <c r="M323" s="168"/>
      <c r="T323" s="169"/>
      <c r="AT323" s="165" t="s">
        <v>191</v>
      </c>
      <c r="AU323" s="165" t="s">
        <v>81</v>
      </c>
      <c r="AV323" s="14" t="s">
        <v>78</v>
      </c>
      <c r="AW323" s="14" t="s">
        <v>32</v>
      </c>
      <c r="AX323" s="14" t="s">
        <v>70</v>
      </c>
      <c r="AY323" s="165" t="s">
        <v>115</v>
      </c>
    </row>
    <row r="324" spans="2:51" s="12" customFormat="1" ht="10.2">
      <c r="B324" s="150"/>
      <c r="D324" s="134" t="s">
        <v>191</v>
      </c>
      <c r="E324" s="151" t="s">
        <v>18</v>
      </c>
      <c r="F324" s="152" t="s">
        <v>463</v>
      </c>
      <c r="H324" s="153">
        <v>11.5</v>
      </c>
      <c r="I324" s="154"/>
      <c r="L324" s="150"/>
      <c r="M324" s="155"/>
      <c r="T324" s="156"/>
      <c r="AT324" s="151" t="s">
        <v>191</v>
      </c>
      <c r="AU324" s="151" t="s">
        <v>81</v>
      </c>
      <c r="AV324" s="12" t="s">
        <v>81</v>
      </c>
      <c r="AW324" s="12" t="s">
        <v>32</v>
      </c>
      <c r="AX324" s="12" t="s">
        <v>70</v>
      </c>
      <c r="AY324" s="151" t="s">
        <v>115</v>
      </c>
    </row>
    <row r="325" spans="2:51" s="12" customFormat="1" ht="10.2">
      <c r="B325" s="150"/>
      <c r="D325" s="134" t="s">
        <v>191</v>
      </c>
      <c r="E325" s="151" t="s">
        <v>18</v>
      </c>
      <c r="F325" s="152" t="s">
        <v>464</v>
      </c>
      <c r="H325" s="153">
        <v>11.5</v>
      </c>
      <c r="I325" s="154"/>
      <c r="L325" s="150"/>
      <c r="M325" s="155"/>
      <c r="T325" s="156"/>
      <c r="AT325" s="151" t="s">
        <v>191</v>
      </c>
      <c r="AU325" s="151" t="s">
        <v>81</v>
      </c>
      <c r="AV325" s="12" t="s">
        <v>81</v>
      </c>
      <c r="AW325" s="12" t="s">
        <v>32</v>
      </c>
      <c r="AX325" s="12" t="s">
        <v>70</v>
      </c>
      <c r="AY325" s="151" t="s">
        <v>115</v>
      </c>
    </row>
    <row r="326" spans="2:51" s="12" customFormat="1" ht="10.2">
      <c r="B326" s="150"/>
      <c r="D326" s="134" t="s">
        <v>191</v>
      </c>
      <c r="E326" s="151" t="s">
        <v>18</v>
      </c>
      <c r="F326" s="152" t="s">
        <v>465</v>
      </c>
      <c r="H326" s="153">
        <v>17.5</v>
      </c>
      <c r="I326" s="154"/>
      <c r="L326" s="150"/>
      <c r="M326" s="155"/>
      <c r="T326" s="156"/>
      <c r="AT326" s="151" t="s">
        <v>191</v>
      </c>
      <c r="AU326" s="151" t="s">
        <v>81</v>
      </c>
      <c r="AV326" s="12" t="s">
        <v>81</v>
      </c>
      <c r="AW326" s="12" t="s">
        <v>32</v>
      </c>
      <c r="AX326" s="12" t="s">
        <v>70</v>
      </c>
      <c r="AY326" s="151" t="s">
        <v>115</v>
      </c>
    </row>
    <row r="327" spans="2:51" s="12" customFormat="1" ht="10.2">
      <c r="B327" s="150"/>
      <c r="D327" s="134" t="s">
        <v>191</v>
      </c>
      <c r="E327" s="151" t="s">
        <v>18</v>
      </c>
      <c r="F327" s="152" t="s">
        <v>466</v>
      </c>
      <c r="H327" s="153">
        <v>13.65</v>
      </c>
      <c r="I327" s="154"/>
      <c r="L327" s="150"/>
      <c r="M327" s="155"/>
      <c r="T327" s="156"/>
      <c r="AT327" s="151" t="s">
        <v>191</v>
      </c>
      <c r="AU327" s="151" t="s">
        <v>81</v>
      </c>
      <c r="AV327" s="12" t="s">
        <v>81</v>
      </c>
      <c r="AW327" s="12" t="s">
        <v>32</v>
      </c>
      <c r="AX327" s="12" t="s">
        <v>70</v>
      </c>
      <c r="AY327" s="151" t="s">
        <v>115</v>
      </c>
    </row>
    <row r="328" spans="2:51" s="13" customFormat="1" ht="10.2">
      <c r="B328" s="157"/>
      <c r="D328" s="134" t="s">
        <v>191</v>
      </c>
      <c r="E328" s="158" t="s">
        <v>18</v>
      </c>
      <c r="F328" s="159" t="s">
        <v>193</v>
      </c>
      <c r="H328" s="160">
        <v>54.15</v>
      </c>
      <c r="I328" s="161"/>
      <c r="L328" s="157"/>
      <c r="M328" s="162"/>
      <c r="T328" s="163"/>
      <c r="AT328" s="158" t="s">
        <v>191</v>
      </c>
      <c r="AU328" s="158" t="s">
        <v>81</v>
      </c>
      <c r="AV328" s="13" t="s">
        <v>114</v>
      </c>
      <c r="AW328" s="13" t="s">
        <v>32</v>
      </c>
      <c r="AX328" s="13" t="s">
        <v>78</v>
      </c>
      <c r="AY328" s="158" t="s">
        <v>115</v>
      </c>
    </row>
    <row r="329" spans="2:65" s="1" customFormat="1" ht="21.75" customHeight="1">
      <c r="B329" s="32"/>
      <c r="C329" s="170" t="s">
        <v>367</v>
      </c>
      <c r="D329" s="170" t="s">
        <v>265</v>
      </c>
      <c r="E329" s="171" t="s">
        <v>467</v>
      </c>
      <c r="F329" s="172" t="s">
        <v>468</v>
      </c>
      <c r="G329" s="173" t="s">
        <v>196</v>
      </c>
      <c r="H329" s="174">
        <v>0.858</v>
      </c>
      <c r="I329" s="175"/>
      <c r="J329" s="176">
        <f>ROUND(I329*H329,2)</f>
        <v>0</v>
      </c>
      <c r="K329" s="172" t="s">
        <v>159</v>
      </c>
      <c r="L329" s="177"/>
      <c r="M329" s="178" t="s">
        <v>18</v>
      </c>
      <c r="N329" s="179" t="s">
        <v>41</v>
      </c>
      <c r="P329" s="130">
        <f>O329*H329</f>
        <v>0</v>
      </c>
      <c r="Q329" s="130">
        <v>0.55</v>
      </c>
      <c r="R329" s="130">
        <f>Q329*H329</f>
        <v>0.47190000000000004</v>
      </c>
      <c r="S329" s="130">
        <v>0</v>
      </c>
      <c r="T329" s="131">
        <f>S329*H329</f>
        <v>0</v>
      </c>
      <c r="AR329" s="132" t="s">
        <v>313</v>
      </c>
      <c r="AT329" s="132" t="s">
        <v>265</v>
      </c>
      <c r="AU329" s="132" t="s">
        <v>81</v>
      </c>
      <c r="AY329" s="17" t="s">
        <v>115</v>
      </c>
      <c r="BE329" s="133">
        <f>IF(N329="základní",J329,0)</f>
        <v>0</v>
      </c>
      <c r="BF329" s="133">
        <f>IF(N329="snížená",J329,0)</f>
        <v>0</v>
      </c>
      <c r="BG329" s="133">
        <f>IF(N329="zákl. přenesená",J329,0)</f>
        <v>0</v>
      </c>
      <c r="BH329" s="133">
        <f>IF(N329="sníž. přenesená",J329,0)</f>
        <v>0</v>
      </c>
      <c r="BI329" s="133">
        <f>IF(N329="nulová",J329,0)</f>
        <v>0</v>
      </c>
      <c r="BJ329" s="17" t="s">
        <v>78</v>
      </c>
      <c r="BK329" s="133">
        <f>ROUND(I329*H329,2)</f>
        <v>0</v>
      </c>
      <c r="BL329" s="17" t="s">
        <v>297</v>
      </c>
      <c r="BM329" s="132" t="s">
        <v>469</v>
      </c>
    </row>
    <row r="330" spans="2:47" s="1" customFormat="1" ht="10.2">
      <c r="B330" s="32"/>
      <c r="D330" s="134" t="s">
        <v>121</v>
      </c>
      <c r="F330" s="135" t="s">
        <v>468</v>
      </c>
      <c r="I330" s="136"/>
      <c r="L330" s="32"/>
      <c r="M330" s="137"/>
      <c r="T330" s="53"/>
      <c r="AT330" s="17" t="s">
        <v>121</v>
      </c>
      <c r="AU330" s="17" t="s">
        <v>81</v>
      </c>
    </row>
    <row r="331" spans="2:51" s="12" customFormat="1" ht="10.2">
      <c r="B331" s="150"/>
      <c r="D331" s="134" t="s">
        <v>191</v>
      </c>
      <c r="F331" s="152" t="s">
        <v>470</v>
      </c>
      <c r="H331" s="153">
        <v>0.858</v>
      </c>
      <c r="I331" s="154"/>
      <c r="L331" s="150"/>
      <c r="M331" s="155"/>
      <c r="T331" s="156"/>
      <c r="AT331" s="151" t="s">
        <v>191</v>
      </c>
      <c r="AU331" s="151" t="s">
        <v>81</v>
      </c>
      <c r="AV331" s="12" t="s">
        <v>81</v>
      </c>
      <c r="AW331" s="12" t="s">
        <v>4</v>
      </c>
      <c r="AX331" s="12" t="s">
        <v>78</v>
      </c>
      <c r="AY331" s="151" t="s">
        <v>115</v>
      </c>
    </row>
    <row r="332" spans="2:65" s="1" customFormat="1" ht="24.15" customHeight="1">
      <c r="B332" s="32"/>
      <c r="C332" s="121" t="s">
        <v>471</v>
      </c>
      <c r="D332" s="121" t="s">
        <v>116</v>
      </c>
      <c r="E332" s="122" t="s">
        <v>472</v>
      </c>
      <c r="F332" s="123" t="s">
        <v>473</v>
      </c>
      <c r="G332" s="124" t="s">
        <v>188</v>
      </c>
      <c r="H332" s="125">
        <v>25.763</v>
      </c>
      <c r="I332" s="126"/>
      <c r="J332" s="127">
        <f>ROUND(I332*H332,2)</f>
        <v>0</v>
      </c>
      <c r="K332" s="123" t="s">
        <v>159</v>
      </c>
      <c r="L332" s="32"/>
      <c r="M332" s="128" t="s">
        <v>18</v>
      </c>
      <c r="N332" s="129" t="s">
        <v>41</v>
      </c>
      <c r="P332" s="130">
        <f>O332*H332</f>
        <v>0</v>
      </c>
      <c r="Q332" s="130">
        <v>0</v>
      </c>
      <c r="R332" s="130">
        <f>Q332*H332</f>
        <v>0</v>
      </c>
      <c r="S332" s="130">
        <v>0</v>
      </c>
      <c r="T332" s="131">
        <f>S332*H332</f>
        <v>0</v>
      </c>
      <c r="AR332" s="132" t="s">
        <v>297</v>
      </c>
      <c r="AT332" s="132" t="s">
        <v>116</v>
      </c>
      <c r="AU332" s="132" t="s">
        <v>81</v>
      </c>
      <c r="AY332" s="17" t="s">
        <v>115</v>
      </c>
      <c r="BE332" s="133">
        <f>IF(N332="základní",J332,0)</f>
        <v>0</v>
      </c>
      <c r="BF332" s="133">
        <f>IF(N332="snížená",J332,0)</f>
        <v>0</v>
      </c>
      <c r="BG332" s="133">
        <f>IF(N332="zákl. přenesená",J332,0)</f>
        <v>0</v>
      </c>
      <c r="BH332" s="133">
        <f>IF(N332="sníž. přenesená",J332,0)</f>
        <v>0</v>
      </c>
      <c r="BI332" s="133">
        <f>IF(N332="nulová",J332,0)</f>
        <v>0</v>
      </c>
      <c r="BJ332" s="17" t="s">
        <v>78</v>
      </c>
      <c r="BK332" s="133">
        <f>ROUND(I332*H332,2)</f>
        <v>0</v>
      </c>
      <c r="BL332" s="17" t="s">
        <v>297</v>
      </c>
      <c r="BM332" s="132" t="s">
        <v>474</v>
      </c>
    </row>
    <row r="333" spans="2:47" s="1" customFormat="1" ht="19.2">
      <c r="B333" s="32"/>
      <c r="D333" s="134" t="s">
        <v>121</v>
      </c>
      <c r="F333" s="135" t="s">
        <v>475</v>
      </c>
      <c r="I333" s="136"/>
      <c r="L333" s="32"/>
      <c r="M333" s="137"/>
      <c r="T333" s="53"/>
      <c r="AT333" s="17" t="s">
        <v>121</v>
      </c>
      <c r="AU333" s="17" t="s">
        <v>81</v>
      </c>
    </row>
    <row r="334" spans="2:47" s="1" customFormat="1" ht="10.2">
      <c r="B334" s="32"/>
      <c r="D334" s="148" t="s">
        <v>162</v>
      </c>
      <c r="F334" s="149" t="s">
        <v>476</v>
      </c>
      <c r="I334" s="136"/>
      <c r="L334" s="32"/>
      <c r="M334" s="137"/>
      <c r="T334" s="53"/>
      <c r="AT334" s="17" t="s">
        <v>162</v>
      </c>
      <c r="AU334" s="17" t="s">
        <v>81</v>
      </c>
    </row>
    <row r="335" spans="2:51" s="12" customFormat="1" ht="10.2">
      <c r="B335" s="150"/>
      <c r="D335" s="134" t="s">
        <v>191</v>
      </c>
      <c r="E335" s="151" t="s">
        <v>18</v>
      </c>
      <c r="F335" s="152" t="s">
        <v>477</v>
      </c>
      <c r="H335" s="153">
        <v>25.763</v>
      </c>
      <c r="I335" s="154"/>
      <c r="L335" s="150"/>
      <c r="M335" s="155"/>
      <c r="T335" s="156"/>
      <c r="AT335" s="151" t="s">
        <v>191</v>
      </c>
      <c r="AU335" s="151" t="s">
        <v>81</v>
      </c>
      <c r="AV335" s="12" t="s">
        <v>81</v>
      </c>
      <c r="AW335" s="12" t="s">
        <v>32</v>
      </c>
      <c r="AX335" s="12" t="s">
        <v>78</v>
      </c>
      <c r="AY335" s="151" t="s">
        <v>115</v>
      </c>
    </row>
    <row r="336" spans="2:65" s="1" customFormat="1" ht="24.15" customHeight="1">
      <c r="B336" s="32"/>
      <c r="C336" s="170" t="s">
        <v>370</v>
      </c>
      <c r="D336" s="170" t="s">
        <v>265</v>
      </c>
      <c r="E336" s="171" t="s">
        <v>478</v>
      </c>
      <c r="F336" s="172" t="s">
        <v>479</v>
      </c>
      <c r="G336" s="173" t="s">
        <v>188</v>
      </c>
      <c r="H336" s="174">
        <v>28.339</v>
      </c>
      <c r="I336" s="175"/>
      <c r="J336" s="176">
        <f>ROUND(I336*H336,2)</f>
        <v>0</v>
      </c>
      <c r="K336" s="172" t="s">
        <v>159</v>
      </c>
      <c r="L336" s="177"/>
      <c r="M336" s="178" t="s">
        <v>18</v>
      </c>
      <c r="N336" s="179" t="s">
        <v>41</v>
      </c>
      <c r="P336" s="130">
        <f>O336*H336</f>
        <v>0</v>
      </c>
      <c r="Q336" s="130">
        <v>0.00931</v>
      </c>
      <c r="R336" s="130">
        <f>Q336*H336</f>
        <v>0.26383609</v>
      </c>
      <c r="S336" s="130">
        <v>0</v>
      </c>
      <c r="T336" s="131">
        <f>S336*H336</f>
        <v>0</v>
      </c>
      <c r="AR336" s="132" t="s">
        <v>313</v>
      </c>
      <c r="AT336" s="132" t="s">
        <v>265</v>
      </c>
      <c r="AU336" s="132" t="s">
        <v>81</v>
      </c>
      <c r="AY336" s="17" t="s">
        <v>115</v>
      </c>
      <c r="BE336" s="133">
        <f>IF(N336="základní",J336,0)</f>
        <v>0</v>
      </c>
      <c r="BF336" s="133">
        <f>IF(N336="snížená",J336,0)</f>
        <v>0</v>
      </c>
      <c r="BG336" s="133">
        <f>IF(N336="zákl. přenesená",J336,0)</f>
        <v>0</v>
      </c>
      <c r="BH336" s="133">
        <f>IF(N336="sníž. přenesená",J336,0)</f>
        <v>0</v>
      </c>
      <c r="BI336" s="133">
        <f>IF(N336="nulová",J336,0)</f>
        <v>0</v>
      </c>
      <c r="BJ336" s="17" t="s">
        <v>78</v>
      </c>
      <c r="BK336" s="133">
        <f>ROUND(I336*H336,2)</f>
        <v>0</v>
      </c>
      <c r="BL336" s="17" t="s">
        <v>297</v>
      </c>
      <c r="BM336" s="132" t="s">
        <v>480</v>
      </c>
    </row>
    <row r="337" spans="2:47" s="1" customFormat="1" ht="10.2">
      <c r="B337" s="32"/>
      <c r="D337" s="134" t="s">
        <v>121</v>
      </c>
      <c r="F337" s="135" t="s">
        <v>479</v>
      </c>
      <c r="I337" s="136"/>
      <c r="L337" s="32"/>
      <c r="M337" s="137"/>
      <c r="T337" s="53"/>
      <c r="AT337" s="17" t="s">
        <v>121</v>
      </c>
      <c r="AU337" s="17" t="s">
        <v>81</v>
      </c>
    </row>
    <row r="338" spans="2:51" s="12" customFormat="1" ht="10.2">
      <c r="B338" s="150"/>
      <c r="D338" s="134" t="s">
        <v>191</v>
      </c>
      <c r="F338" s="152" t="s">
        <v>481</v>
      </c>
      <c r="H338" s="153">
        <v>28.339</v>
      </c>
      <c r="I338" s="154"/>
      <c r="L338" s="150"/>
      <c r="M338" s="155"/>
      <c r="T338" s="156"/>
      <c r="AT338" s="151" t="s">
        <v>191</v>
      </c>
      <c r="AU338" s="151" t="s">
        <v>81</v>
      </c>
      <c r="AV338" s="12" t="s">
        <v>81</v>
      </c>
      <c r="AW338" s="12" t="s">
        <v>4</v>
      </c>
      <c r="AX338" s="12" t="s">
        <v>78</v>
      </c>
      <c r="AY338" s="151" t="s">
        <v>115</v>
      </c>
    </row>
    <row r="339" spans="2:65" s="1" customFormat="1" ht="24.15" customHeight="1">
      <c r="B339" s="32"/>
      <c r="C339" s="121" t="s">
        <v>482</v>
      </c>
      <c r="D339" s="121" t="s">
        <v>116</v>
      </c>
      <c r="E339" s="122" t="s">
        <v>483</v>
      </c>
      <c r="F339" s="123" t="s">
        <v>484</v>
      </c>
      <c r="G339" s="124" t="s">
        <v>196</v>
      </c>
      <c r="H339" s="125">
        <v>1.502</v>
      </c>
      <c r="I339" s="126"/>
      <c r="J339" s="127">
        <f>ROUND(I339*H339,2)</f>
        <v>0</v>
      </c>
      <c r="K339" s="123" t="s">
        <v>159</v>
      </c>
      <c r="L339" s="32"/>
      <c r="M339" s="128" t="s">
        <v>18</v>
      </c>
      <c r="N339" s="129" t="s">
        <v>41</v>
      </c>
      <c r="P339" s="130">
        <f>O339*H339</f>
        <v>0</v>
      </c>
      <c r="Q339" s="130">
        <v>0.01266</v>
      </c>
      <c r="R339" s="130">
        <f>Q339*H339</f>
        <v>0.01901532</v>
      </c>
      <c r="S339" s="130">
        <v>0</v>
      </c>
      <c r="T339" s="131">
        <f>S339*H339</f>
        <v>0</v>
      </c>
      <c r="AR339" s="132" t="s">
        <v>297</v>
      </c>
      <c r="AT339" s="132" t="s">
        <v>116</v>
      </c>
      <c r="AU339" s="132" t="s">
        <v>81</v>
      </c>
      <c r="AY339" s="17" t="s">
        <v>115</v>
      </c>
      <c r="BE339" s="133">
        <f>IF(N339="základní",J339,0)</f>
        <v>0</v>
      </c>
      <c r="BF339" s="133">
        <f>IF(N339="snížená",J339,0)</f>
        <v>0</v>
      </c>
      <c r="BG339" s="133">
        <f>IF(N339="zákl. přenesená",J339,0)</f>
        <v>0</v>
      </c>
      <c r="BH339" s="133">
        <f>IF(N339="sníž. přenesená",J339,0)</f>
        <v>0</v>
      </c>
      <c r="BI339" s="133">
        <f>IF(N339="nulová",J339,0)</f>
        <v>0</v>
      </c>
      <c r="BJ339" s="17" t="s">
        <v>78</v>
      </c>
      <c r="BK339" s="133">
        <f>ROUND(I339*H339,2)</f>
        <v>0</v>
      </c>
      <c r="BL339" s="17" t="s">
        <v>297</v>
      </c>
      <c r="BM339" s="132" t="s">
        <v>485</v>
      </c>
    </row>
    <row r="340" spans="2:47" s="1" customFormat="1" ht="10.2">
      <c r="B340" s="32"/>
      <c r="D340" s="134" t="s">
        <v>121</v>
      </c>
      <c r="F340" s="135" t="s">
        <v>486</v>
      </c>
      <c r="I340" s="136"/>
      <c r="L340" s="32"/>
      <c r="M340" s="137"/>
      <c r="T340" s="53"/>
      <c r="AT340" s="17" t="s">
        <v>121</v>
      </c>
      <c r="AU340" s="17" t="s">
        <v>81</v>
      </c>
    </row>
    <row r="341" spans="2:47" s="1" customFormat="1" ht="10.2">
      <c r="B341" s="32"/>
      <c r="D341" s="148" t="s">
        <v>162</v>
      </c>
      <c r="F341" s="149" t="s">
        <v>487</v>
      </c>
      <c r="I341" s="136"/>
      <c r="L341" s="32"/>
      <c r="M341" s="137"/>
      <c r="T341" s="53"/>
      <c r="AT341" s="17" t="s">
        <v>162</v>
      </c>
      <c r="AU341" s="17" t="s">
        <v>81</v>
      </c>
    </row>
    <row r="342" spans="2:51" s="12" customFormat="1" ht="10.2">
      <c r="B342" s="150"/>
      <c r="D342" s="134" t="s">
        <v>191</v>
      </c>
      <c r="E342" s="151" t="s">
        <v>18</v>
      </c>
      <c r="F342" s="152" t="s">
        <v>488</v>
      </c>
      <c r="H342" s="153">
        <v>1.502</v>
      </c>
      <c r="I342" s="154"/>
      <c r="L342" s="150"/>
      <c r="M342" s="155"/>
      <c r="T342" s="156"/>
      <c r="AT342" s="151" t="s">
        <v>191</v>
      </c>
      <c r="AU342" s="151" t="s">
        <v>81</v>
      </c>
      <c r="AV342" s="12" t="s">
        <v>81</v>
      </c>
      <c r="AW342" s="12" t="s">
        <v>32</v>
      </c>
      <c r="AX342" s="12" t="s">
        <v>78</v>
      </c>
      <c r="AY342" s="151" t="s">
        <v>115</v>
      </c>
    </row>
    <row r="343" spans="2:65" s="1" customFormat="1" ht="24.15" customHeight="1">
      <c r="B343" s="32"/>
      <c r="C343" s="121" t="s">
        <v>374</v>
      </c>
      <c r="D343" s="121" t="s">
        <v>116</v>
      </c>
      <c r="E343" s="122" t="s">
        <v>489</v>
      </c>
      <c r="F343" s="123" t="s">
        <v>490</v>
      </c>
      <c r="G343" s="124" t="s">
        <v>239</v>
      </c>
      <c r="H343" s="125">
        <v>0.755</v>
      </c>
      <c r="I343" s="126"/>
      <c r="J343" s="127">
        <f>ROUND(I343*H343,2)</f>
        <v>0</v>
      </c>
      <c r="K343" s="123" t="s">
        <v>159</v>
      </c>
      <c r="L343" s="32"/>
      <c r="M343" s="128" t="s">
        <v>18</v>
      </c>
      <c r="N343" s="129" t="s">
        <v>41</v>
      </c>
      <c r="P343" s="130">
        <f>O343*H343</f>
        <v>0</v>
      </c>
      <c r="Q343" s="130">
        <v>0</v>
      </c>
      <c r="R343" s="130">
        <f>Q343*H343</f>
        <v>0</v>
      </c>
      <c r="S343" s="130">
        <v>0</v>
      </c>
      <c r="T343" s="131">
        <f>S343*H343</f>
        <v>0</v>
      </c>
      <c r="AR343" s="132" t="s">
        <v>297</v>
      </c>
      <c r="AT343" s="132" t="s">
        <v>116</v>
      </c>
      <c r="AU343" s="132" t="s">
        <v>81</v>
      </c>
      <c r="AY343" s="17" t="s">
        <v>115</v>
      </c>
      <c r="BE343" s="133">
        <f>IF(N343="základní",J343,0)</f>
        <v>0</v>
      </c>
      <c r="BF343" s="133">
        <f>IF(N343="snížená",J343,0)</f>
        <v>0</v>
      </c>
      <c r="BG343" s="133">
        <f>IF(N343="zákl. přenesená",J343,0)</f>
        <v>0</v>
      </c>
      <c r="BH343" s="133">
        <f>IF(N343="sníž. přenesená",J343,0)</f>
        <v>0</v>
      </c>
      <c r="BI343" s="133">
        <f>IF(N343="nulová",J343,0)</f>
        <v>0</v>
      </c>
      <c r="BJ343" s="17" t="s">
        <v>78</v>
      </c>
      <c r="BK343" s="133">
        <f>ROUND(I343*H343,2)</f>
        <v>0</v>
      </c>
      <c r="BL343" s="17" t="s">
        <v>297</v>
      </c>
      <c r="BM343" s="132" t="s">
        <v>491</v>
      </c>
    </row>
    <row r="344" spans="2:47" s="1" customFormat="1" ht="28.8">
      <c r="B344" s="32"/>
      <c r="D344" s="134" t="s">
        <v>121</v>
      </c>
      <c r="F344" s="135" t="s">
        <v>492</v>
      </c>
      <c r="I344" s="136"/>
      <c r="L344" s="32"/>
      <c r="M344" s="137"/>
      <c r="T344" s="53"/>
      <c r="AT344" s="17" t="s">
        <v>121</v>
      </c>
      <c r="AU344" s="17" t="s">
        <v>81</v>
      </c>
    </row>
    <row r="345" spans="2:47" s="1" customFormat="1" ht="10.2">
      <c r="B345" s="32"/>
      <c r="D345" s="148" t="s">
        <v>162</v>
      </c>
      <c r="F345" s="149" t="s">
        <v>493</v>
      </c>
      <c r="I345" s="136"/>
      <c r="L345" s="32"/>
      <c r="M345" s="137"/>
      <c r="T345" s="53"/>
      <c r="AT345" s="17" t="s">
        <v>162</v>
      </c>
      <c r="AU345" s="17" t="s">
        <v>81</v>
      </c>
    </row>
    <row r="346" spans="2:63" s="10" customFormat="1" ht="22.8" customHeight="1">
      <c r="B346" s="111"/>
      <c r="D346" s="112" t="s">
        <v>69</v>
      </c>
      <c r="E346" s="146" t="s">
        <v>494</v>
      </c>
      <c r="F346" s="146" t="s">
        <v>495</v>
      </c>
      <c r="I346" s="114"/>
      <c r="J346" s="147">
        <f>BK346</f>
        <v>0</v>
      </c>
      <c r="L346" s="111"/>
      <c r="M346" s="116"/>
      <c r="P346" s="117">
        <f>SUM(P347:P370)</f>
        <v>0</v>
      </c>
      <c r="R346" s="117">
        <f>SUM(R347:R370)</f>
        <v>0</v>
      </c>
      <c r="T346" s="118">
        <f>SUM(T347:T370)</f>
        <v>0</v>
      </c>
      <c r="AR346" s="112" t="s">
        <v>81</v>
      </c>
      <c r="AT346" s="119" t="s">
        <v>69</v>
      </c>
      <c r="AU346" s="119" t="s">
        <v>78</v>
      </c>
      <c r="AY346" s="112" t="s">
        <v>115</v>
      </c>
      <c r="BK346" s="120">
        <f>SUM(BK347:BK370)</f>
        <v>0</v>
      </c>
    </row>
    <row r="347" spans="2:65" s="1" customFormat="1" ht="24.15" customHeight="1">
      <c r="B347" s="32"/>
      <c r="C347" s="121" t="s">
        <v>496</v>
      </c>
      <c r="D347" s="121" t="s">
        <v>116</v>
      </c>
      <c r="E347" s="122" t="s">
        <v>497</v>
      </c>
      <c r="F347" s="123" t="s">
        <v>498</v>
      </c>
      <c r="G347" s="124" t="s">
        <v>499</v>
      </c>
      <c r="H347" s="125">
        <v>2</v>
      </c>
      <c r="I347" s="126"/>
      <c r="J347" s="127">
        <f>ROUND(I347*H347,2)</f>
        <v>0</v>
      </c>
      <c r="K347" s="123" t="s">
        <v>18</v>
      </c>
      <c r="L347" s="32"/>
      <c r="M347" s="128" t="s">
        <v>18</v>
      </c>
      <c r="N347" s="129" t="s">
        <v>41</v>
      </c>
      <c r="P347" s="130">
        <f>O347*H347</f>
        <v>0</v>
      </c>
      <c r="Q347" s="130">
        <v>0</v>
      </c>
      <c r="R347" s="130">
        <f>Q347*H347</f>
        <v>0</v>
      </c>
      <c r="S347" s="130">
        <v>0</v>
      </c>
      <c r="T347" s="131">
        <f>S347*H347</f>
        <v>0</v>
      </c>
      <c r="AR347" s="132" t="s">
        <v>297</v>
      </c>
      <c r="AT347" s="132" t="s">
        <v>116</v>
      </c>
      <c r="AU347" s="132" t="s">
        <v>81</v>
      </c>
      <c r="AY347" s="17" t="s">
        <v>115</v>
      </c>
      <c r="BE347" s="133">
        <f>IF(N347="základní",J347,0)</f>
        <v>0</v>
      </c>
      <c r="BF347" s="133">
        <f>IF(N347="snížená",J347,0)</f>
        <v>0</v>
      </c>
      <c r="BG347" s="133">
        <f>IF(N347="zákl. přenesená",J347,0)</f>
        <v>0</v>
      </c>
      <c r="BH347" s="133">
        <f>IF(N347="sníž. přenesená",J347,0)</f>
        <v>0</v>
      </c>
      <c r="BI347" s="133">
        <f>IF(N347="nulová",J347,0)</f>
        <v>0</v>
      </c>
      <c r="BJ347" s="17" t="s">
        <v>78</v>
      </c>
      <c r="BK347" s="133">
        <f>ROUND(I347*H347,2)</f>
        <v>0</v>
      </c>
      <c r="BL347" s="17" t="s">
        <v>297</v>
      </c>
      <c r="BM347" s="132" t="s">
        <v>500</v>
      </c>
    </row>
    <row r="348" spans="2:47" s="1" customFormat="1" ht="19.2">
      <c r="B348" s="32"/>
      <c r="D348" s="134" t="s">
        <v>121</v>
      </c>
      <c r="F348" s="135" t="s">
        <v>498</v>
      </c>
      <c r="I348" s="136"/>
      <c r="L348" s="32"/>
      <c r="M348" s="137"/>
      <c r="T348" s="53"/>
      <c r="AT348" s="17" t="s">
        <v>121</v>
      </c>
      <c r="AU348" s="17" t="s">
        <v>81</v>
      </c>
    </row>
    <row r="349" spans="2:47" s="1" customFormat="1" ht="38.4">
      <c r="B349" s="32"/>
      <c r="D349" s="134" t="s">
        <v>129</v>
      </c>
      <c r="F349" s="138" t="s">
        <v>501</v>
      </c>
      <c r="I349" s="136"/>
      <c r="L349" s="32"/>
      <c r="M349" s="137"/>
      <c r="T349" s="53"/>
      <c r="AT349" s="17" t="s">
        <v>129</v>
      </c>
      <c r="AU349" s="17" t="s">
        <v>81</v>
      </c>
    </row>
    <row r="350" spans="2:65" s="1" customFormat="1" ht="24.15" customHeight="1">
      <c r="B350" s="32"/>
      <c r="C350" s="121" t="s">
        <v>378</v>
      </c>
      <c r="D350" s="121" t="s">
        <v>116</v>
      </c>
      <c r="E350" s="122" t="s">
        <v>502</v>
      </c>
      <c r="F350" s="123" t="s">
        <v>503</v>
      </c>
      <c r="G350" s="124" t="s">
        <v>499</v>
      </c>
      <c r="H350" s="125">
        <v>2</v>
      </c>
      <c r="I350" s="126"/>
      <c r="J350" s="127">
        <f>ROUND(I350*H350,2)</f>
        <v>0</v>
      </c>
      <c r="K350" s="123" t="s">
        <v>18</v>
      </c>
      <c r="L350" s="32"/>
      <c r="M350" s="128" t="s">
        <v>18</v>
      </c>
      <c r="N350" s="129" t="s">
        <v>41</v>
      </c>
      <c r="P350" s="130">
        <f>O350*H350</f>
        <v>0</v>
      </c>
      <c r="Q350" s="130">
        <v>0</v>
      </c>
      <c r="R350" s="130">
        <f>Q350*H350</f>
        <v>0</v>
      </c>
      <c r="S350" s="130">
        <v>0</v>
      </c>
      <c r="T350" s="131">
        <f>S350*H350</f>
        <v>0</v>
      </c>
      <c r="AR350" s="132" t="s">
        <v>297</v>
      </c>
      <c r="AT350" s="132" t="s">
        <v>116</v>
      </c>
      <c r="AU350" s="132" t="s">
        <v>81</v>
      </c>
      <c r="AY350" s="17" t="s">
        <v>115</v>
      </c>
      <c r="BE350" s="133">
        <f>IF(N350="základní",J350,0)</f>
        <v>0</v>
      </c>
      <c r="BF350" s="133">
        <f>IF(N350="snížená",J350,0)</f>
        <v>0</v>
      </c>
      <c r="BG350" s="133">
        <f>IF(N350="zákl. přenesená",J350,0)</f>
        <v>0</v>
      </c>
      <c r="BH350" s="133">
        <f>IF(N350="sníž. přenesená",J350,0)</f>
        <v>0</v>
      </c>
      <c r="BI350" s="133">
        <f>IF(N350="nulová",J350,0)</f>
        <v>0</v>
      </c>
      <c r="BJ350" s="17" t="s">
        <v>78</v>
      </c>
      <c r="BK350" s="133">
        <f>ROUND(I350*H350,2)</f>
        <v>0</v>
      </c>
      <c r="BL350" s="17" t="s">
        <v>297</v>
      </c>
      <c r="BM350" s="132" t="s">
        <v>504</v>
      </c>
    </row>
    <row r="351" spans="2:47" s="1" customFormat="1" ht="19.2">
      <c r="B351" s="32"/>
      <c r="D351" s="134" t="s">
        <v>121</v>
      </c>
      <c r="F351" s="135" t="s">
        <v>503</v>
      </c>
      <c r="I351" s="136"/>
      <c r="L351" s="32"/>
      <c r="M351" s="137"/>
      <c r="T351" s="53"/>
      <c r="AT351" s="17" t="s">
        <v>121</v>
      </c>
      <c r="AU351" s="17" t="s">
        <v>81</v>
      </c>
    </row>
    <row r="352" spans="2:47" s="1" customFormat="1" ht="38.4">
      <c r="B352" s="32"/>
      <c r="D352" s="134" t="s">
        <v>129</v>
      </c>
      <c r="F352" s="138" t="s">
        <v>501</v>
      </c>
      <c r="I352" s="136"/>
      <c r="L352" s="32"/>
      <c r="M352" s="137"/>
      <c r="T352" s="53"/>
      <c r="AT352" s="17" t="s">
        <v>129</v>
      </c>
      <c r="AU352" s="17" t="s">
        <v>81</v>
      </c>
    </row>
    <row r="353" spans="2:65" s="1" customFormat="1" ht="24.15" customHeight="1">
      <c r="B353" s="32"/>
      <c r="C353" s="121" t="s">
        <v>505</v>
      </c>
      <c r="D353" s="121" t="s">
        <v>116</v>
      </c>
      <c r="E353" s="122" t="s">
        <v>506</v>
      </c>
      <c r="F353" s="123" t="s">
        <v>507</v>
      </c>
      <c r="G353" s="124" t="s">
        <v>499</v>
      </c>
      <c r="H353" s="125">
        <v>2</v>
      </c>
      <c r="I353" s="126"/>
      <c r="J353" s="127">
        <f>ROUND(I353*H353,2)</f>
        <v>0</v>
      </c>
      <c r="K353" s="123" t="s">
        <v>18</v>
      </c>
      <c r="L353" s="32"/>
      <c r="M353" s="128" t="s">
        <v>18</v>
      </c>
      <c r="N353" s="129" t="s">
        <v>41</v>
      </c>
      <c r="P353" s="130">
        <f>O353*H353</f>
        <v>0</v>
      </c>
      <c r="Q353" s="130">
        <v>0</v>
      </c>
      <c r="R353" s="130">
        <f>Q353*H353</f>
        <v>0</v>
      </c>
      <c r="S353" s="130">
        <v>0</v>
      </c>
      <c r="T353" s="131">
        <f>S353*H353</f>
        <v>0</v>
      </c>
      <c r="AR353" s="132" t="s">
        <v>297</v>
      </c>
      <c r="AT353" s="132" t="s">
        <v>116</v>
      </c>
      <c r="AU353" s="132" t="s">
        <v>81</v>
      </c>
      <c r="AY353" s="17" t="s">
        <v>115</v>
      </c>
      <c r="BE353" s="133">
        <f>IF(N353="základní",J353,0)</f>
        <v>0</v>
      </c>
      <c r="BF353" s="133">
        <f>IF(N353="snížená",J353,0)</f>
        <v>0</v>
      </c>
      <c r="BG353" s="133">
        <f>IF(N353="zákl. přenesená",J353,0)</f>
        <v>0</v>
      </c>
      <c r="BH353" s="133">
        <f>IF(N353="sníž. přenesená",J353,0)</f>
        <v>0</v>
      </c>
      <c r="BI353" s="133">
        <f>IF(N353="nulová",J353,0)</f>
        <v>0</v>
      </c>
      <c r="BJ353" s="17" t="s">
        <v>78</v>
      </c>
      <c r="BK353" s="133">
        <f>ROUND(I353*H353,2)</f>
        <v>0</v>
      </c>
      <c r="BL353" s="17" t="s">
        <v>297</v>
      </c>
      <c r="BM353" s="132" t="s">
        <v>508</v>
      </c>
    </row>
    <row r="354" spans="2:47" s="1" customFormat="1" ht="10.2">
      <c r="B354" s="32"/>
      <c r="D354" s="134" t="s">
        <v>121</v>
      </c>
      <c r="F354" s="135" t="s">
        <v>507</v>
      </c>
      <c r="I354" s="136"/>
      <c r="L354" s="32"/>
      <c r="M354" s="137"/>
      <c r="T354" s="53"/>
      <c r="AT354" s="17" t="s">
        <v>121</v>
      </c>
      <c r="AU354" s="17" t="s">
        <v>81</v>
      </c>
    </row>
    <row r="355" spans="2:47" s="1" customFormat="1" ht="38.4">
      <c r="B355" s="32"/>
      <c r="D355" s="134" t="s">
        <v>129</v>
      </c>
      <c r="F355" s="138" t="s">
        <v>501</v>
      </c>
      <c r="I355" s="136"/>
      <c r="L355" s="32"/>
      <c r="M355" s="137"/>
      <c r="T355" s="53"/>
      <c r="AT355" s="17" t="s">
        <v>129</v>
      </c>
      <c r="AU355" s="17" t="s">
        <v>81</v>
      </c>
    </row>
    <row r="356" spans="2:65" s="1" customFormat="1" ht="21.75" customHeight="1">
      <c r="B356" s="32"/>
      <c r="C356" s="121" t="s">
        <v>383</v>
      </c>
      <c r="D356" s="121" t="s">
        <v>116</v>
      </c>
      <c r="E356" s="122" t="s">
        <v>509</v>
      </c>
      <c r="F356" s="123" t="s">
        <v>510</v>
      </c>
      <c r="G356" s="124" t="s">
        <v>499</v>
      </c>
      <c r="H356" s="125">
        <v>2</v>
      </c>
      <c r="I356" s="126"/>
      <c r="J356" s="127">
        <f>ROUND(I356*H356,2)</f>
        <v>0</v>
      </c>
      <c r="K356" s="123" t="s">
        <v>18</v>
      </c>
      <c r="L356" s="32"/>
      <c r="M356" s="128" t="s">
        <v>18</v>
      </c>
      <c r="N356" s="129" t="s">
        <v>41</v>
      </c>
      <c r="P356" s="130">
        <f>O356*H356</f>
        <v>0</v>
      </c>
      <c r="Q356" s="130">
        <v>0</v>
      </c>
      <c r="R356" s="130">
        <f>Q356*H356</f>
        <v>0</v>
      </c>
      <c r="S356" s="130">
        <v>0</v>
      </c>
      <c r="T356" s="131">
        <f>S356*H356</f>
        <v>0</v>
      </c>
      <c r="AR356" s="132" t="s">
        <v>297</v>
      </c>
      <c r="AT356" s="132" t="s">
        <v>116</v>
      </c>
      <c r="AU356" s="132" t="s">
        <v>81</v>
      </c>
      <c r="AY356" s="17" t="s">
        <v>115</v>
      </c>
      <c r="BE356" s="133">
        <f>IF(N356="základní",J356,0)</f>
        <v>0</v>
      </c>
      <c r="BF356" s="133">
        <f>IF(N356="snížená",J356,0)</f>
        <v>0</v>
      </c>
      <c r="BG356" s="133">
        <f>IF(N356="zákl. přenesená",J356,0)</f>
        <v>0</v>
      </c>
      <c r="BH356" s="133">
        <f>IF(N356="sníž. přenesená",J356,0)</f>
        <v>0</v>
      </c>
      <c r="BI356" s="133">
        <f>IF(N356="nulová",J356,0)</f>
        <v>0</v>
      </c>
      <c r="BJ356" s="17" t="s">
        <v>78</v>
      </c>
      <c r="BK356" s="133">
        <f>ROUND(I356*H356,2)</f>
        <v>0</v>
      </c>
      <c r="BL356" s="17" t="s">
        <v>297</v>
      </c>
      <c r="BM356" s="132" t="s">
        <v>511</v>
      </c>
    </row>
    <row r="357" spans="2:47" s="1" customFormat="1" ht="10.2">
      <c r="B357" s="32"/>
      <c r="D357" s="134" t="s">
        <v>121</v>
      </c>
      <c r="F357" s="135" t="s">
        <v>510</v>
      </c>
      <c r="I357" s="136"/>
      <c r="L357" s="32"/>
      <c r="M357" s="137"/>
      <c r="T357" s="53"/>
      <c r="AT357" s="17" t="s">
        <v>121</v>
      </c>
      <c r="AU357" s="17" t="s">
        <v>81</v>
      </c>
    </row>
    <row r="358" spans="2:47" s="1" customFormat="1" ht="38.4">
      <c r="B358" s="32"/>
      <c r="D358" s="134" t="s">
        <v>129</v>
      </c>
      <c r="F358" s="138" t="s">
        <v>501</v>
      </c>
      <c r="I358" s="136"/>
      <c r="L358" s="32"/>
      <c r="M358" s="137"/>
      <c r="T358" s="53"/>
      <c r="AT358" s="17" t="s">
        <v>129</v>
      </c>
      <c r="AU358" s="17" t="s">
        <v>81</v>
      </c>
    </row>
    <row r="359" spans="2:65" s="1" customFormat="1" ht="24.15" customHeight="1">
      <c r="B359" s="32"/>
      <c r="C359" s="121" t="s">
        <v>512</v>
      </c>
      <c r="D359" s="121" t="s">
        <v>116</v>
      </c>
      <c r="E359" s="122" t="s">
        <v>513</v>
      </c>
      <c r="F359" s="123" t="s">
        <v>514</v>
      </c>
      <c r="G359" s="124" t="s">
        <v>515</v>
      </c>
      <c r="H359" s="125">
        <v>1</v>
      </c>
      <c r="I359" s="126"/>
      <c r="J359" s="127">
        <f>ROUND(I359*H359,2)</f>
        <v>0</v>
      </c>
      <c r="K359" s="123" t="s">
        <v>18</v>
      </c>
      <c r="L359" s="32"/>
      <c r="M359" s="128" t="s">
        <v>18</v>
      </c>
      <c r="N359" s="129" t="s">
        <v>41</v>
      </c>
      <c r="P359" s="130">
        <f>O359*H359</f>
        <v>0</v>
      </c>
      <c r="Q359" s="130">
        <v>0</v>
      </c>
      <c r="R359" s="130">
        <f>Q359*H359</f>
        <v>0</v>
      </c>
      <c r="S359" s="130">
        <v>0</v>
      </c>
      <c r="T359" s="131">
        <f>S359*H359</f>
        <v>0</v>
      </c>
      <c r="AR359" s="132" t="s">
        <v>297</v>
      </c>
      <c r="AT359" s="132" t="s">
        <v>116</v>
      </c>
      <c r="AU359" s="132" t="s">
        <v>81</v>
      </c>
      <c r="AY359" s="17" t="s">
        <v>115</v>
      </c>
      <c r="BE359" s="133">
        <f>IF(N359="základní",J359,0)</f>
        <v>0</v>
      </c>
      <c r="BF359" s="133">
        <f>IF(N359="snížená",J359,0)</f>
        <v>0</v>
      </c>
      <c r="BG359" s="133">
        <f>IF(N359="zákl. přenesená",J359,0)</f>
        <v>0</v>
      </c>
      <c r="BH359" s="133">
        <f>IF(N359="sníž. přenesená",J359,0)</f>
        <v>0</v>
      </c>
      <c r="BI359" s="133">
        <f>IF(N359="nulová",J359,0)</f>
        <v>0</v>
      </c>
      <c r="BJ359" s="17" t="s">
        <v>78</v>
      </c>
      <c r="BK359" s="133">
        <f>ROUND(I359*H359,2)</f>
        <v>0</v>
      </c>
      <c r="BL359" s="17" t="s">
        <v>297</v>
      </c>
      <c r="BM359" s="132" t="s">
        <v>516</v>
      </c>
    </row>
    <row r="360" spans="2:47" s="1" customFormat="1" ht="10.2">
      <c r="B360" s="32"/>
      <c r="D360" s="134" t="s">
        <v>121</v>
      </c>
      <c r="F360" s="135" t="s">
        <v>514</v>
      </c>
      <c r="I360" s="136"/>
      <c r="L360" s="32"/>
      <c r="M360" s="137"/>
      <c r="T360" s="53"/>
      <c r="AT360" s="17" t="s">
        <v>121</v>
      </c>
      <c r="AU360" s="17" t="s">
        <v>81</v>
      </c>
    </row>
    <row r="361" spans="2:47" s="1" customFormat="1" ht="38.4">
      <c r="B361" s="32"/>
      <c r="D361" s="134" t="s">
        <v>129</v>
      </c>
      <c r="F361" s="138" t="s">
        <v>501</v>
      </c>
      <c r="I361" s="136"/>
      <c r="L361" s="32"/>
      <c r="M361" s="137"/>
      <c r="T361" s="53"/>
      <c r="AT361" s="17" t="s">
        <v>129</v>
      </c>
      <c r="AU361" s="17" t="s">
        <v>81</v>
      </c>
    </row>
    <row r="362" spans="2:65" s="1" customFormat="1" ht="16.5" customHeight="1">
      <c r="B362" s="32"/>
      <c r="C362" s="121" t="s">
        <v>388</v>
      </c>
      <c r="D362" s="121" t="s">
        <v>116</v>
      </c>
      <c r="E362" s="122" t="s">
        <v>517</v>
      </c>
      <c r="F362" s="123" t="s">
        <v>518</v>
      </c>
      <c r="G362" s="124" t="s">
        <v>499</v>
      </c>
      <c r="H362" s="125">
        <v>1</v>
      </c>
      <c r="I362" s="126"/>
      <c r="J362" s="127">
        <f>ROUND(I362*H362,2)</f>
        <v>0</v>
      </c>
      <c r="K362" s="123" t="s">
        <v>18</v>
      </c>
      <c r="L362" s="32"/>
      <c r="M362" s="128" t="s">
        <v>18</v>
      </c>
      <c r="N362" s="129" t="s">
        <v>41</v>
      </c>
      <c r="P362" s="130">
        <f>O362*H362</f>
        <v>0</v>
      </c>
      <c r="Q362" s="130">
        <v>0</v>
      </c>
      <c r="R362" s="130">
        <f>Q362*H362</f>
        <v>0</v>
      </c>
      <c r="S362" s="130">
        <v>0</v>
      </c>
      <c r="T362" s="131">
        <f>S362*H362</f>
        <v>0</v>
      </c>
      <c r="AR362" s="132" t="s">
        <v>297</v>
      </c>
      <c r="AT362" s="132" t="s">
        <v>116</v>
      </c>
      <c r="AU362" s="132" t="s">
        <v>81</v>
      </c>
      <c r="AY362" s="17" t="s">
        <v>115</v>
      </c>
      <c r="BE362" s="133">
        <f>IF(N362="základní",J362,0)</f>
        <v>0</v>
      </c>
      <c r="BF362" s="133">
        <f>IF(N362="snížená",J362,0)</f>
        <v>0</v>
      </c>
      <c r="BG362" s="133">
        <f>IF(N362="zákl. přenesená",J362,0)</f>
        <v>0</v>
      </c>
      <c r="BH362" s="133">
        <f>IF(N362="sníž. přenesená",J362,0)</f>
        <v>0</v>
      </c>
      <c r="BI362" s="133">
        <f>IF(N362="nulová",J362,0)</f>
        <v>0</v>
      </c>
      <c r="BJ362" s="17" t="s">
        <v>78</v>
      </c>
      <c r="BK362" s="133">
        <f>ROUND(I362*H362,2)</f>
        <v>0</v>
      </c>
      <c r="BL362" s="17" t="s">
        <v>297</v>
      </c>
      <c r="BM362" s="132" t="s">
        <v>519</v>
      </c>
    </row>
    <row r="363" spans="2:47" s="1" customFormat="1" ht="10.2">
      <c r="B363" s="32"/>
      <c r="D363" s="134" t="s">
        <v>121</v>
      </c>
      <c r="F363" s="135" t="s">
        <v>518</v>
      </c>
      <c r="I363" s="136"/>
      <c r="L363" s="32"/>
      <c r="M363" s="137"/>
      <c r="T363" s="53"/>
      <c r="AT363" s="17" t="s">
        <v>121</v>
      </c>
      <c r="AU363" s="17" t="s">
        <v>81</v>
      </c>
    </row>
    <row r="364" spans="2:47" s="1" customFormat="1" ht="38.4">
      <c r="B364" s="32"/>
      <c r="D364" s="134" t="s">
        <v>129</v>
      </c>
      <c r="F364" s="138" t="s">
        <v>501</v>
      </c>
      <c r="I364" s="136"/>
      <c r="L364" s="32"/>
      <c r="M364" s="137"/>
      <c r="T364" s="53"/>
      <c r="AT364" s="17" t="s">
        <v>129</v>
      </c>
      <c r="AU364" s="17" t="s">
        <v>81</v>
      </c>
    </row>
    <row r="365" spans="2:65" s="1" customFormat="1" ht="24.15" customHeight="1">
      <c r="B365" s="32"/>
      <c r="C365" s="121" t="s">
        <v>520</v>
      </c>
      <c r="D365" s="121" t="s">
        <v>116</v>
      </c>
      <c r="E365" s="122" t="s">
        <v>521</v>
      </c>
      <c r="F365" s="123" t="s">
        <v>522</v>
      </c>
      <c r="G365" s="124" t="s">
        <v>515</v>
      </c>
      <c r="H365" s="125">
        <v>1</v>
      </c>
      <c r="I365" s="126"/>
      <c r="J365" s="127">
        <f>ROUND(I365*H365,2)</f>
        <v>0</v>
      </c>
      <c r="K365" s="123" t="s">
        <v>18</v>
      </c>
      <c r="L365" s="32"/>
      <c r="M365" s="128" t="s">
        <v>18</v>
      </c>
      <c r="N365" s="129" t="s">
        <v>41</v>
      </c>
      <c r="P365" s="130">
        <f>O365*H365</f>
        <v>0</v>
      </c>
      <c r="Q365" s="130">
        <v>0</v>
      </c>
      <c r="R365" s="130">
        <f>Q365*H365</f>
        <v>0</v>
      </c>
      <c r="S365" s="130">
        <v>0</v>
      </c>
      <c r="T365" s="131">
        <f>S365*H365</f>
        <v>0</v>
      </c>
      <c r="AR365" s="132" t="s">
        <v>297</v>
      </c>
      <c r="AT365" s="132" t="s">
        <v>116</v>
      </c>
      <c r="AU365" s="132" t="s">
        <v>81</v>
      </c>
      <c r="AY365" s="17" t="s">
        <v>115</v>
      </c>
      <c r="BE365" s="133">
        <f>IF(N365="základní",J365,0)</f>
        <v>0</v>
      </c>
      <c r="BF365" s="133">
        <f>IF(N365="snížená",J365,0)</f>
        <v>0</v>
      </c>
      <c r="BG365" s="133">
        <f>IF(N365="zákl. přenesená",J365,0)</f>
        <v>0</v>
      </c>
      <c r="BH365" s="133">
        <f>IF(N365="sníž. přenesená",J365,0)</f>
        <v>0</v>
      </c>
      <c r="BI365" s="133">
        <f>IF(N365="nulová",J365,0)</f>
        <v>0</v>
      </c>
      <c r="BJ365" s="17" t="s">
        <v>78</v>
      </c>
      <c r="BK365" s="133">
        <f>ROUND(I365*H365,2)</f>
        <v>0</v>
      </c>
      <c r="BL365" s="17" t="s">
        <v>297</v>
      </c>
      <c r="BM365" s="132" t="s">
        <v>523</v>
      </c>
    </row>
    <row r="366" spans="2:47" s="1" customFormat="1" ht="19.2">
      <c r="B366" s="32"/>
      <c r="D366" s="134" t="s">
        <v>121</v>
      </c>
      <c r="F366" s="135" t="s">
        <v>522</v>
      </c>
      <c r="I366" s="136"/>
      <c r="L366" s="32"/>
      <c r="M366" s="137"/>
      <c r="T366" s="53"/>
      <c r="AT366" s="17" t="s">
        <v>121</v>
      </c>
      <c r="AU366" s="17" t="s">
        <v>81</v>
      </c>
    </row>
    <row r="367" spans="2:47" s="1" customFormat="1" ht="38.4">
      <c r="B367" s="32"/>
      <c r="D367" s="134" t="s">
        <v>129</v>
      </c>
      <c r="F367" s="138" t="s">
        <v>501</v>
      </c>
      <c r="I367" s="136"/>
      <c r="L367" s="32"/>
      <c r="M367" s="137"/>
      <c r="T367" s="53"/>
      <c r="AT367" s="17" t="s">
        <v>129</v>
      </c>
      <c r="AU367" s="17" t="s">
        <v>81</v>
      </c>
    </row>
    <row r="368" spans="2:65" s="1" customFormat="1" ht="24.15" customHeight="1">
      <c r="B368" s="32"/>
      <c r="C368" s="121" t="s">
        <v>394</v>
      </c>
      <c r="D368" s="121" t="s">
        <v>116</v>
      </c>
      <c r="E368" s="122" t="s">
        <v>524</v>
      </c>
      <c r="F368" s="123" t="s">
        <v>525</v>
      </c>
      <c r="G368" s="124" t="s">
        <v>499</v>
      </c>
      <c r="H368" s="125">
        <v>1</v>
      </c>
      <c r="I368" s="126"/>
      <c r="J368" s="127">
        <f>ROUND(I368*H368,2)</f>
        <v>0</v>
      </c>
      <c r="K368" s="123" t="s">
        <v>18</v>
      </c>
      <c r="L368" s="32"/>
      <c r="M368" s="128" t="s">
        <v>18</v>
      </c>
      <c r="N368" s="129" t="s">
        <v>41</v>
      </c>
      <c r="P368" s="130">
        <f>O368*H368</f>
        <v>0</v>
      </c>
      <c r="Q368" s="130">
        <v>0</v>
      </c>
      <c r="R368" s="130">
        <f>Q368*H368</f>
        <v>0</v>
      </c>
      <c r="S368" s="130">
        <v>0</v>
      </c>
      <c r="T368" s="131">
        <f>S368*H368</f>
        <v>0</v>
      </c>
      <c r="AR368" s="132" t="s">
        <v>297</v>
      </c>
      <c r="AT368" s="132" t="s">
        <v>116</v>
      </c>
      <c r="AU368" s="132" t="s">
        <v>81</v>
      </c>
      <c r="AY368" s="17" t="s">
        <v>115</v>
      </c>
      <c r="BE368" s="133">
        <f>IF(N368="základní",J368,0)</f>
        <v>0</v>
      </c>
      <c r="BF368" s="133">
        <f>IF(N368="snížená",J368,0)</f>
        <v>0</v>
      </c>
      <c r="BG368" s="133">
        <f>IF(N368="zákl. přenesená",J368,0)</f>
        <v>0</v>
      </c>
      <c r="BH368" s="133">
        <f>IF(N368="sníž. přenesená",J368,0)</f>
        <v>0</v>
      </c>
      <c r="BI368" s="133">
        <f>IF(N368="nulová",J368,0)</f>
        <v>0</v>
      </c>
      <c r="BJ368" s="17" t="s">
        <v>78</v>
      </c>
      <c r="BK368" s="133">
        <f>ROUND(I368*H368,2)</f>
        <v>0</v>
      </c>
      <c r="BL368" s="17" t="s">
        <v>297</v>
      </c>
      <c r="BM368" s="132" t="s">
        <v>526</v>
      </c>
    </row>
    <row r="369" spans="2:47" s="1" customFormat="1" ht="19.2">
      <c r="B369" s="32"/>
      <c r="D369" s="134" t="s">
        <v>121</v>
      </c>
      <c r="F369" s="135" t="s">
        <v>525</v>
      </c>
      <c r="I369" s="136"/>
      <c r="L369" s="32"/>
      <c r="M369" s="137"/>
      <c r="T369" s="53"/>
      <c r="AT369" s="17" t="s">
        <v>121</v>
      </c>
      <c r="AU369" s="17" t="s">
        <v>81</v>
      </c>
    </row>
    <row r="370" spans="2:47" s="1" customFormat="1" ht="38.4">
      <c r="B370" s="32"/>
      <c r="D370" s="134" t="s">
        <v>129</v>
      </c>
      <c r="F370" s="138" t="s">
        <v>501</v>
      </c>
      <c r="I370" s="136"/>
      <c r="L370" s="32"/>
      <c r="M370" s="137"/>
      <c r="T370" s="53"/>
      <c r="AT370" s="17" t="s">
        <v>129</v>
      </c>
      <c r="AU370" s="17" t="s">
        <v>81</v>
      </c>
    </row>
    <row r="371" spans="2:63" s="10" customFormat="1" ht="22.8" customHeight="1">
      <c r="B371" s="111"/>
      <c r="D371" s="112" t="s">
        <v>69</v>
      </c>
      <c r="E371" s="146" t="s">
        <v>527</v>
      </c>
      <c r="F371" s="146" t="s">
        <v>528</v>
      </c>
      <c r="I371" s="114"/>
      <c r="J371" s="147">
        <f>BK371</f>
        <v>0</v>
      </c>
      <c r="L371" s="111"/>
      <c r="M371" s="116"/>
      <c r="P371" s="117">
        <f>SUM(P372:P377)</f>
        <v>0</v>
      </c>
      <c r="R371" s="117">
        <f>SUM(R372:R377)</f>
        <v>0.01937925</v>
      </c>
      <c r="T371" s="118">
        <f>SUM(T372:T377)</f>
        <v>0</v>
      </c>
      <c r="AR371" s="112" t="s">
        <v>81</v>
      </c>
      <c r="AT371" s="119" t="s">
        <v>69</v>
      </c>
      <c r="AU371" s="119" t="s">
        <v>78</v>
      </c>
      <c r="AY371" s="112" t="s">
        <v>115</v>
      </c>
      <c r="BK371" s="120">
        <f>SUM(BK372:BK377)</f>
        <v>0</v>
      </c>
    </row>
    <row r="372" spans="2:65" s="1" customFormat="1" ht="24.15" customHeight="1">
      <c r="B372" s="32"/>
      <c r="C372" s="121" t="s">
        <v>529</v>
      </c>
      <c r="D372" s="121" t="s">
        <v>116</v>
      </c>
      <c r="E372" s="122" t="s">
        <v>530</v>
      </c>
      <c r="F372" s="123" t="s">
        <v>531</v>
      </c>
      <c r="G372" s="124" t="s">
        <v>188</v>
      </c>
      <c r="H372" s="125">
        <v>77.517</v>
      </c>
      <c r="I372" s="126"/>
      <c r="J372" s="127">
        <f>ROUND(I372*H372,2)</f>
        <v>0</v>
      </c>
      <c r="K372" s="123" t="s">
        <v>159</v>
      </c>
      <c r="L372" s="32"/>
      <c r="M372" s="128" t="s">
        <v>18</v>
      </c>
      <c r="N372" s="129" t="s">
        <v>41</v>
      </c>
      <c r="P372" s="130">
        <f>O372*H372</f>
        <v>0</v>
      </c>
      <c r="Q372" s="130">
        <v>0.00025</v>
      </c>
      <c r="R372" s="130">
        <f>Q372*H372</f>
        <v>0.01937925</v>
      </c>
      <c r="S372" s="130">
        <v>0</v>
      </c>
      <c r="T372" s="131">
        <f>S372*H372</f>
        <v>0</v>
      </c>
      <c r="AR372" s="132" t="s">
        <v>297</v>
      </c>
      <c r="AT372" s="132" t="s">
        <v>116</v>
      </c>
      <c r="AU372" s="132" t="s">
        <v>81</v>
      </c>
      <c r="AY372" s="17" t="s">
        <v>115</v>
      </c>
      <c r="BE372" s="133">
        <f>IF(N372="základní",J372,0)</f>
        <v>0</v>
      </c>
      <c r="BF372" s="133">
        <f>IF(N372="snížená",J372,0)</f>
        <v>0</v>
      </c>
      <c r="BG372" s="133">
        <f>IF(N372="zákl. přenesená",J372,0)</f>
        <v>0</v>
      </c>
      <c r="BH372" s="133">
        <f>IF(N372="sníž. přenesená",J372,0)</f>
        <v>0</v>
      </c>
      <c r="BI372" s="133">
        <f>IF(N372="nulová",J372,0)</f>
        <v>0</v>
      </c>
      <c r="BJ372" s="17" t="s">
        <v>78</v>
      </c>
      <c r="BK372" s="133">
        <f>ROUND(I372*H372,2)</f>
        <v>0</v>
      </c>
      <c r="BL372" s="17" t="s">
        <v>297</v>
      </c>
      <c r="BM372" s="132" t="s">
        <v>532</v>
      </c>
    </row>
    <row r="373" spans="2:47" s="1" customFormat="1" ht="10.2">
      <c r="B373" s="32"/>
      <c r="D373" s="134" t="s">
        <v>121</v>
      </c>
      <c r="F373" s="135" t="s">
        <v>533</v>
      </c>
      <c r="I373" s="136"/>
      <c r="L373" s="32"/>
      <c r="M373" s="137"/>
      <c r="T373" s="53"/>
      <c r="AT373" s="17" t="s">
        <v>121</v>
      </c>
      <c r="AU373" s="17" t="s">
        <v>81</v>
      </c>
    </row>
    <row r="374" spans="2:47" s="1" customFormat="1" ht="10.2">
      <c r="B374" s="32"/>
      <c r="D374" s="148" t="s">
        <v>162</v>
      </c>
      <c r="F374" s="149" t="s">
        <v>534</v>
      </c>
      <c r="I374" s="136"/>
      <c r="L374" s="32"/>
      <c r="M374" s="137"/>
      <c r="T374" s="53"/>
      <c r="AT374" s="17" t="s">
        <v>162</v>
      </c>
      <c r="AU374" s="17" t="s">
        <v>81</v>
      </c>
    </row>
    <row r="375" spans="2:51" s="12" customFormat="1" ht="10.2">
      <c r="B375" s="150"/>
      <c r="D375" s="134" t="s">
        <v>191</v>
      </c>
      <c r="E375" s="151" t="s">
        <v>18</v>
      </c>
      <c r="F375" s="152" t="s">
        <v>535</v>
      </c>
      <c r="H375" s="153">
        <v>51.525</v>
      </c>
      <c r="I375" s="154"/>
      <c r="L375" s="150"/>
      <c r="M375" s="155"/>
      <c r="T375" s="156"/>
      <c r="AT375" s="151" t="s">
        <v>191</v>
      </c>
      <c r="AU375" s="151" t="s">
        <v>81</v>
      </c>
      <c r="AV375" s="12" t="s">
        <v>81</v>
      </c>
      <c r="AW375" s="12" t="s">
        <v>32</v>
      </c>
      <c r="AX375" s="12" t="s">
        <v>70</v>
      </c>
      <c r="AY375" s="151" t="s">
        <v>115</v>
      </c>
    </row>
    <row r="376" spans="2:51" s="12" customFormat="1" ht="10.2">
      <c r="B376" s="150"/>
      <c r="D376" s="134" t="s">
        <v>191</v>
      </c>
      <c r="E376" s="151" t="s">
        <v>18</v>
      </c>
      <c r="F376" s="152" t="s">
        <v>536</v>
      </c>
      <c r="H376" s="153">
        <v>25.992</v>
      </c>
      <c r="I376" s="154"/>
      <c r="L376" s="150"/>
      <c r="M376" s="155"/>
      <c r="T376" s="156"/>
      <c r="AT376" s="151" t="s">
        <v>191</v>
      </c>
      <c r="AU376" s="151" t="s">
        <v>81</v>
      </c>
      <c r="AV376" s="12" t="s">
        <v>81</v>
      </c>
      <c r="AW376" s="12" t="s">
        <v>32</v>
      </c>
      <c r="AX376" s="12" t="s">
        <v>70</v>
      </c>
      <c r="AY376" s="151" t="s">
        <v>115</v>
      </c>
    </row>
    <row r="377" spans="2:51" s="13" customFormat="1" ht="10.2">
      <c r="B377" s="157"/>
      <c r="D377" s="134" t="s">
        <v>191</v>
      </c>
      <c r="E377" s="158" t="s">
        <v>18</v>
      </c>
      <c r="F377" s="159" t="s">
        <v>193</v>
      </c>
      <c r="H377" s="160">
        <v>77.517</v>
      </c>
      <c r="I377" s="161"/>
      <c r="L377" s="157"/>
      <c r="M377" s="180"/>
      <c r="N377" s="181"/>
      <c r="O377" s="181"/>
      <c r="P377" s="181"/>
      <c r="Q377" s="181"/>
      <c r="R377" s="181"/>
      <c r="S377" s="181"/>
      <c r="T377" s="182"/>
      <c r="AT377" s="158" t="s">
        <v>191</v>
      </c>
      <c r="AU377" s="158" t="s">
        <v>81</v>
      </c>
      <c r="AV377" s="13" t="s">
        <v>114</v>
      </c>
      <c r="AW377" s="13" t="s">
        <v>32</v>
      </c>
      <c r="AX377" s="13" t="s">
        <v>78</v>
      </c>
      <c r="AY377" s="158" t="s">
        <v>115</v>
      </c>
    </row>
    <row r="378" spans="2:12" s="1" customFormat="1" ht="6.9" customHeight="1">
      <c r="B378" s="41"/>
      <c r="C378" s="42"/>
      <c r="D378" s="42"/>
      <c r="E378" s="42"/>
      <c r="F378" s="42"/>
      <c r="G378" s="42"/>
      <c r="H378" s="42"/>
      <c r="I378" s="42"/>
      <c r="J378" s="42"/>
      <c r="K378" s="42"/>
      <c r="L378" s="32"/>
    </row>
    <row r="379" ht="10.2"/>
    <row r="380" spans="2:65" s="1" customFormat="1" ht="39.6" customHeight="1">
      <c r="B380" s="311"/>
      <c r="C380" s="312">
        <v>58</v>
      </c>
      <c r="D380" s="312" t="s">
        <v>116</v>
      </c>
      <c r="E380" s="323" t="s">
        <v>792</v>
      </c>
      <c r="F380" s="313" t="s">
        <v>793</v>
      </c>
      <c r="G380" s="314" t="s">
        <v>499</v>
      </c>
      <c r="H380" s="318">
        <v>1</v>
      </c>
      <c r="I380" s="320"/>
      <c r="J380" s="319">
        <f>ROUND(I380*H380,2)</f>
        <v>0</v>
      </c>
      <c r="K380" s="315" t="s">
        <v>18</v>
      </c>
      <c r="L380" s="310"/>
      <c r="M380" s="128" t="s">
        <v>18</v>
      </c>
      <c r="N380" s="129" t="s">
        <v>41</v>
      </c>
      <c r="P380" s="130">
        <f>O380*H380</f>
        <v>0</v>
      </c>
      <c r="Q380" s="130">
        <v>0</v>
      </c>
      <c r="R380" s="130">
        <f>Q380*H380</f>
        <v>0</v>
      </c>
      <c r="S380" s="130">
        <v>0</v>
      </c>
      <c r="T380" s="131">
        <f>S380*H380</f>
        <v>0</v>
      </c>
      <c r="AR380" s="132" t="s">
        <v>297</v>
      </c>
      <c r="AT380" s="132" t="s">
        <v>116</v>
      </c>
      <c r="AU380" s="132" t="s">
        <v>81</v>
      </c>
      <c r="AY380" s="17" t="s">
        <v>115</v>
      </c>
      <c r="BE380" s="133">
        <f>IF(N380="základní",J380,0)</f>
        <v>0</v>
      </c>
      <c r="BF380" s="133">
        <f>IF(N380="snížená",J380,0)</f>
        <v>0</v>
      </c>
      <c r="BG380" s="133">
        <f>IF(N380="zákl. přenesená",J380,0)</f>
        <v>0</v>
      </c>
      <c r="BH380" s="133">
        <f>IF(N380="sníž. přenesená",J380,0)</f>
        <v>0</v>
      </c>
      <c r="BI380" s="133">
        <f>IF(N380="nulová",J380,0)</f>
        <v>0</v>
      </c>
      <c r="BJ380" s="17" t="s">
        <v>78</v>
      </c>
      <c r="BK380" s="133">
        <f>ROUND(I380*H380,2)</f>
        <v>0</v>
      </c>
      <c r="BL380" s="17" t="s">
        <v>297</v>
      </c>
      <c r="BM380" s="132" t="s">
        <v>526</v>
      </c>
    </row>
    <row r="381" spans="2:65" s="1" customFormat="1" ht="24.15" customHeight="1">
      <c r="B381" s="326"/>
      <c r="C381" s="327"/>
      <c r="D381" s="327"/>
      <c r="E381" s="327"/>
      <c r="F381" s="327" t="s">
        <v>794</v>
      </c>
      <c r="G381" s="327"/>
      <c r="H381" s="327"/>
      <c r="I381" s="327"/>
      <c r="J381" s="327"/>
      <c r="K381" s="364"/>
      <c r="L381" s="310"/>
      <c r="M381" s="128" t="s">
        <v>18</v>
      </c>
      <c r="N381" s="129" t="s">
        <v>41</v>
      </c>
      <c r="P381" s="130">
        <f>O381*H381</f>
        <v>0</v>
      </c>
      <c r="Q381" s="130">
        <v>0</v>
      </c>
      <c r="R381" s="130">
        <f>Q381*H381</f>
        <v>0</v>
      </c>
      <c r="S381" s="130">
        <v>0</v>
      </c>
      <c r="T381" s="131">
        <f>S381*H381</f>
        <v>0</v>
      </c>
      <c r="AR381" s="132" t="s">
        <v>297</v>
      </c>
      <c r="AT381" s="132" t="s">
        <v>116</v>
      </c>
      <c r="AU381" s="132" t="s">
        <v>81</v>
      </c>
      <c r="AY381" s="17" t="s">
        <v>115</v>
      </c>
      <c r="BE381" s="133">
        <f>IF(N381="základní",J381,0)</f>
        <v>0</v>
      </c>
      <c r="BF381" s="133">
        <f>IF(N381="snížená",J381,0)</f>
        <v>0</v>
      </c>
      <c r="BG381" s="133">
        <f>IF(N381="zákl. přenesená",J381,0)</f>
        <v>0</v>
      </c>
      <c r="BH381" s="133">
        <f>IF(N381="sníž. přenesená",J381,0)</f>
        <v>0</v>
      </c>
      <c r="BI381" s="133">
        <f>IF(N381="nulová",J381,0)</f>
        <v>0</v>
      </c>
      <c r="BJ381" s="17" t="s">
        <v>78</v>
      </c>
      <c r="BK381" s="133">
        <f>ROUND(I381*H381,2)</f>
        <v>0</v>
      </c>
      <c r="BL381" s="17" t="s">
        <v>297</v>
      </c>
      <c r="BM381" s="132" t="s">
        <v>526</v>
      </c>
    </row>
    <row r="382" spans="2:65" s="1" customFormat="1" ht="24.15" customHeight="1">
      <c r="B382" s="326"/>
      <c r="C382" s="327"/>
      <c r="D382" s="328" t="s">
        <v>69</v>
      </c>
      <c r="E382" s="329">
        <v>762</v>
      </c>
      <c r="F382" s="330" t="s">
        <v>455</v>
      </c>
      <c r="G382" s="327"/>
      <c r="H382" s="327"/>
      <c r="I382" s="327"/>
      <c r="J382" s="327"/>
      <c r="K382" s="364"/>
      <c r="L382" s="310"/>
      <c r="M382" s="128"/>
      <c r="N382" s="129"/>
      <c r="P382" s="130"/>
      <c r="Q382" s="130"/>
      <c r="R382" s="130"/>
      <c r="S382" s="130"/>
      <c r="T382" s="131"/>
      <c r="AR382" s="132"/>
      <c r="AT382" s="132"/>
      <c r="AU382" s="132"/>
      <c r="AY382" s="17"/>
      <c r="BE382" s="133"/>
      <c r="BF382" s="133"/>
      <c r="BG382" s="133"/>
      <c r="BH382" s="133"/>
      <c r="BI382" s="133"/>
      <c r="BJ382" s="17"/>
      <c r="BK382" s="133"/>
      <c r="BL382" s="17"/>
      <c r="BM382" s="132"/>
    </row>
    <row r="383" spans="2:65" s="1" customFormat="1" ht="30" customHeight="1">
      <c r="B383" s="331"/>
      <c r="C383" s="332">
        <v>59</v>
      </c>
      <c r="D383" s="332" t="s">
        <v>116</v>
      </c>
      <c r="E383" s="333" t="s">
        <v>795</v>
      </c>
      <c r="F383" s="334" t="s">
        <v>796</v>
      </c>
      <c r="G383" s="335" t="s">
        <v>306</v>
      </c>
      <c r="H383" s="336">
        <v>14.8</v>
      </c>
      <c r="I383" s="320"/>
      <c r="J383" s="365">
        <f>ROUND(I383*H383,2)</f>
        <v>0</v>
      </c>
      <c r="K383" s="366"/>
      <c r="L383" s="310"/>
      <c r="M383" s="316" t="s">
        <v>18</v>
      </c>
      <c r="N383" s="129" t="s">
        <v>42</v>
      </c>
      <c r="O383" s="130">
        <v>0.454</v>
      </c>
      <c r="P383" s="130">
        <f>O383*H383</f>
        <v>6.719200000000001</v>
      </c>
      <c r="Q383" s="130">
        <v>0</v>
      </c>
      <c r="R383" s="130">
        <f>Q383*H383</f>
        <v>0</v>
      </c>
      <c r="S383" s="130">
        <v>0</v>
      </c>
      <c r="T383" s="131">
        <f>S383*H383</f>
        <v>0</v>
      </c>
      <c r="AR383" s="132" t="s">
        <v>297</v>
      </c>
      <c r="AT383" s="132" t="s">
        <v>116</v>
      </c>
      <c r="AU383" s="132" t="s">
        <v>81</v>
      </c>
      <c r="AY383" s="17" t="s">
        <v>115</v>
      </c>
      <c r="BE383" s="133">
        <f>IF(N383="základní",J383,0)</f>
        <v>0</v>
      </c>
      <c r="BF383" s="133">
        <f>IF(N383="snížená",J383,0)</f>
        <v>0</v>
      </c>
      <c r="BG383" s="133">
        <f>IF(N383="zákl. přenesená",J383,0)</f>
        <v>0</v>
      </c>
      <c r="BH383" s="133">
        <f>IF(N383="sníž. přenesená",J383,0)</f>
        <v>0</v>
      </c>
      <c r="BI383" s="133">
        <f>IF(N383="nulová",J383,0)</f>
        <v>0</v>
      </c>
      <c r="BJ383" s="17" t="s">
        <v>81</v>
      </c>
      <c r="BK383" s="133">
        <f>ROUND(I383*H383,2)</f>
        <v>0</v>
      </c>
      <c r="BL383" s="17" t="s">
        <v>297</v>
      </c>
      <c r="BM383" s="132" t="s">
        <v>797</v>
      </c>
    </row>
    <row r="384" spans="2:47" s="1" customFormat="1" ht="30" customHeight="1">
      <c r="B384" s="337"/>
      <c r="C384" s="338"/>
      <c r="D384" s="339" t="s">
        <v>121</v>
      </c>
      <c r="E384" s="338"/>
      <c r="F384" s="340" t="s">
        <v>798</v>
      </c>
      <c r="G384" s="338"/>
      <c r="H384" s="338"/>
      <c r="I384" s="338"/>
      <c r="J384" s="338"/>
      <c r="K384" s="367"/>
      <c r="L384" s="310"/>
      <c r="M384" s="137"/>
      <c r="T384" s="53"/>
      <c r="AT384" s="17" t="s">
        <v>121</v>
      </c>
      <c r="AU384" s="17" t="s">
        <v>81</v>
      </c>
    </row>
    <row r="385" spans="2:51" s="12" customFormat="1" ht="30" customHeight="1">
      <c r="B385" s="341"/>
      <c r="C385" s="342"/>
      <c r="D385" s="343" t="s">
        <v>191</v>
      </c>
      <c r="E385" s="344" t="s">
        <v>18</v>
      </c>
      <c r="F385" s="345" t="s">
        <v>831</v>
      </c>
      <c r="G385" s="342"/>
      <c r="H385" s="346">
        <v>14.8</v>
      </c>
      <c r="I385" s="342"/>
      <c r="J385" s="342"/>
      <c r="K385" s="368"/>
      <c r="L385" s="321"/>
      <c r="M385" s="155"/>
      <c r="T385" s="156"/>
      <c r="AT385" s="151" t="s">
        <v>191</v>
      </c>
      <c r="AU385" s="151" t="s">
        <v>81</v>
      </c>
      <c r="AV385" s="12" t="s">
        <v>81</v>
      </c>
      <c r="AW385" s="12" t="s">
        <v>32</v>
      </c>
      <c r="AX385" s="12" t="s">
        <v>78</v>
      </c>
      <c r="AY385" s="151" t="s">
        <v>115</v>
      </c>
    </row>
    <row r="386" spans="2:65" s="1" customFormat="1" ht="30" customHeight="1">
      <c r="B386" s="331"/>
      <c r="C386" s="347">
        <v>60</v>
      </c>
      <c r="D386" s="347" t="s">
        <v>265</v>
      </c>
      <c r="E386" s="348" t="s">
        <v>799</v>
      </c>
      <c r="F386" s="349" t="s">
        <v>833</v>
      </c>
      <c r="G386" s="350" t="s">
        <v>196</v>
      </c>
      <c r="H386" s="351">
        <v>0.237</v>
      </c>
      <c r="I386" s="320"/>
      <c r="J386" s="369">
        <f>ROUND(I386*H386,2)</f>
        <v>0</v>
      </c>
      <c r="K386" s="370"/>
      <c r="L386" s="322"/>
      <c r="M386" s="317" t="s">
        <v>18</v>
      </c>
      <c r="N386" s="179" t="s">
        <v>42</v>
      </c>
      <c r="O386" s="130">
        <v>0</v>
      </c>
      <c r="P386" s="130">
        <f>O386*H386</f>
        <v>0</v>
      </c>
      <c r="Q386" s="130">
        <v>0.55</v>
      </c>
      <c r="R386" s="130">
        <f>Q386*H386</f>
        <v>0.13035</v>
      </c>
      <c r="S386" s="130">
        <v>0</v>
      </c>
      <c r="T386" s="131">
        <f>S386*H386</f>
        <v>0</v>
      </c>
      <c r="AR386" s="132" t="s">
        <v>313</v>
      </c>
      <c r="AT386" s="132" t="s">
        <v>265</v>
      </c>
      <c r="AU386" s="132" t="s">
        <v>81</v>
      </c>
      <c r="AY386" s="17" t="s">
        <v>115</v>
      </c>
      <c r="BE386" s="133">
        <f>IF(N386="základní",J386,0)</f>
        <v>0</v>
      </c>
      <c r="BF386" s="133">
        <f>IF(N386="snížená",J386,0)</f>
        <v>0</v>
      </c>
      <c r="BG386" s="133">
        <f>IF(N386="zákl. přenesená",J386,0)</f>
        <v>0</v>
      </c>
      <c r="BH386" s="133">
        <f>IF(N386="sníž. přenesená",J386,0)</f>
        <v>0</v>
      </c>
      <c r="BI386" s="133">
        <f>IF(N386="nulová",J386,0)</f>
        <v>0</v>
      </c>
      <c r="BJ386" s="17" t="s">
        <v>81</v>
      </c>
      <c r="BK386" s="133">
        <f>ROUND(I386*H386,2)</f>
        <v>0</v>
      </c>
      <c r="BL386" s="17" t="s">
        <v>297</v>
      </c>
      <c r="BM386" s="132" t="s">
        <v>800</v>
      </c>
    </row>
    <row r="387" spans="2:47" s="1" customFormat="1" ht="30" customHeight="1">
      <c r="B387" s="337"/>
      <c r="C387" s="338"/>
      <c r="D387" s="339" t="s">
        <v>121</v>
      </c>
      <c r="E387" s="338"/>
      <c r="F387" s="352" t="s">
        <v>833</v>
      </c>
      <c r="G387" s="338"/>
      <c r="H387" s="338"/>
      <c r="I387" s="338"/>
      <c r="J387" s="338"/>
      <c r="K387" s="367"/>
      <c r="L387" s="310"/>
      <c r="M387" s="137"/>
      <c r="T387" s="53"/>
      <c r="AT387" s="17" t="s">
        <v>121</v>
      </c>
      <c r="AU387" s="17" t="s">
        <v>81</v>
      </c>
    </row>
    <row r="388" spans="2:51" s="12" customFormat="1" ht="30" customHeight="1">
      <c r="B388" s="341"/>
      <c r="C388" s="342"/>
      <c r="D388" s="343" t="s">
        <v>191</v>
      </c>
      <c r="E388" s="344" t="s">
        <v>18</v>
      </c>
      <c r="F388" s="345" t="s">
        <v>832</v>
      </c>
      <c r="G388" s="342"/>
      <c r="H388" s="346">
        <v>0.237</v>
      </c>
      <c r="I388" s="342"/>
      <c r="J388" s="342"/>
      <c r="K388" s="368"/>
      <c r="L388" s="321"/>
      <c r="M388" s="155"/>
      <c r="T388" s="156"/>
      <c r="AT388" s="151" t="s">
        <v>191</v>
      </c>
      <c r="AU388" s="151" t="s">
        <v>81</v>
      </c>
      <c r="AV388" s="12" t="s">
        <v>81</v>
      </c>
      <c r="AW388" s="12" t="s">
        <v>32</v>
      </c>
      <c r="AX388" s="12" t="s">
        <v>78</v>
      </c>
      <c r="AY388" s="151" t="s">
        <v>115</v>
      </c>
    </row>
    <row r="389" spans="2:65" s="1" customFormat="1" ht="30" customHeight="1">
      <c r="B389" s="331"/>
      <c r="C389" s="332">
        <v>61</v>
      </c>
      <c r="D389" s="332" t="s">
        <v>116</v>
      </c>
      <c r="E389" s="333" t="s">
        <v>801</v>
      </c>
      <c r="F389" s="334" t="s">
        <v>802</v>
      </c>
      <c r="G389" s="335" t="s">
        <v>188</v>
      </c>
      <c r="H389" s="353">
        <v>8.36</v>
      </c>
      <c r="I389" s="320"/>
      <c r="J389" s="371">
        <f>ROUND(I389*H389,2)</f>
        <v>0</v>
      </c>
      <c r="K389" s="366"/>
      <c r="L389" s="310"/>
      <c r="M389" s="316" t="s">
        <v>18</v>
      </c>
      <c r="N389" s="129" t="s">
        <v>42</v>
      </c>
      <c r="O389" s="130">
        <v>0.152</v>
      </c>
      <c r="P389" s="130">
        <f>O389*H389</f>
        <v>1.2707199999999998</v>
      </c>
      <c r="Q389" s="130">
        <v>0</v>
      </c>
      <c r="R389" s="130">
        <f>Q389*H389</f>
        <v>0</v>
      </c>
      <c r="S389" s="130">
        <v>0</v>
      </c>
      <c r="T389" s="131">
        <f>S389*H389</f>
        <v>0</v>
      </c>
      <c r="AR389" s="132" t="s">
        <v>297</v>
      </c>
      <c r="AT389" s="132" t="s">
        <v>116</v>
      </c>
      <c r="AU389" s="132" t="s">
        <v>81</v>
      </c>
      <c r="AY389" s="17" t="s">
        <v>115</v>
      </c>
      <c r="BE389" s="133">
        <f>IF(N389="základní",J389,0)</f>
        <v>0</v>
      </c>
      <c r="BF389" s="133">
        <f>IF(N389="snížená",J389,0)</f>
        <v>0</v>
      </c>
      <c r="BG389" s="133">
        <f>IF(N389="zákl. přenesená",J389,0)</f>
        <v>0</v>
      </c>
      <c r="BH389" s="133">
        <f>IF(N389="sníž. přenesená",J389,0)</f>
        <v>0</v>
      </c>
      <c r="BI389" s="133">
        <f>IF(N389="nulová",J389,0)</f>
        <v>0</v>
      </c>
      <c r="BJ389" s="17" t="s">
        <v>81</v>
      </c>
      <c r="BK389" s="133">
        <f>ROUND(I389*H389,2)</f>
        <v>0</v>
      </c>
      <c r="BL389" s="17" t="s">
        <v>297</v>
      </c>
      <c r="BM389" s="132" t="s">
        <v>803</v>
      </c>
    </row>
    <row r="390" spans="2:47" s="1" customFormat="1" ht="30" customHeight="1">
      <c r="B390" s="337"/>
      <c r="C390" s="338"/>
      <c r="D390" s="339" t="s">
        <v>121</v>
      </c>
      <c r="E390" s="338"/>
      <c r="F390" s="340" t="s">
        <v>804</v>
      </c>
      <c r="G390" s="338"/>
      <c r="H390" s="338"/>
      <c r="I390" s="338"/>
      <c r="J390" s="338"/>
      <c r="K390" s="367"/>
      <c r="L390" s="310"/>
      <c r="M390" s="137"/>
      <c r="T390" s="53"/>
      <c r="AT390" s="17" t="s">
        <v>121</v>
      </c>
      <c r="AU390" s="17" t="s">
        <v>81</v>
      </c>
    </row>
    <row r="391" spans="2:51" s="12" customFormat="1" ht="30" customHeight="1">
      <c r="B391" s="341"/>
      <c r="C391" s="342"/>
      <c r="D391" s="343" t="s">
        <v>191</v>
      </c>
      <c r="E391" s="344" t="s">
        <v>18</v>
      </c>
      <c r="F391" s="345" t="s">
        <v>834</v>
      </c>
      <c r="G391" s="342"/>
      <c r="H391" s="346">
        <v>8.36</v>
      </c>
      <c r="I391" s="342"/>
      <c r="J391" s="342"/>
      <c r="K391" s="368"/>
      <c r="L391" s="321"/>
      <c r="M391" s="155"/>
      <c r="T391" s="156"/>
      <c r="AT391" s="151" t="s">
        <v>191</v>
      </c>
      <c r="AU391" s="151" t="s">
        <v>81</v>
      </c>
      <c r="AV391" s="12" t="s">
        <v>81</v>
      </c>
      <c r="AW391" s="12" t="s">
        <v>32</v>
      </c>
      <c r="AX391" s="12" t="s">
        <v>78</v>
      </c>
      <c r="AY391" s="151" t="s">
        <v>115</v>
      </c>
    </row>
    <row r="392" spans="2:65" s="1" customFormat="1" ht="30" customHeight="1">
      <c r="B392" s="331"/>
      <c r="C392" s="347">
        <v>62</v>
      </c>
      <c r="D392" s="347" t="s">
        <v>265</v>
      </c>
      <c r="E392" s="348" t="s">
        <v>805</v>
      </c>
      <c r="F392" s="354" t="s">
        <v>806</v>
      </c>
      <c r="G392" s="350" t="s">
        <v>196</v>
      </c>
      <c r="H392" s="351">
        <v>0.161</v>
      </c>
      <c r="I392" s="320"/>
      <c r="J392" s="369">
        <f>ROUND(I392*H392,2)</f>
        <v>0</v>
      </c>
      <c r="K392" s="370"/>
      <c r="L392" s="322"/>
      <c r="M392" s="317" t="s">
        <v>18</v>
      </c>
      <c r="N392" s="179" t="s">
        <v>42</v>
      </c>
      <c r="O392" s="130">
        <v>0</v>
      </c>
      <c r="P392" s="130">
        <f>O392*H392</f>
        <v>0</v>
      </c>
      <c r="Q392" s="130">
        <v>0.55</v>
      </c>
      <c r="R392" s="130">
        <f>Q392*H392</f>
        <v>0.08855</v>
      </c>
      <c r="S392" s="130">
        <v>0</v>
      </c>
      <c r="T392" s="131">
        <f>S392*H392</f>
        <v>0</v>
      </c>
      <c r="AR392" s="132" t="s">
        <v>313</v>
      </c>
      <c r="AT392" s="132" t="s">
        <v>265</v>
      </c>
      <c r="AU392" s="132" t="s">
        <v>81</v>
      </c>
      <c r="AY392" s="17" t="s">
        <v>115</v>
      </c>
      <c r="BE392" s="133">
        <f>IF(N392="základní",J392,0)</f>
        <v>0</v>
      </c>
      <c r="BF392" s="133">
        <f>IF(N392="snížená",J392,0)</f>
        <v>0</v>
      </c>
      <c r="BG392" s="133">
        <f>IF(N392="zákl. přenesená",J392,0)</f>
        <v>0</v>
      </c>
      <c r="BH392" s="133">
        <f>IF(N392="sníž. přenesená",J392,0)</f>
        <v>0</v>
      </c>
      <c r="BI392" s="133">
        <f>IF(N392="nulová",J392,0)</f>
        <v>0</v>
      </c>
      <c r="BJ392" s="17" t="s">
        <v>81</v>
      </c>
      <c r="BK392" s="133">
        <f>ROUND(I392*H392,2)</f>
        <v>0</v>
      </c>
      <c r="BL392" s="17" t="s">
        <v>297</v>
      </c>
      <c r="BM392" s="132" t="s">
        <v>807</v>
      </c>
    </row>
    <row r="393" spans="2:47" s="1" customFormat="1" ht="30" customHeight="1">
      <c r="B393" s="337"/>
      <c r="C393" s="338"/>
      <c r="D393" s="339" t="s">
        <v>121</v>
      </c>
      <c r="E393" s="338"/>
      <c r="F393" s="340" t="s">
        <v>806</v>
      </c>
      <c r="G393" s="338"/>
      <c r="H393" s="338"/>
      <c r="I393" s="338"/>
      <c r="J393" s="338"/>
      <c r="K393" s="367"/>
      <c r="L393" s="310"/>
      <c r="M393" s="137"/>
      <c r="T393" s="53"/>
      <c r="AT393" s="17" t="s">
        <v>121</v>
      </c>
      <c r="AU393" s="17" t="s">
        <v>81</v>
      </c>
    </row>
    <row r="394" spans="2:51" s="12" customFormat="1" ht="30" customHeight="1">
      <c r="B394" s="341"/>
      <c r="C394" s="342"/>
      <c r="D394" s="343" t="s">
        <v>191</v>
      </c>
      <c r="E394" s="344" t="s">
        <v>18</v>
      </c>
      <c r="F394" s="345" t="s">
        <v>835</v>
      </c>
      <c r="G394" s="342"/>
      <c r="H394" s="346">
        <v>0.161</v>
      </c>
      <c r="I394" s="342"/>
      <c r="J394" s="342"/>
      <c r="K394" s="368"/>
      <c r="L394" s="321"/>
      <c r="M394" s="155"/>
      <c r="T394" s="156"/>
      <c r="AT394" s="151" t="s">
        <v>191</v>
      </c>
      <c r="AU394" s="151" t="s">
        <v>81</v>
      </c>
      <c r="AV394" s="12" t="s">
        <v>81</v>
      </c>
      <c r="AW394" s="12" t="s">
        <v>32</v>
      </c>
      <c r="AX394" s="12" t="s">
        <v>78</v>
      </c>
      <c r="AY394" s="151" t="s">
        <v>115</v>
      </c>
    </row>
    <row r="395" spans="2:65" s="1" customFormat="1" ht="40.8" customHeight="1">
      <c r="B395" s="331"/>
      <c r="C395" s="347">
        <v>63</v>
      </c>
      <c r="D395" s="347" t="s">
        <v>265</v>
      </c>
      <c r="E395" s="348" t="s">
        <v>808</v>
      </c>
      <c r="F395" s="354" t="s">
        <v>809</v>
      </c>
      <c r="G395" s="350" t="s">
        <v>810</v>
      </c>
      <c r="H395" s="351">
        <v>1</v>
      </c>
      <c r="I395" s="320"/>
      <c r="J395" s="369">
        <f>ROUND(I395*H395,2)</f>
        <v>0</v>
      </c>
      <c r="K395" s="370"/>
      <c r="L395" s="322"/>
      <c r="M395" s="317" t="s">
        <v>18</v>
      </c>
      <c r="N395" s="179" t="s">
        <v>42</v>
      </c>
      <c r="O395" s="130">
        <v>0</v>
      </c>
      <c r="P395" s="130">
        <f>O395*H395</f>
        <v>0</v>
      </c>
      <c r="Q395" s="130">
        <v>0.004</v>
      </c>
      <c r="R395" s="130">
        <f>Q395*H395</f>
        <v>0.004</v>
      </c>
      <c r="S395" s="130">
        <v>0</v>
      </c>
      <c r="T395" s="131">
        <f>S395*H395</f>
        <v>0</v>
      </c>
      <c r="AR395" s="132" t="s">
        <v>313</v>
      </c>
      <c r="AT395" s="132" t="s">
        <v>265</v>
      </c>
      <c r="AU395" s="132" t="s">
        <v>81</v>
      </c>
      <c r="AY395" s="17" t="s">
        <v>115</v>
      </c>
      <c r="BE395" s="133">
        <f>IF(N395="základní",J395,0)</f>
        <v>0</v>
      </c>
      <c r="BF395" s="133">
        <f>IF(N395="snížená",J395,0)</f>
        <v>0</v>
      </c>
      <c r="BG395" s="133">
        <f>IF(N395="zákl. přenesená",J395,0)</f>
        <v>0</v>
      </c>
      <c r="BH395" s="133">
        <f>IF(N395="sníž. přenesená",J395,0)</f>
        <v>0</v>
      </c>
      <c r="BI395" s="133">
        <f>IF(N395="nulová",J395,0)</f>
        <v>0</v>
      </c>
      <c r="BJ395" s="17" t="s">
        <v>81</v>
      </c>
      <c r="BK395" s="133">
        <f>ROUND(I395*H395,2)</f>
        <v>0</v>
      </c>
      <c r="BL395" s="17" t="s">
        <v>297</v>
      </c>
      <c r="BM395" s="132" t="s">
        <v>811</v>
      </c>
    </row>
    <row r="396" spans="2:47" s="1" customFormat="1" ht="30" customHeight="1">
      <c r="B396" s="355"/>
      <c r="C396" s="356"/>
      <c r="D396" s="343" t="s">
        <v>121</v>
      </c>
      <c r="E396" s="356"/>
      <c r="F396" s="357" t="s">
        <v>809</v>
      </c>
      <c r="G396" s="356"/>
      <c r="H396" s="356"/>
      <c r="I396" s="356"/>
      <c r="J396" s="356"/>
      <c r="K396" s="372"/>
      <c r="L396" s="310"/>
      <c r="M396" s="137"/>
      <c r="T396" s="53"/>
      <c r="AT396" s="17" t="s">
        <v>121</v>
      </c>
      <c r="AU396" s="17" t="s">
        <v>81</v>
      </c>
    </row>
    <row r="397" spans="2:63" s="10" customFormat="1" ht="30" customHeight="1">
      <c r="B397" s="358"/>
      <c r="C397" s="359"/>
      <c r="D397" s="360" t="s">
        <v>69</v>
      </c>
      <c r="E397" s="361" t="s">
        <v>812</v>
      </c>
      <c r="F397" s="361" t="s">
        <v>813</v>
      </c>
      <c r="G397" s="359"/>
      <c r="H397" s="359"/>
      <c r="I397" s="359"/>
      <c r="J397" s="373"/>
      <c r="K397" s="374"/>
      <c r="L397" s="324"/>
      <c r="M397" s="116"/>
      <c r="P397" s="117">
        <f>SUM(P398:P412)</f>
        <v>10.161699999999998</v>
      </c>
      <c r="R397" s="117">
        <f>SUM(R398:R412)</f>
        <v>0.0408216</v>
      </c>
      <c r="T397" s="118">
        <f>SUM(T398:T412)</f>
        <v>0</v>
      </c>
      <c r="AR397" s="112" t="s">
        <v>81</v>
      </c>
      <c r="AT397" s="119" t="s">
        <v>69</v>
      </c>
      <c r="AU397" s="119" t="s">
        <v>78</v>
      </c>
      <c r="AY397" s="112" t="s">
        <v>115</v>
      </c>
      <c r="BK397" s="120">
        <f>SUM(BK398:BK412)</f>
        <v>0</v>
      </c>
    </row>
    <row r="398" spans="2:65" s="1" customFormat="1" ht="30" customHeight="1">
      <c r="B398" s="331"/>
      <c r="C398" s="332">
        <v>64</v>
      </c>
      <c r="D398" s="332" t="s">
        <v>116</v>
      </c>
      <c r="E398" s="333" t="s">
        <v>814</v>
      </c>
      <c r="F398" s="334" t="s">
        <v>815</v>
      </c>
      <c r="G398" s="335" t="s">
        <v>188</v>
      </c>
      <c r="H398" s="353">
        <v>8.36</v>
      </c>
      <c r="I398" s="320"/>
      <c r="J398" s="371">
        <f>ROUND(I398*H398,2)</f>
        <v>0</v>
      </c>
      <c r="K398" s="366"/>
      <c r="L398" s="310"/>
      <c r="M398" s="316" t="s">
        <v>18</v>
      </c>
      <c r="N398" s="129" t="s">
        <v>42</v>
      </c>
      <c r="O398" s="130">
        <v>1.045</v>
      </c>
      <c r="P398" s="130">
        <f>O398*H398</f>
        <v>8.736199999999998</v>
      </c>
      <c r="Q398" s="130">
        <v>0.00266</v>
      </c>
      <c r="R398" s="130">
        <f>Q398*H398</f>
        <v>0.0222376</v>
      </c>
      <c r="S398" s="130">
        <v>0</v>
      </c>
      <c r="T398" s="131">
        <f>S398*H398</f>
        <v>0</v>
      </c>
      <c r="AR398" s="132" t="s">
        <v>297</v>
      </c>
      <c r="AT398" s="132" t="s">
        <v>116</v>
      </c>
      <c r="AU398" s="132" t="s">
        <v>81</v>
      </c>
      <c r="AY398" s="17" t="s">
        <v>115</v>
      </c>
      <c r="BE398" s="133">
        <f>IF(N398="základní",J398,0)</f>
        <v>0</v>
      </c>
      <c r="BF398" s="133">
        <f>IF(N398="snížená",J398,0)</f>
        <v>0</v>
      </c>
      <c r="BG398" s="133">
        <f>IF(N398="zákl. přenesená",J398,0)</f>
        <v>0</v>
      </c>
      <c r="BH398" s="133">
        <f>IF(N398="sníž. přenesená",J398,0)</f>
        <v>0</v>
      </c>
      <c r="BI398" s="133">
        <f>IF(N398="nulová",J398,0)</f>
        <v>0</v>
      </c>
      <c r="BJ398" s="17" t="s">
        <v>81</v>
      </c>
      <c r="BK398" s="133">
        <f>ROUND(I398*H398,2)</f>
        <v>0</v>
      </c>
      <c r="BL398" s="17" t="s">
        <v>297</v>
      </c>
      <c r="BM398" s="132" t="s">
        <v>816</v>
      </c>
    </row>
    <row r="399" spans="2:47" s="1" customFormat="1" ht="30" customHeight="1">
      <c r="B399" s="337"/>
      <c r="C399" s="338"/>
      <c r="D399" s="339" t="s">
        <v>121</v>
      </c>
      <c r="E399" s="338"/>
      <c r="F399" s="340" t="s">
        <v>817</v>
      </c>
      <c r="G399" s="338"/>
      <c r="H399" s="338"/>
      <c r="I399" s="338"/>
      <c r="J399" s="338"/>
      <c r="K399" s="367"/>
      <c r="L399" s="310"/>
      <c r="M399" s="137"/>
      <c r="T399" s="53"/>
      <c r="AT399" s="17" t="s">
        <v>121</v>
      </c>
      <c r="AU399" s="17" t="s">
        <v>81</v>
      </c>
    </row>
    <row r="400" spans="2:51" s="12" customFormat="1" ht="30" customHeight="1">
      <c r="B400" s="341"/>
      <c r="C400" s="342"/>
      <c r="D400" s="343" t="s">
        <v>191</v>
      </c>
      <c r="E400" s="344" t="s">
        <v>18</v>
      </c>
      <c r="F400" s="345" t="s">
        <v>834</v>
      </c>
      <c r="G400" s="342"/>
      <c r="H400" s="346">
        <v>8.36</v>
      </c>
      <c r="I400" s="342"/>
      <c r="J400" s="342"/>
      <c r="K400" s="368"/>
      <c r="L400" s="321"/>
      <c r="M400" s="155"/>
      <c r="T400" s="156"/>
      <c r="AT400" s="151" t="s">
        <v>191</v>
      </c>
      <c r="AU400" s="151" t="s">
        <v>81</v>
      </c>
      <c r="AV400" s="12" t="s">
        <v>81</v>
      </c>
      <c r="AW400" s="12" t="s">
        <v>32</v>
      </c>
      <c r="AX400" s="12" t="s">
        <v>78</v>
      </c>
      <c r="AY400" s="151" t="s">
        <v>115</v>
      </c>
    </row>
    <row r="401" spans="2:65" s="1" customFormat="1" ht="30" customHeight="1">
      <c r="B401" s="331"/>
      <c r="C401" s="347">
        <v>65</v>
      </c>
      <c r="D401" s="347" t="s">
        <v>265</v>
      </c>
      <c r="E401" s="348"/>
      <c r="F401" s="349" t="s">
        <v>836</v>
      </c>
      <c r="G401" s="350" t="s">
        <v>188</v>
      </c>
      <c r="H401" s="351">
        <v>8.36</v>
      </c>
      <c r="I401" s="320"/>
      <c r="J401" s="369">
        <f>ROUND(I401*H401,2)</f>
        <v>0</v>
      </c>
      <c r="K401" s="370"/>
      <c r="L401" s="322"/>
      <c r="M401" s="317" t="s">
        <v>18</v>
      </c>
      <c r="N401" s="179" t="s">
        <v>42</v>
      </c>
      <c r="O401" s="130">
        <v>0</v>
      </c>
      <c r="P401" s="130">
        <f>O401*H401</f>
        <v>0</v>
      </c>
      <c r="Q401" s="130">
        <v>0.0019</v>
      </c>
      <c r="R401" s="130">
        <f>Q401*H401</f>
        <v>0.015884</v>
      </c>
      <c r="S401" s="130">
        <v>0</v>
      </c>
      <c r="T401" s="131">
        <f>S401*H401</f>
        <v>0</v>
      </c>
      <c r="AR401" s="132" t="s">
        <v>313</v>
      </c>
      <c r="AT401" s="132" t="s">
        <v>265</v>
      </c>
      <c r="AU401" s="132" t="s">
        <v>81</v>
      </c>
      <c r="AY401" s="17" t="s">
        <v>115</v>
      </c>
      <c r="BE401" s="133">
        <f>IF(N401="základní",J401,0)</f>
        <v>0</v>
      </c>
      <c r="BF401" s="133">
        <f>IF(N401="snížená",J401,0)</f>
        <v>0</v>
      </c>
      <c r="BG401" s="133">
        <f>IF(N401="zákl. přenesená",J401,0)</f>
        <v>0</v>
      </c>
      <c r="BH401" s="133">
        <f>IF(N401="sníž. přenesená",J401,0)</f>
        <v>0</v>
      </c>
      <c r="BI401" s="133">
        <f>IF(N401="nulová",J401,0)</f>
        <v>0</v>
      </c>
      <c r="BJ401" s="17" t="s">
        <v>81</v>
      </c>
      <c r="BK401" s="133">
        <f>ROUND(I401*H401,2)</f>
        <v>0</v>
      </c>
      <c r="BL401" s="17" t="s">
        <v>297</v>
      </c>
      <c r="BM401" s="132" t="s">
        <v>818</v>
      </c>
    </row>
    <row r="402" spans="2:47" s="1" customFormat="1" ht="30" customHeight="1">
      <c r="B402" s="355"/>
      <c r="C402" s="356"/>
      <c r="D402" s="343" t="s">
        <v>121</v>
      </c>
      <c r="E402" s="356"/>
      <c r="F402" s="362" t="s">
        <v>836</v>
      </c>
      <c r="G402" s="356"/>
      <c r="H402" s="356"/>
      <c r="I402" s="356"/>
      <c r="J402" s="356"/>
      <c r="K402" s="372"/>
      <c r="L402" s="310"/>
      <c r="M402" s="137"/>
      <c r="T402" s="53"/>
      <c r="AT402" s="17" t="s">
        <v>121</v>
      </c>
      <c r="AU402" s="17" t="s">
        <v>81</v>
      </c>
    </row>
    <row r="403" spans="2:65" s="1" customFormat="1" ht="30" customHeight="1">
      <c r="B403" s="331"/>
      <c r="C403" s="332">
        <v>66</v>
      </c>
      <c r="D403" s="332" t="s">
        <v>116</v>
      </c>
      <c r="E403" s="333" t="s">
        <v>819</v>
      </c>
      <c r="F403" s="334" t="s">
        <v>820</v>
      </c>
      <c r="G403" s="335" t="s">
        <v>306</v>
      </c>
      <c r="H403" s="353">
        <v>3.8</v>
      </c>
      <c r="I403" s="320"/>
      <c r="J403" s="371">
        <f>ROUND(I403*H403,2)</f>
        <v>0</v>
      </c>
      <c r="K403" s="366"/>
      <c r="L403" s="310"/>
      <c r="M403" s="316" t="s">
        <v>18</v>
      </c>
      <c r="N403" s="129" t="s">
        <v>42</v>
      </c>
      <c r="O403" s="130">
        <v>0.245</v>
      </c>
      <c r="P403" s="130">
        <f>O403*H403</f>
        <v>0.9309999999999999</v>
      </c>
      <c r="Q403" s="130">
        <v>0</v>
      </c>
      <c r="R403" s="130">
        <f>Q403*H403</f>
        <v>0</v>
      </c>
      <c r="S403" s="130">
        <v>0</v>
      </c>
      <c r="T403" s="131">
        <f>S403*H403</f>
        <v>0</v>
      </c>
      <c r="AR403" s="132" t="s">
        <v>297</v>
      </c>
      <c r="AT403" s="132" t="s">
        <v>116</v>
      </c>
      <c r="AU403" s="132" t="s">
        <v>81</v>
      </c>
      <c r="AY403" s="17" t="s">
        <v>115</v>
      </c>
      <c r="BE403" s="133">
        <f>IF(N403="základní",J403,0)</f>
        <v>0</v>
      </c>
      <c r="BF403" s="133">
        <f>IF(N403="snížená",J403,0)</f>
        <v>0</v>
      </c>
      <c r="BG403" s="133">
        <f>IF(N403="zákl. přenesená",J403,0)</f>
        <v>0</v>
      </c>
      <c r="BH403" s="133">
        <f>IF(N403="sníž. přenesená",J403,0)</f>
        <v>0</v>
      </c>
      <c r="BI403" s="133">
        <f>IF(N403="nulová",J403,0)</f>
        <v>0</v>
      </c>
      <c r="BJ403" s="17" t="s">
        <v>81</v>
      </c>
      <c r="BK403" s="133">
        <f>ROUND(I403*H403,2)</f>
        <v>0</v>
      </c>
      <c r="BL403" s="17" t="s">
        <v>297</v>
      </c>
      <c r="BM403" s="132" t="s">
        <v>821</v>
      </c>
    </row>
    <row r="404" spans="2:47" s="1" customFormat="1" ht="30" customHeight="1">
      <c r="B404" s="337"/>
      <c r="C404" s="338"/>
      <c r="D404" s="339" t="s">
        <v>121</v>
      </c>
      <c r="E404" s="338"/>
      <c r="F404" s="340" t="s">
        <v>822</v>
      </c>
      <c r="G404" s="338"/>
      <c r="H404" s="338"/>
      <c r="I404" s="338"/>
      <c r="J404" s="338"/>
      <c r="K404" s="367"/>
      <c r="L404" s="310"/>
      <c r="M404" s="137"/>
      <c r="T404" s="53"/>
      <c r="AT404" s="17" t="s">
        <v>121</v>
      </c>
      <c r="AU404" s="17" t="s">
        <v>81</v>
      </c>
    </row>
    <row r="405" spans="2:51" s="12" customFormat="1" ht="30" customHeight="1">
      <c r="B405" s="341"/>
      <c r="C405" s="342"/>
      <c r="D405" s="343" t="s">
        <v>191</v>
      </c>
      <c r="E405" s="344" t="s">
        <v>18</v>
      </c>
      <c r="F405" s="363">
        <v>3.8</v>
      </c>
      <c r="G405" s="342"/>
      <c r="H405" s="346">
        <v>3.8</v>
      </c>
      <c r="I405" s="342"/>
      <c r="J405" s="342"/>
      <c r="K405" s="368"/>
      <c r="L405" s="321"/>
      <c r="M405" s="155"/>
      <c r="T405" s="156"/>
      <c r="AT405" s="151" t="s">
        <v>191</v>
      </c>
      <c r="AU405" s="151" t="s">
        <v>81</v>
      </c>
      <c r="AV405" s="12" t="s">
        <v>81</v>
      </c>
      <c r="AW405" s="12" t="s">
        <v>32</v>
      </c>
      <c r="AX405" s="12" t="s">
        <v>78</v>
      </c>
      <c r="AY405" s="151" t="s">
        <v>115</v>
      </c>
    </row>
    <row r="406" spans="2:65" s="1" customFormat="1" ht="30" customHeight="1">
      <c r="B406" s="331"/>
      <c r="C406" s="332">
        <v>67</v>
      </c>
      <c r="D406" s="332" t="s">
        <v>116</v>
      </c>
      <c r="E406" s="333" t="s">
        <v>823</v>
      </c>
      <c r="F406" s="334" t="s">
        <v>824</v>
      </c>
      <c r="G406" s="335" t="s">
        <v>306</v>
      </c>
      <c r="H406" s="353">
        <v>2.3</v>
      </c>
      <c r="I406" s="320"/>
      <c r="J406" s="371">
        <f>ROUND(I406*H406,2)</f>
        <v>0</v>
      </c>
      <c r="K406" s="366"/>
      <c r="L406" s="310"/>
      <c r="M406" s="316" t="s">
        <v>18</v>
      </c>
      <c r="N406" s="129" t="s">
        <v>42</v>
      </c>
      <c r="O406" s="130">
        <v>0.215</v>
      </c>
      <c r="P406" s="130">
        <f>O406*H406</f>
        <v>0.49449999999999994</v>
      </c>
      <c r="Q406" s="130">
        <v>0</v>
      </c>
      <c r="R406" s="130">
        <f>Q406*H406</f>
        <v>0</v>
      </c>
      <c r="S406" s="130">
        <v>0</v>
      </c>
      <c r="T406" s="131">
        <f>S406*H406</f>
        <v>0</v>
      </c>
      <c r="AR406" s="132" t="s">
        <v>297</v>
      </c>
      <c r="AT406" s="132" t="s">
        <v>116</v>
      </c>
      <c r="AU406" s="132" t="s">
        <v>81</v>
      </c>
      <c r="AY406" s="17" t="s">
        <v>115</v>
      </c>
      <c r="BE406" s="133">
        <f>IF(N406="základní",J406,0)</f>
        <v>0</v>
      </c>
      <c r="BF406" s="133">
        <f>IF(N406="snížená",J406,0)</f>
        <v>0</v>
      </c>
      <c r="BG406" s="133">
        <f>IF(N406="zákl. přenesená",J406,0)</f>
        <v>0</v>
      </c>
      <c r="BH406" s="133">
        <f>IF(N406="sníž. přenesená",J406,0)</f>
        <v>0</v>
      </c>
      <c r="BI406" s="133">
        <f>IF(N406="nulová",J406,0)</f>
        <v>0</v>
      </c>
      <c r="BJ406" s="17" t="s">
        <v>81</v>
      </c>
      <c r="BK406" s="133">
        <f>ROUND(I406*H406,2)</f>
        <v>0</v>
      </c>
      <c r="BL406" s="17" t="s">
        <v>297</v>
      </c>
      <c r="BM406" s="132" t="s">
        <v>825</v>
      </c>
    </row>
    <row r="407" spans="2:47" s="1" customFormat="1" ht="30" customHeight="1">
      <c r="B407" s="337"/>
      <c r="C407" s="338"/>
      <c r="D407" s="339" t="s">
        <v>121</v>
      </c>
      <c r="E407" s="338"/>
      <c r="F407" s="340" t="s">
        <v>826</v>
      </c>
      <c r="G407" s="338"/>
      <c r="H407" s="338"/>
      <c r="I407" s="338"/>
      <c r="J407" s="338"/>
      <c r="K407" s="367"/>
      <c r="L407" s="310"/>
      <c r="M407" s="137"/>
      <c r="T407" s="53"/>
      <c r="AT407" s="17" t="s">
        <v>121</v>
      </c>
      <c r="AU407" s="17" t="s">
        <v>81</v>
      </c>
    </row>
    <row r="408" spans="2:51" s="12" customFormat="1" ht="30" customHeight="1">
      <c r="B408" s="341"/>
      <c r="C408" s="342"/>
      <c r="D408" s="343" t="s">
        <v>191</v>
      </c>
      <c r="E408" s="344" t="s">
        <v>18</v>
      </c>
      <c r="F408" s="363">
        <v>2.3</v>
      </c>
      <c r="G408" s="342"/>
      <c r="H408" s="346">
        <v>2.3</v>
      </c>
      <c r="I408" s="342"/>
      <c r="J408" s="342"/>
      <c r="K408" s="368"/>
      <c r="L408" s="321"/>
      <c r="M408" s="155"/>
      <c r="T408" s="156"/>
      <c r="AT408" s="151" t="s">
        <v>191</v>
      </c>
      <c r="AU408" s="151" t="s">
        <v>81</v>
      </c>
      <c r="AV408" s="12" t="s">
        <v>81</v>
      </c>
      <c r="AW408" s="12" t="s">
        <v>32</v>
      </c>
      <c r="AX408" s="12" t="s">
        <v>78</v>
      </c>
      <c r="AY408" s="151" t="s">
        <v>115</v>
      </c>
    </row>
    <row r="409" spans="2:65" s="1" customFormat="1" ht="30" customHeight="1">
      <c r="B409" s="331"/>
      <c r="C409" s="347">
        <v>68</v>
      </c>
      <c r="D409" s="347" t="s">
        <v>265</v>
      </c>
      <c r="E409" s="348" t="s">
        <v>827</v>
      </c>
      <c r="F409" s="349" t="s">
        <v>837</v>
      </c>
      <c r="G409" s="350" t="s">
        <v>306</v>
      </c>
      <c r="H409" s="351">
        <v>3.8</v>
      </c>
      <c r="I409" s="320"/>
      <c r="J409" s="369">
        <f>ROUND(I409*H409,2)</f>
        <v>0</v>
      </c>
      <c r="K409" s="370"/>
      <c r="L409" s="322"/>
      <c r="M409" s="317" t="s">
        <v>18</v>
      </c>
      <c r="N409" s="179" t="s">
        <v>42</v>
      </c>
      <c r="O409" s="130">
        <v>0</v>
      </c>
      <c r="P409" s="130">
        <f>O409*H409</f>
        <v>0</v>
      </c>
      <c r="Q409" s="130">
        <v>0.0005</v>
      </c>
      <c r="R409" s="130">
        <f>Q409*H409</f>
        <v>0.0019</v>
      </c>
      <c r="S409" s="130">
        <v>0</v>
      </c>
      <c r="T409" s="131">
        <f>S409*H409</f>
        <v>0</v>
      </c>
      <c r="AR409" s="132" t="s">
        <v>313</v>
      </c>
      <c r="AT409" s="132" t="s">
        <v>265</v>
      </c>
      <c r="AU409" s="132" t="s">
        <v>81</v>
      </c>
      <c r="AY409" s="17" t="s">
        <v>115</v>
      </c>
      <c r="BE409" s="133">
        <f>IF(N409="základní",J409,0)</f>
        <v>0</v>
      </c>
      <c r="BF409" s="133">
        <f>IF(N409="snížená",J409,0)</f>
        <v>0</v>
      </c>
      <c r="BG409" s="133">
        <f>IF(N409="zákl. přenesená",J409,0)</f>
        <v>0</v>
      </c>
      <c r="BH409" s="133">
        <f>IF(N409="sníž. přenesená",J409,0)</f>
        <v>0</v>
      </c>
      <c r="BI409" s="133">
        <f>IF(N409="nulová",J409,0)</f>
        <v>0</v>
      </c>
      <c r="BJ409" s="17" t="s">
        <v>81</v>
      </c>
      <c r="BK409" s="133">
        <f>ROUND(I409*H409,2)</f>
        <v>0</v>
      </c>
      <c r="BL409" s="17" t="s">
        <v>297</v>
      </c>
      <c r="BM409" s="132" t="s">
        <v>828</v>
      </c>
    </row>
    <row r="410" spans="2:47" s="1" customFormat="1" ht="30" customHeight="1">
      <c r="B410" s="355"/>
      <c r="C410" s="356"/>
      <c r="D410" s="343" t="s">
        <v>121</v>
      </c>
      <c r="E410" s="356"/>
      <c r="F410" s="362" t="s">
        <v>837</v>
      </c>
      <c r="G410" s="356"/>
      <c r="H410" s="356"/>
      <c r="I410" s="356"/>
      <c r="J410" s="356"/>
      <c r="K410" s="372"/>
      <c r="L410" s="310"/>
      <c r="M410" s="137"/>
      <c r="T410" s="53"/>
      <c r="AT410" s="17" t="s">
        <v>121</v>
      </c>
      <c r="AU410" s="17" t="s">
        <v>81</v>
      </c>
    </row>
    <row r="411" spans="2:65" s="1" customFormat="1" ht="30" customHeight="1">
      <c r="B411" s="331"/>
      <c r="C411" s="347">
        <v>69</v>
      </c>
      <c r="D411" s="347" t="s">
        <v>265</v>
      </c>
      <c r="E411" s="348" t="s">
        <v>829</v>
      </c>
      <c r="F411" s="349" t="s">
        <v>839</v>
      </c>
      <c r="G411" s="350" t="s">
        <v>360</v>
      </c>
      <c r="H411" s="351">
        <v>4</v>
      </c>
      <c r="I411" s="320"/>
      <c r="J411" s="369">
        <f>ROUND(I411*H411,2)</f>
        <v>0</v>
      </c>
      <c r="K411" s="370"/>
      <c r="L411" s="322"/>
      <c r="M411" s="317" t="s">
        <v>18</v>
      </c>
      <c r="N411" s="179" t="s">
        <v>42</v>
      </c>
      <c r="O411" s="130">
        <v>0</v>
      </c>
      <c r="P411" s="130">
        <f>O411*H411</f>
        <v>0</v>
      </c>
      <c r="Q411" s="130">
        <v>0.0002</v>
      </c>
      <c r="R411" s="130">
        <f>Q411*H411</f>
        <v>0.0008</v>
      </c>
      <c r="S411" s="130">
        <v>0</v>
      </c>
      <c r="T411" s="131">
        <f>S411*H411</f>
        <v>0</v>
      </c>
      <c r="AR411" s="132" t="s">
        <v>313</v>
      </c>
      <c r="AT411" s="132" t="s">
        <v>265</v>
      </c>
      <c r="AU411" s="132" t="s">
        <v>81</v>
      </c>
      <c r="AY411" s="17" t="s">
        <v>115</v>
      </c>
      <c r="BE411" s="133">
        <f>IF(N411="základní",J411,0)</f>
        <v>0</v>
      </c>
      <c r="BF411" s="133">
        <f>IF(N411="snížená",J411,0)</f>
        <v>0</v>
      </c>
      <c r="BG411" s="133">
        <f>IF(N411="zákl. přenesená",J411,0)</f>
        <v>0</v>
      </c>
      <c r="BH411" s="133">
        <f>IF(N411="sníž. přenesená",J411,0)</f>
        <v>0</v>
      </c>
      <c r="BI411" s="133">
        <f>IF(N411="nulová",J411,0)</f>
        <v>0</v>
      </c>
      <c r="BJ411" s="17" t="s">
        <v>81</v>
      </c>
      <c r="BK411" s="133">
        <f>ROUND(I411*H411,2)</f>
        <v>0</v>
      </c>
      <c r="BL411" s="17" t="s">
        <v>297</v>
      </c>
      <c r="BM411" s="132" t="s">
        <v>830</v>
      </c>
    </row>
    <row r="412" spans="2:47" s="1" customFormat="1" ht="30" customHeight="1">
      <c r="B412" s="355"/>
      <c r="C412" s="356"/>
      <c r="D412" s="343" t="s">
        <v>121</v>
      </c>
      <c r="E412" s="356"/>
      <c r="F412" s="362" t="s">
        <v>839</v>
      </c>
      <c r="G412" s="356"/>
      <c r="H412" s="356"/>
      <c r="I412" s="356"/>
      <c r="J412" s="356"/>
      <c r="K412" s="372"/>
      <c r="L412" s="310"/>
      <c r="M412" s="137"/>
      <c r="T412" s="53"/>
      <c r="AT412" s="17" t="s">
        <v>121</v>
      </c>
      <c r="AU412" s="17" t="s">
        <v>81</v>
      </c>
    </row>
    <row r="413" spans="2:65" s="1" customFormat="1" ht="39.6" customHeight="1">
      <c r="B413" s="311"/>
      <c r="C413" s="312">
        <v>70</v>
      </c>
      <c r="D413" s="312" t="s">
        <v>116</v>
      </c>
      <c r="E413" s="323" t="s">
        <v>838</v>
      </c>
      <c r="F413" s="325" t="s">
        <v>840</v>
      </c>
      <c r="G413" s="314" t="s">
        <v>499</v>
      </c>
      <c r="H413" s="318">
        <v>1</v>
      </c>
      <c r="I413" s="320"/>
      <c r="J413" s="319">
        <f>ROUND(I413*H413,2)</f>
        <v>0</v>
      </c>
      <c r="K413" s="315" t="s">
        <v>18</v>
      </c>
      <c r="L413" s="310"/>
      <c r="M413" s="128" t="s">
        <v>18</v>
      </c>
      <c r="N413" s="129" t="s">
        <v>41</v>
      </c>
      <c r="P413" s="130">
        <f>O413*H413</f>
        <v>0</v>
      </c>
      <c r="Q413" s="130">
        <v>0</v>
      </c>
      <c r="R413" s="130">
        <f>Q413*H413</f>
        <v>0</v>
      </c>
      <c r="S413" s="130">
        <v>0</v>
      </c>
      <c r="T413" s="131">
        <f>S413*H413</f>
        <v>0</v>
      </c>
      <c r="AR413" s="132" t="s">
        <v>297</v>
      </c>
      <c r="AT413" s="132" t="s">
        <v>116</v>
      </c>
      <c r="AU413" s="132" t="s">
        <v>81</v>
      </c>
      <c r="AY413" s="17" t="s">
        <v>115</v>
      </c>
      <c r="BE413" s="133">
        <f>IF(N413="základní",J413,0)</f>
        <v>0</v>
      </c>
      <c r="BF413" s="133">
        <f>IF(N413="snížená",J413,0)</f>
        <v>0</v>
      </c>
      <c r="BG413" s="133">
        <f>IF(N413="zákl. přenesená",J413,0)</f>
        <v>0</v>
      </c>
      <c r="BH413" s="133">
        <f>IF(N413="sníž. přenesená",J413,0)</f>
        <v>0</v>
      </c>
      <c r="BI413" s="133">
        <f>IF(N413="nulová",J413,0)</f>
        <v>0</v>
      </c>
      <c r="BJ413" s="17" t="s">
        <v>78</v>
      </c>
      <c r="BK413" s="133">
        <f>ROUND(I413*H413,2)</f>
        <v>0</v>
      </c>
      <c r="BL413" s="17" t="s">
        <v>297</v>
      </c>
      <c r="BM413" s="132" t="s">
        <v>526</v>
      </c>
    </row>
    <row r="414" ht="10.2"/>
    <row r="415" ht="10.2"/>
    <row r="416" ht="10.2"/>
    <row r="417" ht="10.2"/>
    <row r="418" ht="10.2"/>
    <row r="419" ht="10.2"/>
    <row r="435" ht="10.2"/>
    <row r="437" ht="10.2"/>
  </sheetData>
  <sheetProtection formatColumns="0" formatRows="0" autoFilter="0"/>
  <autoFilter ref="C89:K377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3_01/121151125"/>
    <hyperlink ref="F100" r:id="rId2" display="https://podminky.urs.cz/item/CS_URS_2023_01/131551104"/>
    <hyperlink ref="F105" r:id="rId3" display="https://podminky.urs.cz/item/CS_URS_2023_01/132551101"/>
    <hyperlink ref="F110" r:id="rId4" display="https://podminky.urs.cz/item/CS_URS_2023_01/133251101"/>
    <hyperlink ref="F122" r:id="rId5" display="https://podminky.urs.cz/item/CS_URS_2023_01/162506111"/>
    <hyperlink ref="F127" r:id="rId6" display="https://podminky.urs.cz/item/CS_URS_2023_01/162751117"/>
    <hyperlink ref="F135" r:id="rId7" display="https://podminky.urs.cz/item/CS_URS_2023_01/171201231"/>
    <hyperlink ref="F144" r:id="rId8" display="https://podminky.urs.cz/item/CS_URS_2023_01/171203111"/>
    <hyperlink ref="F152" r:id="rId9" display="https://podminky.urs.cz/item/CS_URS_2023_01/174111101"/>
    <hyperlink ref="F157" r:id="rId10" display="https://podminky.urs.cz/item/CS_URS_2023_01/181411131"/>
    <hyperlink ref="F165" r:id="rId11" display="https://podminky.urs.cz/item/CS_URS_2023_01/181951116"/>
    <hyperlink ref="F170" r:id="rId12" display="https://podminky.urs.cz/item/CS_URS_2023_01/183403153"/>
    <hyperlink ref="F175" r:id="rId13" display="https://podminky.urs.cz/item/CS_URS_2023_01/185851121"/>
    <hyperlink ref="F180" r:id="rId14" display="https://podminky.urs.cz/item/CS_URS_2023_01/185851129"/>
    <hyperlink ref="F187" r:id="rId15" display="https://podminky.urs.cz/item/CS_URS_2023_01/211531111"/>
    <hyperlink ref="F190" r:id="rId16" display="https://podminky.urs.cz/item/CS_URS_2023_01/212752112"/>
    <hyperlink ref="F193" r:id="rId17" display="https://podminky.urs.cz/item/CS_URS_2023_01/213141111"/>
    <hyperlink ref="F200" r:id="rId18" display="https://podminky.urs.cz/item/CS_URS_2023_01/213141111"/>
    <hyperlink ref="F207" r:id="rId19" display="https://podminky.urs.cz/item/CS_URS_2023_01/273351121"/>
    <hyperlink ref="F220" r:id="rId20" display="https://podminky.urs.cz/item/CS_URS_2023_01/273351122"/>
    <hyperlink ref="F233" r:id="rId21" display="https://podminky.urs.cz/item/CS_URS_2023_01/275313711"/>
    <hyperlink ref="F258" r:id="rId22" display="https://podminky.urs.cz/item/CS_URS_2023_01/338171123"/>
    <hyperlink ref="F278" r:id="rId23" display="https://podminky.urs.cz/item/CS_URS_2023_01/564201111"/>
    <hyperlink ref="F281" r:id="rId24" display="https://podminky.urs.cz/item/CS_URS_2023_01/564251111"/>
    <hyperlink ref="F286" r:id="rId25" display="https://podminky.urs.cz/item/CS_URS_2023_01/564710011"/>
    <hyperlink ref="F289" r:id="rId26" display="https://podminky.urs.cz/item/CS_URS_2023_01/564751115"/>
    <hyperlink ref="F292" r:id="rId27" display="https://podminky.urs.cz/item/CS_URS_2023_01/579231342"/>
    <hyperlink ref="F295" r:id="rId28" display="https://podminky.urs.cz/item/CS_URS_2023_01/579291111"/>
    <hyperlink ref="F303" r:id="rId29" display="https://podminky.urs.cz/item/CS_URS_2023_01/596211111"/>
    <hyperlink ref="F311" r:id="rId30" display="https://podminky.urs.cz/item/CS_URS_2023_01/916331111"/>
    <hyperlink ref="F317" r:id="rId31" display="https://podminky.urs.cz/item/CS_URS_2023_01/998222012"/>
    <hyperlink ref="F322" r:id="rId32" display="https://podminky.urs.cz/item/CS_URS_2023_01/762123110"/>
    <hyperlink ref="F334" r:id="rId33" display="https://podminky.urs.cz/item/CS_URS_2023_01/762132137"/>
    <hyperlink ref="F341" r:id="rId34" display="https://podminky.urs.cz/item/CS_URS_2023_01/762195000"/>
    <hyperlink ref="F345" r:id="rId35" display="https://podminky.urs.cz/item/CS_URS_2023_01/998762101"/>
    <hyperlink ref="F374" r:id="rId36" display="https://podminky.urs.cz/item/CS_URS_2023_01/783218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66"/>
  <sheetViews>
    <sheetView showGridLines="0" workbookViewId="0" topLeftCell="A1">
      <selection activeCell="E75" sqref="E75:H7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90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" customHeight="1">
      <c r="B4" s="20"/>
      <c r="D4" s="21" t="s">
        <v>91</v>
      </c>
      <c r="L4" s="20"/>
      <c r="M4" s="85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98" t="str">
        <f>'Rekapitulace stavby'!K6</f>
        <v>Víceúčelové hřiště Hamrníky</v>
      </c>
      <c r="F7" s="299"/>
      <c r="G7" s="299"/>
      <c r="H7" s="299"/>
      <c r="L7" s="20"/>
    </row>
    <row r="8" spans="2:12" s="1" customFormat="1" ht="12" customHeight="1">
      <c r="B8" s="32"/>
      <c r="D8" s="27" t="s">
        <v>92</v>
      </c>
      <c r="L8" s="32"/>
    </row>
    <row r="9" spans="2:12" s="1" customFormat="1" ht="16.5" customHeight="1">
      <c r="B9" s="32"/>
      <c r="E9" s="262" t="s">
        <v>537</v>
      </c>
      <c r="F9" s="300"/>
      <c r="G9" s="300"/>
      <c r="H9" s="300"/>
      <c r="L9" s="32"/>
    </row>
    <row r="10" spans="2:12" s="1" customFormat="1" ht="10.2">
      <c r="B10" s="32"/>
      <c r="L10" s="32"/>
    </row>
    <row r="11" spans="2:12" s="1" customFormat="1" ht="12" customHeight="1">
      <c r="B11" s="32"/>
      <c r="D11" s="27" t="s">
        <v>17</v>
      </c>
      <c r="F11" s="25" t="s">
        <v>18</v>
      </c>
      <c r="I11" s="27" t="s">
        <v>19</v>
      </c>
      <c r="J11" s="25" t="s">
        <v>18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49" t="str">
        <f>'Rekapitulace stavby'!AN8</f>
        <v>14. 2. 2023</v>
      </c>
      <c r="L12" s="32"/>
    </row>
    <row r="13" spans="2:12" s="1" customFormat="1" ht="10.8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1" t="str">
        <f>'Rekapitulace stavby'!E14</f>
        <v>Vyplň údaj</v>
      </c>
      <c r="F18" s="283"/>
      <c r="G18" s="283"/>
      <c r="H18" s="283"/>
      <c r="I18" s="27" t="s">
        <v>27</v>
      </c>
      <c r="J18" s="28" t="str">
        <f>'Rekapitulace stavby'!AN14</f>
        <v>Vyplň údaj</v>
      </c>
      <c r="L18" s="32"/>
    </row>
    <row r="19" spans="2:12" s="1" customFormat="1" ht="6.9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18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18</v>
      </c>
      <c r="L21" s="32"/>
    </row>
    <row r="22" spans="2:12" s="1" customFormat="1" ht="6.9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18</v>
      </c>
      <c r="L23" s="32"/>
    </row>
    <row r="24" spans="2:12" s="1" customFormat="1" ht="18" customHeight="1">
      <c r="B24" s="32"/>
      <c r="E24" s="25" t="s">
        <v>31</v>
      </c>
      <c r="I24" s="27" t="s">
        <v>27</v>
      </c>
      <c r="J24" s="25" t="s">
        <v>18</v>
      </c>
      <c r="L24" s="32"/>
    </row>
    <row r="25" spans="2:12" s="1" customFormat="1" ht="6.9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71.25" customHeight="1">
      <c r="B27" s="86"/>
      <c r="E27" s="287" t="s">
        <v>35</v>
      </c>
      <c r="F27" s="287"/>
      <c r="G27" s="287"/>
      <c r="H27" s="287"/>
      <c r="L27" s="86"/>
    </row>
    <row r="28" spans="2:12" s="1" customFormat="1" ht="6.9" customHeight="1">
      <c r="B28" s="32"/>
      <c r="L28" s="32"/>
    </row>
    <row r="29" spans="2:12" s="1" customFormat="1" ht="6.9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36</v>
      </c>
      <c r="J30" s="63">
        <f>ROUND(J85,2)</f>
        <v>0</v>
      </c>
      <c r="L30" s="32"/>
    </row>
    <row r="31" spans="2:12" s="1" customFormat="1" ht="6.9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" customHeight="1">
      <c r="B33" s="32"/>
      <c r="D33" s="52" t="s">
        <v>40</v>
      </c>
      <c r="E33" s="27" t="s">
        <v>41</v>
      </c>
      <c r="F33" s="88">
        <f>ROUND((SUM(BE85:BE165)),2)</f>
        <v>0</v>
      </c>
      <c r="I33" s="89">
        <v>0.21</v>
      </c>
      <c r="J33" s="88">
        <f>ROUND(((SUM(BE85:BE165))*I33),2)</f>
        <v>0</v>
      </c>
      <c r="L33" s="32"/>
    </row>
    <row r="34" spans="2:12" s="1" customFormat="1" ht="14.4" customHeight="1">
      <c r="B34" s="32"/>
      <c r="E34" s="27" t="s">
        <v>42</v>
      </c>
      <c r="F34" s="88">
        <f>ROUND((SUM(BF85:BF165)),2)</f>
        <v>0</v>
      </c>
      <c r="I34" s="89">
        <v>0.15</v>
      </c>
      <c r="J34" s="88">
        <f>ROUND(((SUM(BF85:BF165))*I34),2)</f>
        <v>0</v>
      </c>
      <c r="L34" s="32"/>
    </row>
    <row r="35" spans="2:12" s="1" customFormat="1" ht="14.4" customHeight="1" hidden="1">
      <c r="B35" s="32"/>
      <c r="E35" s="27" t="s">
        <v>43</v>
      </c>
      <c r="F35" s="88">
        <f>ROUND((SUM(BG85:BG165)),2)</f>
        <v>0</v>
      </c>
      <c r="I35" s="89">
        <v>0.21</v>
      </c>
      <c r="J35" s="88">
        <f>0</f>
        <v>0</v>
      </c>
      <c r="L35" s="32"/>
    </row>
    <row r="36" spans="2:12" s="1" customFormat="1" ht="14.4" customHeight="1" hidden="1">
      <c r="B36" s="32"/>
      <c r="E36" s="27" t="s">
        <v>44</v>
      </c>
      <c r="F36" s="88">
        <f>ROUND((SUM(BH85:BH165)),2)</f>
        <v>0</v>
      </c>
      <c r="I36" s="89">
        <v>0.15</v>
      </c>
      <c r="J36" s="88">
        <f>0</f>
        <v>0</v>
      </c>
      <c r="L36" s="32"/>
    </row>
    <row r="37" spans="2:12" s="1" customFormat="1" ht="14.4" customHeight="1" hidden="1">
      <c r="B37" s="32"/>
      <c r="E37" s="27" t="s">
        <v>45</v>
      </c>
      <c r="F37" s="88">
        <f>ROUND((SUM(BI85:BI165)),2)</f>
        <v>0</v>
      </c>
      <c r="I37" s="89">
        <v>0</v>
      </c>
      <c r="J37" s="88">
        <f>0</f>
        <v>0</v>
      </c>
      <c r="L37" s="32"/>
    </row>
    <row r="38" spans="2:12" s="1" customFormat="1" ht="6.9" customHeight="1">
      <c r="B38" s="32"/>
      <c r="L38" s="32"/>
    </row>
    <row r="39" spans="2:12" s="1" customFormat="1" ht="25.35" customHeight="1">
      <c r="B39" s="32"/>
      <c r="C39" s="90"/>
      <c r="D39" s="91" t="s">
        <v>46</v>
      </c>
      <c r="E39" s="54"/>
      <c r="F39" s="54"/>
      <c r="G39" s="92" t="s">
        <v>47</v>
      </c>
      <c r="H39" s="93" t="s">
        <v>48</v>
      </c>
      <c r="I39" s="54"/>
      <c r="J39" s="94">
        <f>SUM(J30:J37)</f>
        <v>0</v>
      </c>
      <c r="K39" s="95"/>
      <c r="L39" s="32"/>
    </row>
    <row r="40" spans="2:12" s="1" customFormat="1" ht="14.4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" customHeight="1">
      <c r="B45" s="32"/>
      <c r="C45" s="21" t="s">
        <v>94</v>
      </c>
      <c r="L45" s="32"/>
    </row>
    <row r="46" spans="2:12" s="1" customFormat="1" ht="6.9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298" t="str">
        <f>E7</f>
        <v>Víceúčelové hřiště Hamrníky</v>
      </c>
      <c r="F48" s="299"/>
      <c r="G48" s="299"/>
      <c r="H48" s="299"/>
      <c r="L48" s="32"/>
    </row>
    <row r="49" spans="2:12" s="1" customFormat="1" ht="12" customHeight="1">
      <c r="B49" s="32"/>
      <c r="C49" s="27" t="s">
        <v>92</v>
      </c>
      <c r="L49" s="32"/>
    </row>
    <row r="50" spans="2:12" s="1" customFormat="1" ht="16.5" customHeight="1">
      <c r="B50" s="32"/>
      <c r="E50" s="262" t="str">
        <f>E9</f>
        <v>02 - Přesun stávajících herních prvků</v>
      </c>
      <c r="F50" s="300"/>
      <c r="G50" s="300"/>
      <c r="H50" s="300"/>
      <c r="L50" s="32"/>
    </row>
    <row r="51" spans="2:12" s="1" customFormat="1" ht="6.9" customHeight="1">
      <c r="B51" s="32"/>
      <c r="L51" s="32"/>
    </row>
    <row r="52" spans="2:12" s="1" customFormat="1" ht="12" customHeight="1">
      <c r="B52" s="32"/>
      <c r="C52" s="27" t="s">
        <v>20</v>
      </c>
      <c r="F52" s="25" t="str">
        <f>F12</f>
        <v>č. parc. 1112/51, k.ú. Úšovice, Mariánské Lázně</v>
      </c>
      <c r="I52" s="27" t="s">
        <v>22</v>
      </c>
      <c r="J52" s="49" t="str">
        <f>IF(J12="","",J12)</f>
        <v>14. 2. 2023</v>
      </c>
      <c r="L52" s="32"/>
    </row>
    <row r="53" spans="2:12" s="1" customFormat="1" ht="6.9" customHeight="1">
      <c r="B53" s="32"/>
      <c r="L53" s="32"/>
    </row>
    <row r="54" spans="2:12" s="1" customFormat="1" ht="25.65" customHeight="1">
      <c r="B54" s="32"/>
      <c r="C54" s="27" t="s">
        <v>24</v>
      </c>
      <c r="F54" s="25" t="str">
        <f>E15</f>
        <v xml:space="preserve"> </v>
      </c>
      <c r="I54" s="27" t="s">
        <v>30</v>
      </c>
      <c r="J54" s="30" t="str">
        <f>E21</f>
        <v>Ing. arch. Pavel Petrák</v>
      </c>
      <c r="L54" s="32"/>
    </row>
    <row r="55" spans="2:12" s="1" customFormat="1" ht="25.65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arch. Pavel Petrák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95</v>
      </c>
      <c r="D57" s="90"/>
      <c r="E57" s="90"/>
      <c r="F57" s="90"/>
      <c r="G57" s="90"/>
      <c r="H57" s="90"/>
      <c r="I57" s="90"/>
      <c r="J57" s="97" t="s">
        <v>96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8" customHeight="1">
      <c r="B59" s="32"/>
      <c r="C59" s="98" t="s">
        <v>68</v>
      </c>
      <c r="J59" s="63">
        <f>J85</f>
        <v>0</v>
      </c>
      <c r="L59" s="32"/>
      <c r="AU59" s="17" t="s">
        <v>97</v>
      </c>
    </row>
    <row r="60" spans="2:12" s="8" customFormat="1" ht="24.9" customHeight="1">
      <c r="B60" s="99"/>
      <c r="D60" s="100" t="s">
        <v>172</v>
      </c>
      <c r="E60" s="101"/>
      <c r="F60" s="101"/>
      <c r="G60" s="101"/>
      <c r="H60" s="101"/>
      <c r="I60" s="101"/>
      <c r="J60" s="102">
        <f>J86</f>
        <v>0</v>
      </c>
      <c r="L60" s="99"/>
    </row>
    <row r="61" spans="2:12" s="11" customFormat="1" ht="19.95" customHeight="1">
      <c r="B61" s="142"/>
      <c r="D61" s="143" t="s">
        <v>173</v>
      </c>
      <c r="E61" s="144"/>
      <c r="F61" s="144"/>
      <c r="G61" s="144"/>
      <c r="H61" s="144"/>
      <c r="I61" s="144"/>
      <c r="J61" s="145">
        <f>J87</f>
        <v>0</v>
      </c>
      <c r="L61" s="142"/>
    </row>
    <row r="62" spans="2:12" s="11" customFormat="1" ht="19.95" customHeight="1">
      <c r="B62" s="142"/>
      <c r="D62" s="143" t="s">
        <v>174</v>
      </c>
      <c r="E62" s="144"/>
      <c r="F62" s="144"/>
      <c r="G62" s="144"/>
      <c r="H62" s="144"/>
      <c r="I62" s="144"/>
      <c r="J62" s="145">
        <f>J111</f>
        <v>0</v>
      </c>
      <c r="L62" s="142"/>
    </row>
    <row r="63" spans="2:12" s="11" customFormat="1" ht="19.95" customHeight="1">
      <c r="B63" s="142"/>
      <c r="D63" s="143" t="s">
        <v>177</v>
      </c>
      <c r="E63" s="144"/>
      <c r="F63" s="144"/>
      <c r="G63" s="144"/>
      <c r="H63" s="144"/>
      <c r="I63" s="144"/>
      <c r="J63" s="145">
        <f>J130</f>
        <v>0</v>
      </c>
      <c r="L63" s="142"/>
    </row>
    <row r="64" spans="2:12" s="11" customFormat="1" ht="19.95" customHeight="1">
      <c r="B64" s="142"/>
      <c r="D64" s="143" t="s">
        <v>538</v>
      </c>
      <c r="E64" s="144"/>
      <c r="F64" s="144"/>
      <c r="G64" s="144"/>
      <c r="H64" s="144"/>
      <c r="I64" s="144"/>
      <c r="J64" s="145">
        <f>J146</f>
        <v>0</v>
      </c>
      <c r="L64" s="142"/>
    </row>
    <row r="65" spans="2:12" s="11" customFormat="1" ht="19.95" customHeight="1">
      <c r="B65" s="142"/>
      <c r="D65" s="143" t="s">
        <v>178</v>
      </c>
      <c r="E65" s="144"/>
      <c r="F65" s="144"/>
      <c r="G65" s="144"/>
      <c r="H65" s="144"/>
      <c r="I65" s="144"/>
      <c r="J65" s="145">
        <f>J163</f>
        <v>0</v>
      </c>
      <c r="L65" s="142"/>
    </row>
    <row r="66" spans="2:12" s="1" customFormat="1" ht="21.75" customHeight="1">
      <c r="B66" s="32"/>
      <c r="L66" s="32"/>
    </row>
    <row r="67" spans="2:12" s="1" customFormat="1" ht="6.9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" customHeight="1">
      <c r="B72" s="32"/>
      <c r="C72" s="21" t="s">
        <v>99</v>
      </c>
      <c r="L72" s="32"/>
    </row>
    <row r="73" spans="2:12" s="1" customFormat="1" ht="6.9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298" t="str">
        <f>E7</f>
        <v>Víceúčelové hřiště Hamrníky</v>
      </c>
      <c r="F75" s="299"/>
      <c r="G75" s="299"/>
      <c r="H75" s="299"/>
      <c r="L75" s="32"/>
    </row>
    <row r="76" spans="2:12" s="1" customFormat="1" ht="12" customHeight="1">
      <c r="B76" s="32"/>
      <c r="C76" s="27" t="s">
        <v>92</v>
      </c>
      <c r="L76" s="32"/>
    </row>
    <row r="77" spans="2:12" s="1" customFormat="1" ht="16.5" customHeight="1">
      <c r="B77" s="32"/>
      <c r="E77" s="262" t="str">
        <f>E9</f>
        <v>02 - Přesun stávajících herních prvků</v>
      </c>
      <c r="F77" s="300"/>
      <c r="G77" s="300"/>
      <c r="H77" s="300"/>
      <c r="L77" s="32"/>
    </row>
    <row r="78" spans="2:12" s="1" customFormat="1" ht="6.9" customHeight="1">
      <c r="B78" s="32"/>
      <c r="L78" s="32"/>
    </row>
    <row r="79" spans="2:12" s="1" customFormat="1" ht="12" customHeight="1">
      <c r="B79" s="32"/>
      <c r="C79" s="27" t="s">
        <v>20</v>
      </c>
      <c r="F79" s="25" t="str">
        <f>F12</f>
        <v>č. parc. 1112/51, k.ú. Úšovice, Mariánské Lázně</v>
      </c>
      <c r="I79" s="27" t="s">
        <v>22</v>
      </c>
      <c r="J79" s="49" t="str">
        <f>IF(J12="","",J12)</f>
        <v>14. 2. 2023</v>
      </c>
      <c r="L79" s="32"/>
    </row>
    <row r="80" spans="2:12" s="1" customFormat="1" ht="6.9" customHeight="1">
      <c r="B80" s="32"/>
      <c r="L80" s="32"/>
    </row>
    <row r="81" spans="2:12" s="1" customFormat="1" ht="25.65" customHeight="1">
      <c r="B81" s="32"/>
      <c r="C81" s="27" t="s">
        <v>24</v>
      </c>
      <c r="F81" s="25" t="str">
        <f>E15</f>
        <v xml:space="preserve"> </v>
      </c>
      <c r="I81" s="27" t="s">
        <v>30</v>
      </c>
      <c r="J81" s="30" t="str">
        <f>E21</f>
        <v>Ing. arch. Pavel Petrák</v>
      </c>
      <c r="L81" s="32"/>
    </row>
    <row r="82" spans="2:12" s="1" customFormat="1" ht="25.65" customHeight="1">
      <c r="B82" s="32"/>
      <c r="C82" s="27" t="s">
        <v>28</v>
      </c>
      <c r="F82" s="25" t="str">
        <f>IF(E18="","",E18)</f>
        <v>Vyplň údaj</v>
      </c>
      <c r="I82" s="27" t="s">
        <v>33</v>
      </c>
      <c r="J82" s="30" t="str">
        <f>E24</f>
        <v>Ing. arch. Pavel Petrák</v>
      </c>
      <c r="L82" s="32"/>
    </row>
    <row r="83" spans="2:12" s="1" customFormat="1" ht="10.35" customHeight="1">
      <c r="B83" s="32"/>
      <c r="L83" s="32"/>
    </row>
    <row r="84" spans="2:20" s="9" customFormat="1" ht="29.25" customHeight="1">
      <c r="B84" s="103"/>
      <c r="C84" s="104" t="s">
        <v>100</v>
      </c>
      <c r="D84" s="105" t="s">
        <v>55</v>
      </c>
      <c r="E84" s="105" t="s">
        <v>51</v>
      </c>
      <c r="F84" s="105" t="s">
        <v>52</v>
      </c>
      <c r="G84" s="105" t="s">
        <v>101</v>
      </c>
      <c r="H84" s="105" t="s">
        <v>102</v>
      </c>
      <c r="I84" s="105" t="s">
        <v>103</v>
      </c>
      <c r="J84" s="105" t="s">
        <v>96</v>
      </c>
      <c r="K84" s="106" t="s">
        <v>104</v>
      </c>
      <c r="L84" s="103"/>
      <c r="M84" s="56" t="s">
        <v>18</v>
      </c>
      <c r="N84" s="57" t="s">
        <v>40</v>
      </c>
      <c r="O84" s="57" t="s">
        <v>105</v>
      </c>
      <c r="P84" s="57" t="s">
        <v>106</v>
      </c>
      <c r="Q84" s="57" t="s">
        <v>107</v>
      </c>
      <c r="R84" s="57" t="s">
        <v>108</v>
      </c>
      <c r="S84" s="57" t="s">
        <v>109</v>
      </c>
      <c r="T84" s="58" t="s">
        <v>110</v>
      </c>
    </row>
    <row r="85" spans="2:63" s="1" customFormat="1" ht="22.8" customHeight="1">
      <c r="B85" s="32"/>
      <c r="C85" s="61" t="s">
        <v>111</v>
      </c>
      <c r="J85" s="107">
        <f>BK85</f>
        <v>0</v>
      </c>
      <c r="L85" s="32"/>
      <c r="M85" s="59"/>
      <c r="N85" s="50"/>
      <c r="O85" s="50"/>
      <c r="P85" s="108">
        <f>P86</f>
        <v>0</v>
      </c>
      <c r="Q85" s="50"/>
      <c r="R85" s="108">
        <f>R86</f>
        <v>30.687288799999997</v>
      </c>
      <c r="S85" s="50"/>
      <c r="T85" s="109">
        <f>T86</f>
        <v>2.556</v>
      </c>
      <c r="AT85" s="17" t="s">
        <v>69</v>
      </c>
      <c r="AU85" s="17" t="s">
        <v>97</v>
      </c>
      <c r="BK85" s="110">
        <f>BK86</f>
        <v>0</v>
      </c>
    </row>
    <row r="86" spans="2:63" s="10" customFormat="1" ht="25.95" customHeight="1">
      <c r="B86" s="111"/>
      <c r="D86" s="112" t="s">
        <v>69</v>
      </c>
      <c r="E86" s="113" t="s">
        <v>183</v>
      </c>
      <c r="F86" s="113" t="s">
        <v>184</v>
      </c>
      <c r="I86" s="114"/>
      <c r="J86" s="115">
        <f>BK86</f>
        <v>0</v>
      </c>
      <c r="L86" s="111"/>
      <c r="M86" s="116"/>
      <c r="P86" s="117">
        <f>P87+P111+P130+P146+P163</f>
        <v>0</v>
      </c>
      <c r="R86" s="117">
        <f>R87+R111+R130+R146+R163</f>
        <v>30.687288799999997</v>
      </c>
      <c r="T86" s="118">
        <f>T87+T111+T130+T146+T163</f>
        <v>2.556</v>
      </c>
      <c r="AR86" s="112" t="s">
        <v>78</v>
      </c>
      <c r="AT86" s="119" t="s">
        <v>69</v>
      </c>
      <c r="AU86" s="119" t="s">
        <v>70</v>
      </c>
      <c r="AY86" s="112" t="s">
        <v>115</v>
      </c>
      <c r="BK86" s="120">
        <f>BK87+BK111+BK130+BK146+BK163</f>
        <v>0</v>
      </c>
    </row>
    <row r="87" spans="2:63" s="10" customFormat="1" ht="22.8" customHeight="1">
      <c r="B87" s="111"/>
      <c r="D87" s="112" t="s">
        <v>69</v>
      </c>
      <c r="E87" s="146" t="s">
        <v>78</v>
      </c>
      <c r="F87" s="146" t="s">
        <v>185</v>
      </c>
      <c r="I87" s="114"/>
      <c r="J87" s="147">
        <f>BK87</f>
        <v>0</v>
      </c>
      <c r="L87" s="111"/>
      <c r="M87" s="116"/>
      <c r="P87" s="117">
        <f>SUM(P88:P110)</f>
        <v>0</v>
      </c>
      <c r="R87" s="117">
        <f>SUM(R88:R110)</f>
        <v>0</v>
      </c>
      <c r="T87" s="118">
        <f>SUM(T88:T110)</f>
        <v>0</v>
      </c>
      <c r="AR87" s="112" t="s">
        <v>78</v>
      </c>
      <c r="AT87" s="119" t="s">
        <v>69</v>
      </c>
      <c r="AU87" s="119" t="s">
        <v>78</v>
      </c>
      <c r="AY87" s="112" t="s">
        <v>115</v>
      </c>
      <c r="BK87" s="120">
        <f>SUM(BK88:BK110)</f>
        <v>0</v>
      </c>
    </row>
    <row r="88" spans="2:65" s="1" customFormat="1" ht="24.15" customHeight="1">
      <c r="B88" s="32"/>
      <c r="C88" s="121" t="s">
        <v>78</v>
      </c>
      <c r="D88" s="121" t="s">
        <v>116</v>
      </c>
      <c r="E88" s="122" t="s">
        <v>539</v>
      </c>
      <c r="F88" s="123" t="s">
        <v>540</v>
      </c>
      <c r="G88" s="124" t="s">
        <v>196</v>
      </c>
      <c r="H88" s="125">
        <v>12.24</v>
      </c>
      <c r="I88" s="126"/>
      <c r="J88" s="127">
        <f>ROUND(I88*H88,2)</f>
        <v>0</v>
      </c>
      <c r="K88" s="123" t="s">
        <v>159</v>
      </c>
      <c r="L88" s="32"/>
      <c r="M88" s="128" t="s">
        <v>18</v>
      </c>
      <c r="N88" s="129" t="s">
        <v>41</v>
      </c>
      <c r="P88" s="130">
        <f>O88*H88</f>
        <v>0</v>
      </c>
      <c r="Q88" s="130">
        <v>0</v>
      </c>
      <c r="R88" s="130">
        <f>Q88*H88</f>
        <v>0</v>
      </c>
      <c r="S88" s="130">
        <v>0</v>
      </c>
      <c r="T88" s="131">
        <f>S88*H88</f>
        <v>0</v>
      </c>
      <c r="AR88" s="132" t="s">
        <v>114</v>
      </c>
      <c r="AT88" s="132" t="s">
        <v>116</v>
      </c>
      <c r="AU88" s="132" t="s">
        <v>81</v>
      </c>
      <c r="AY88" s="17" t="s">
        <v>115</v>
      </c>
      <c r="BE88" s="133">
        <f>IF(N88="základní",J88,0)</f>
        <v>0</v>
      </c>
      <c r="BF88" s="133">
        <f>IF(N88="snížená",J88,0)</f>
        <v>0</v>
      </c>
      <c r="BG88" s="133">
        <f>IF(N88="zákl. přenesená",J88,0)</f>
        <v>0</v>
      </c>
      <c r="BH88" s="133">
        <f>IF(N88="sníž. přenesená",J88,0)</f>
        <v>0</v>
      </c>
      <c r="BI88" s="133">
        <f>IF(N88="nulová",J88,0)</f>
        <v>0</v>
      </c>
      <c r="BJ88" s="17" t="s">
        <v>78</v>
      </c>
      <c r="BK88" s="133">
        <f>ROUND(I88*H88,2)</f>
        <v>0</v>
      </c>
      <c r="BL88" s="17" t="s">
        <v>114</v>
      </c>
      <c r="BM88" s="132" t="s">
        <v>81</v>
      </c>
    </row>
    <row r="89" spans="2:47" s="1" customFormat="1" ht="38.4">
      <c r="B89" s="32"/>
      <c r="D89" s="134" t="s">
        <v>121</v>
      </c>
      <c r="F89" s="135" t="s">
        <v>541</v>
      </c>
      <c r="I89" s="136"/>
      <c r="L89" s="32"/>
      <c r="M89" s="137"/>
      <c r="T89" s="53"/>
      <c r="AT89" s="17" t="s">
        <v>121</v>
      </c>
      <c r="AU89" s="17" t="s">
        <v>81</v>
      </c>
    </row>
    <row r="90" spans="2:47" s="1" customFormat="1" ht="10.2">
      <c r="B90" s="32"/>
      <c r="D90" s="148" t="s">
        <v>162</v>
      </c>
      <c r="F90" s="149" t="s">
        <v>542</v>
      </c>
      <c r="I90" s="136"/>
      <c r="L90" s="32"/>
      <c r="M90" s="137"/>
      <c r="T90" s="53"/>
      <c r="AT90" s="17" t="s">
        <v>162</v>
      </c>
      <c r="AU90" s="17" t="s">
        <v>81</v>
      </c>
    </row>
    <row r="91" spans="2:65" s="1" customFormat="1" ht="24.15" customHeight="1">
      <c r="B91" s="32"/>
      <c r="C91" s="121" t="s">
        <v>81</v>
      </c>
      <c r="D91" s="121" t="s">
        <v>116</v>
      </c>
      <c r="E91" s="122" t="s">
        <v>543</v>
      </c>
      <c r="F91" s="123" t="s">
        <v>544</v>
      </c>
      <c r="G91" s="124" t="s">
        <v>196</v>
      </c>
      <c r="H91" s="125">
        <v>18.36</v>
      </c>
      <c r="I91" s="126"/>
      <c r="J91" s="127">
        <f>ROUND(I91*H91,2)</f>
        <v>0</v>
      </c>
      <c r="K91" s="123" t="s">
        <v>18</v>
      </c>
      <c r="L91" s="32"/>
      <c r="M91" s="128" t="s">
        <v>18</v>
      </c>
      <c r="N91" s="129" t="s">
        <v>41</v>
      </c>
      <c r="P91" s="130">
        <f>O91*H91</f>
        <v>0</v>
      </c>
      <c r="Q91" s="130">
        <v>0</v>
      </c>
      <c r="R91" s="130">
        <f>Q91*H91</f>
        <v>0</v>
      </c>
      <c r="S91" s="130">
        <v>0</v>
      </c>
      <c r="T91" s="131">
        <f>S91*H91</f>
        <v>0</v>
      </c>
      <c r="AR91" s="132" t="s">
        <v>114</v>
      </c>
      <c r="AT91" s="132" t="s">
        <v>116</v>
      </c>
      <c r="AU91" s="132" t="s">
        <v>81</v>
      </c>
      <c r="AY91" s="17" t="s">
        <v>115</v>
      </c>
      <c r="BE91" s="133">
        <f>IF(N91="základní",J91,0)</f>
        <v>0</v>
      </c>
      <c r="BF91" s="133">
        <f>IF(N91="snížená",J91,0)</f>
        <v>0</v>
      </c>
      <c r="BG91" s="133">
        <f>IF(N91="zákl. přenesená",J91,0)</f>
        <v>0</v>
      </c>
      <c r="BH91" s="133">
        <f>IF(N91="sníž. přenesená",J91,0)</f>
        <v>0</v>
      </c>
      <c r="BI91" s="133">
        <f>IF(N91="nulová",J91,0)</f>
        <v>0</v>
      </c>
      <c r="BJ91" s="17" t="s">
        <v>78</v>
      </c>
      <c r="BK91" s="133">
        <f>ROUND(I91*H91,2)</f>
        <v>0</v>
      </c>
      <c r="BL91" s="17" t="s">
        <v>114</v>
      </c>
      <c r="BM91" s="132" t="s">
        <v>114</v>
      </c>
    </row>
    <row r="92" spans="2:47" s="1" customFormat="1" ht="19.2">
      <c r="B92" s="32"/>
      <c r="D92" s="134" t="s">
        <v>121</v>
      </c>
      <c r="F92" s="135" t="s">
        <v>544</v>
      </c>
      <c r="I92" s="136"/>
      <c r="L92" s="32"/>
      <c r="M92" s="137"/>
      <c r="T92" s="53"/>
      <c r="AT92" s="17" t="s">
        <v>121</v>
      </c>
      <c r="AU92" s="17" t="s">
        <v>81</v>
      </c>
    </row>
    <row r="93" spans="2:51" s="12" customFormat="1" ht="10.2">
      <c r="B93" s="150"/>
      <c r="D93" s="134" t="s">
        <v>191</v>
      </c>
      <c r="E93" s="151" t="s">
        <v>18</v>
      </c>
      <c r="F93" s="152" t="s">
        <v>545</v>
      </c>
      <c r="H93" s="153">
        <v>18.36</v>
      </c>
      <c r="I93" s="154"/>
      <c r="L93" s="150"/>
      <c r="M93" s="155"/>
      <c r="T93" s="156"/>
      <c r="AT93" s="151" t="s">
        <v>191</v>
      </c>
      <c r="AU93" s="151" t="s">
        <v>81</v>
      </c>
      <c r="AV93" s="12" t="s">
        <v>81</v>
      </c>
      <c r="AW93" s="12" t="s">
        <v>32</v>
      </c>
      <c r="AX93" s="12" t="s">
        <v>78</v>
      </c>
      <c r="AY93" s="151" t="s">
        <v>115</v>
      </c>
    </row>
    <row r="94" spans="2:65" s="1" customFormat="1" ht="24.15" customHeight="1">
      <c r="B94" s="32"/>
      <c r="C94" s="121" t="s">
        <v>125</v>
      </c>
      <c r="D94" s="121" t="s">
        <v>116</v>
      </c>
      <c r="E94" s="122" t="s">
        <v>208</v>
      </c>
      <c r="F94" s="123" t="s">
        <v>209</v>
      </c>
      <c r="G94" s="124" t="s">
        <v>196</v>
      </c>
      <c r="H94" s="125">
        <v>18.36</v>
      </c>
      <c r="I94" s="126"/>
      <c r="J94" s="127">
        <f>ROUND(I94*H94,2)</f>
        <v>0</v>
      </c>
      <c r="K94" s="123" t="s">
        <v>159</v>
      </c>
      <c r="L94" s="32"/>
      <c r="M94" s="128" t="s">
        <v>18</v>
      </c>
      <c r="N94" s="129" t="s">
        <v>41</v>
      </c>
      <c r="P94" s="130">
        <f>O94*H94</f>
        <v>0</v>
      </c>
      <c r="Q94" s="130">
        <v>0</v>
      </c>
      <c r="R94" s="130">
        <f>Q94*H94</f>
        <v>0</v>
      </c>
      <c r="S94" s="130">
        <v>0</v>
      </c>
      <c r="T94" s="131">
        <f>S94*H94</f>
        <v>0</v>
      </c>
      <c r="AR94" s="132" t="s">
        <v>114</v>
      </c>
      <c r="AT94" s="132" t="s">
        <v>116</v>
      </c>
      <c r="AU94" s="132" t="s">
        <v>81</v>
      </c>
      <c r="AY94" s="17" t="s">
        <v>115</v>
      </c>
      <c r="BE94" s="133">
        <f>IF(N94="základní",J94,0)</f>
        <v>0</v>
      </c>
      <c r="BF94" s="133">
        <f>IF(N94="snížená",J94,0)</f>
        <v>0</v>
      </c>
      <c r="BG94" s="133">
        <f>IF(N94="zákl. přenesená",J94,0)</f>
        <v>0</v>
      </c>
      <c r="BH94" s="133">
        <f>IF(N94="sníž. přenesená",J94,0)</f>
        <v>0</v>
      </c>
      <c r="BI94" s="133">
        <f>IF(N94="nulová",J94,0)</f>
        <v>0</v>
      </c>
      <c r="BJ94" s="17" t="s">
        <v>78</v>
      </c>
      <c r="BK94" s="133">
        <f>ROUND(I94*H94,2)</f>
        <v>0</v>
      </c>
      <c r="BL94" s="17" t="s">
        <v>114</v>
      </c>
      <c r="BM94" s="132" t="s">
        <v>546</v>
      </c>
    </row>
    <row r="95" spans="2:47" s="1" customFormat="1" ht="19.2">
      <c r="B95" s="32"/>
      <c r="D95" s="134" t="s">
        <v>121</v>
      </c>
      <c r="F95" s="135" t="s">
        <v>211</v>
      </c>
      <c r="I95" s="136"/>
      <c r="L95" s="32"/>
      <c r="M95" s="137"/>
      <c r="T95" s="53"/>
      <c r="AT95" s="17" t="s">
        <v>121</v>
      </c>
      <c r="AU95" s="17" t="s">
        <v>81</v>
      </c>
    </row>
    <row r="96" spans="2:47" s="1" customFormat="1" ht="10.2">
      <c r="B96" s="32"/>
      <c r="D96" s="148" t="s">
        <v>162</v>
      </c>
      <c r="F96" s="149" t="s">
        <v>212</v>
      </c>
      <c r="I96" s="136"/>
      <c r="L96" s="32"/>
      <c r="M96" s="137"/>
      <c r="T96" s="53"/>
      <c r="AT96" s="17" t="s">
        <v>162</v>
      </c>
      <c r="AU96" s="17" t="s">
        <v>81</v>
      </c>
    </row>
    <row r="97" spans="2:51" s="12" customFormat="1" ht="10.2">
      <c r="B97" s="150"/>
      <c r="D97" s="134" t="s">
        <v>191</v>
      </c>
      <c r="E97" s="151" t="s">
        <v>18</v>
      </c>
      <c r="F97" s="152" t="s">
        <v>545</v>
      </c>
      <c r="H97" s="153">
        <v>18.36</v>
      </c>
      <c r="I97" s="154"/>
      <c r="L97" s="150"/>
      <c r="M97" s="155"/>
      <c r="T97" s="156"/>
      <c r="AT97" s="151" t="s">
        <v>191</v>
      </c>
      <c r="AU97" s="151" t="s">
        <v>81</v>
      </c>
      <c r="AV97" s="12" t="s">
        <v>81</v>
      </c>
      <c r="AW97" s="12" t="s">
        <v>32</v>
      </c>
      <c r="AX97" s="12" t="s">
        <v>78</v>
      </c>
      <c r="AY97" s="151" t="s">
        <v>115</v>
      </c>
    </row>
    <row r="98" spans="2:65" s="1" customFormat="1" ht="37.8" customHeight="1">
      <c r="B98" s="32"/>
      <c r="C98" s="121" t="s">
        <v>114</v>
      </c>
      <c r="D98" s="121" t="s">
        <v>116</v>
      </c>
      <c r="E98" s="122" t="s">
        <v>228</v>
      </c>
      <c r="F98" s="123" t="s">
        <v>229</v>
      </c>
      <c r="G98" s="124" t="s">
        <v>196</v>
      </c>
      <c r="H98" s="125">
        <v>18.36</v>
      </c>
      <c r="I98" s="126"/>
      <c r="J98" s="127">
        <f>ROUND(I98*H98,2)</f>
        <v>0</v>
      </c>
      <c r="K98" s="123" t="s">
        <v>159</v>
      </c>
      <c r="L98" s="32"/>
      <c r="M98" s="128" t="s">
        <v>18</v>
      </c>
      <c r="N98" s="129" t="s">
        <v>41</v>
      </c>
      <c r="P98" s="130">
        <f>O98*H98</f>
        <v>0</v>
      </c>
      <c r="Q98" s="130">
        <v>0</v>
      </c>
      <c r="R98" s="130">
        <f>Q98*H98</f>
        <v>0</v>
      </c>
      <c r="S98" s="130">
        <v>0</v>
      </c>
      <c r="T98" s="131">
        <f>S98*H98</f>
        <v>0</v>
      </c>
      <c r="AR98" s="132" t="s">
        <v>114</v>
      </c>
      <c r="AT98" s="132" t="s">
        <v>116</v>
      </c>
      <c r="AU98" s="132" t="s">
        <v>81</v>
      </c>
      <c r="AY98" s="17" t="s">
        <v>115</v>
      </c>
      <c r="BE98" s="133">
        <f>IF(N98="základní",J98,0)</f>
        <v>0</v>
      </c>
      <c r="BF98" s="133">
        <f>IF(N98="snížená",J98,0)</f>
        <v>0</v>
      </c>
      <c r="BG98" s="133">
        <f>IF(N98="zákl. přenesená",J98,0)</f>
        <v>0</v>
      </c>
      <c r="BH98" s="133">
        <f>IF(N98="sníž. přenesená",J98,0)</f>
        <v>0</v>
      </c>
      <c r="BI98" s="133">
        <f>IF(N98="nulová",J98,0)</f>
        <v>0</v>
      </c>
      <c r="BJ98" s="17" t="s">
        <v>78</v>
      </c>
      <c r="BK98" s="133">
        <f>ROUND(I98*H98,2)</f>
        <v>0</v>
      </c>
      <c r="BL98" s="17" t="s">
        <v>114</v>
      </c>
      <c r="BM98" s="132" t="s">
        <v>547</v>
      </c>
    </row>
    <row r="99" spans="2:47" s="1" customFormat="1" ht="38.4">
      <c r="B99" s="32"/>
      <c r="D99" s="134" t="s">
        <v>121</v>
      </c>
      <c r="F99" s="135" t="s">
        <v>231</v>
      </c>
      <c r="I99" s="136"/>
      <c r="L99" s="32"/>
      <c r="M99" s="137"/>
      <c r="T99" s="53"/>
      <c r="AT99" s="17" t="s">
        <v>121</v>
      </c>
      <c r="AU99" s="17" t="s">
        <v>81</v>
      </c>
    </row>
    <row r="100" spans="2:47" s="1" customFormat="1" ht="10.2">
      <c r="B100" s="32"/>
      <c r="D100" s="148" t="s">
        <v>162</v>
      </c>
      <c r="F100" s="149" t="s">
        <v>232</v>
      </c>
      <c r="I100" s="136"/>
      <c r="L100" s="32"/>
      <c r="M100" s="137"/>
      <c r="T100" s="53"/>
      <c r="AT100" s="17" t="s">
        <v>162</v>
      </c>
      <c r="AU100" s="17" t="s">
        <v>81</v>
      </c>
    </row>
    <row r="101" spans="2:51" s="12" customFormat="1" ht="10.2">
      <c r="B101" s="150"/>
      <c r="D101" s="134" t="s">
        <v>191</v>
      </c>
      <c r="E101" s="151" t="s">
        <v>18</v>
      </c>
      <c r="F101" s="152" t="s">
        <v>545</v>
      </c>
      <c r="H101" s="153">
        <v>18.36</v>
      </c>
      <c r="I101" s="154"/>
      <c r="L101" s="150"/>
      <c r="M101" s="155"/>
      <c r="T101" s="156"/>
      <c r="AT101" s="151" t="s">
        <v>191</v>
      </c>
      <c r="AU101" s="151" t="s">
        <v>81</v>
      </c>
      <c r="AV101" s="12" t="s">
        <v>81</v>
      </c>
      <c r="AW101" s="12" t="s">
        <v>32</v>
      </c>
      <c r="AX101" s="12" t="s">
        <v>78</v>
      </c>
      <c r="AY101" s="151" t="s">
        <v>115</v>
      </c>
    </row>
    <row r="102" spans="2:65" s="1" customFormat="1" ht="33" customHeight="1">
      <c r="B102" s="32"/>
      <c r="C102" s="121" t="s">
        <v>135</v>
      </c>
      <c r="D102" s="121" t="s">
        <v>116</v>
      </c>
      <c r="E102" s="122" t="s">
        <v>237</v>
      </c>
      <c r="F102" s="123" t="s">
        <v>238</v>
      </c>
      <c r="G102" s="124" t="s">
        <v>239</v>
      </c>
      <c r="H102" s="125">
        <v>33.048</v>
      </c>
      <c r="I102" s="126"/>
      <c r="J102" s="127">
        <f>ROUND(I102*H102,2)</f>
        <v>0</v>
      </c>
      <c r="K102" s="123" t="s">
        <v>159</v>
      </c>
      <c r="L102" s="32"/>
      <c r="M102" s="128" t="s">
        <v>18</v>
      </c>
      <c r="N102" s="129" t="s">
        <v>41</v>
      </c>
      <c r="P102" s="130">
        <f>O102*H102</f>
        <v>0</v>
      </c>
      <c r="Q102" s="130">
        <v>0</v>
      </c>
      <c r="R102" s="130">
        <f>Q102*H102</f>
        <v>0</v>
      </c>
      <c r="S102" s="130">
        <v>0</v>
      </c>
      <c r="T102" s="131">
        <f>S102*H102</f>
        <v>0</v>
      </c>
      <c r="AR102" s="132" t="s">
        <v>114</v>
      </c>
      <c r="AT102" s="132" t="s">
        <v>116</v>
      </c>
      <c r="AU102" s="132" t="s">
        <v>81</v>
      </c>
      <c r="AY102" s="17" t="s">
        <v>115</v>
      </c>
      <c r="BE102" s="133">
        <f>IF(N102="základní",J102,0)</f>
        <v>0</v>
      </c>
      <c r="BF102" s="133">
        <f>IF(N102="snížená",J102,0)</f>
        <v>0</v>
      </c>
      <c r="BG102" s="133">
        <f>IF(N102="zákl. přenesená",J102,0)</f>
        <v>0</v>
      </c>
      <c r="BH102" s="133">
        <f>IF(N102="sníž. přenesená",J102,0)</f>
        <v>0</v>
      </c>
      <c r="BI102" s="133">
        <f>IF(N102="nulová",J102,0)</f>
        <v>0</v>
      </c>
      <c r="BJ102" s="17" t="s">
        <v>78</v>
      </c>
      <c r="BK102" s="133">
        <f>ROUND(I102*H102,2)</f>
        <v>0</v>
      </c>
      <c r="BL102" s="17" t="s">
        <v>114</v>
      </c>
      <c r="BM102" s="132" t="s">
        <v>548</v>
      </c>
    </row>
    <row r="103" spans="2:47" s="1" customFormat="1" ht="28.8">
      <c r="B103" s="32"/>
      <c r="D103" s="134" t="s">
        <v>121</v>
      </c>
      <c r="F103" s="135" t="s">
        <v>241</v>
      </c>
      <c r="I103" s="136"/>
      <c r="L103" s="32"/>
      <c r="M103" s="137"/>
      <c r="T103" s="53"/>
      <c r="AT103" s="17" t="s">
        <v>121</v>
      </c>
      <c r="AU103" s="17" t="s">
        <v>81</v>
      </c>
    </row>
    <row r="104" spans="2:47" s="1" customFormat="1" ht="10.2">
      <c r="B104" s="32"/>
      <c r="D104" s="148" t="s">
        <v>162</v>
      </c>
      <c r="F104" s="149" t="s">
        <v>242</v>
      </c>
      <c r="I104" s="136"/>
      <c r="L104" s="32"/>
      <c r="M104" s="137"/>
      <c r="T104" s="53"/>
      <c r="AT104" s="17" t="s">
        <v>162</v>
      </c>
      <c r="AU104" s="17" t="s">
        <v>81</v>
      </c>
    </row>
    <row r="105" spans="2:51" s="12" customFormat="1" ht="10.2">
      <c r="B105" s="150"/>
      <c r="D105" s="134" t="s">
        <v>191</v>
      </c>
      <c r="E105" s="151" t="s">
        <v>18</v>
      </c>
      <c r="F105" s="152" t="s">
        <v>545</v>
      </c>
      <c r="H105" s="153">
        <v>18.36</v>
      </c>
      <c r="I105" s="154"/>
      <c r="L105" s="150"/>
      <c r="M105" s="155"/>
      <c r="T105" s="156"/>
      <c r="AT105" s="151" t="s">
        <v>191</v>
      </c>
      <c r="AU105" s="151" t="s">
        <v>81</v>
      </c>
      <c r="AV105" s="12" t="s">
        <v>81</v>
      </c>
      <c r="AW105" s="12" t="s">
        <v>32</v>
      </c>
      <c r="AX105" s="12" t="s">
        <v>78</v>
      </c>
      <c r="AY105" s="151" t="s">
        <v>115</v>
      </c>
    </row>
    <row r="106" spans="2:51" s="12" customFormat="1" ht="10.2">
      <c r="B106" s="150"/>
      <c r="D106" s="134" t="s">
        <v>191</v>
      </c>
      <c r="F106" s="152" t="s">
        <v>549</v>
      </c>
      <c r="H106" s="153">
        <v>33.048</v>
      </c>
      <c r="I106" s="154"/>
      <c r="L106" s="150"/>
      <c r="M106" s="155"/>
      <c r="T106" s="156"/>
      <c r="AT106" s="151" t="s">
        <v>191</v>
      </c>
      <c r="AU106" s="151" t="s">
        <v>81</v>
      </c>
      <c r="AV106" s="12" t="s">
        <v>81</v>
      </c>
      <c r="AW106" s="12" t="s">
        <v>4</v>
      </c>
      <c r="AX106" s="12" t="s">
        <v>78</v>
      </c>
      <c r="AY106" s="151" t="s">
        <v>115</v>
      </c>
    </row>
    <row r="107" spans="2:65" s="1" customFormat="1" ht="24.15" customHeight="1">
      <c r="B107" s="32"/>
      <c r="C107" s="121" t="s">
        <v>140</v>
      </c>
      <c r="D107" s="121" t="s">
        <v>116</v>
      </c>
      <c r="E107" s="122" t="s">
        <v>252</v>
      </c>
      <c r="F107" s="123" t="s">
        <v>253</v>
      </c>
      <c r="G107" s="124" t="s">
        <v>196</v>
      </c>
      <c r="H107" s="125">
        <v>18.36</v>
      </c>
      <c r="I107" s="126"/>
      <c r="J107" s="127">
        <f>ROUND(I107*H107,2)</f>
        <v>0</v>
      </c>
      <c r="K107" s="123" t="s">
        <v>159</v>
      </c>
      <c r="L107" s="32"/>
      <c r="M107" s="128" t="s">
        <v>18</v>
      </c>
      <c r="N107" s="129" t="s">
        <v>41</v>
      </c>
      <c r="P107" s="130">
        <f>O107*H107</f>
        <v>0</v>
      </c>
      <c r="Q107" s="130">
        <v>0</v>
      </c>
      <c r="R107" s="130">
        <f>Q107*H107</f>
        <v>0</v>
      </c>
      <c r="S107" s="130">
        <v>0</v>
      </c>
      <c r="T107" s="131">
        <f>S107*H107</f>
        <v>0</v>
      </c>
      <c r="AR107" s="132" t="s">
        <v>114</v>
      </c>
      <c r="AT107" s="132" t="s">
        <v>116</v>
      </c>
      <c r="AU107" s="132" t="s">
        <v>81</v>
      </c>
      <c r="AY107" s="17" t="s">
        <v>115</v>
      </c>
      <c r="BE107" s="133">
        <f>IF(N107="základní",J107,0)</f>
        <v>0</v>
      </c>
      <c r="BF107" s="133">
        <f>IF(N107="snížená",J107,0)</f>
        <v>0</v>
      </c>
      <c r="BG107" s="133">
        <f>IF(N107="zákl. přenesená",J107,0)</f>
        <v>0</v>
      </c>
      <c r="BH107" s="133">
        <f>IF(N107="sníž. přenesená",J107,0)</f>
        <v>0</v>
      </c>
      <c r="BI107" s="133">
        <f>IF(N107="nulová",J107,0)</f>
        <v>0</v>
      </c>
      <c r="BJ107" s="17" t="s">
        <v>78</v>
      </c>
      <c r="BK107" s="133">
        <f>ROUND(I107*H107,2)</f>
        <v>0</v>
      </c>
      <c r="BL107" s="17" t="s">
        <v>114</v>
      </c>
      <c r="BM107" s="132" t="s">
        <v>550</v>
      </c>
    </row>
    <row r="108" spans="2:47" s="1" customFormat="1" ht="28.8">
      <c r="B108" s="32"/>
      <c r="D108" s="134" t="s">
        <v>121</v>
      </c>
      <c r="F108" s="135" t="s">
        <v>255</v>
      </c>
      <c r="I108" s="136"/>
      <c r="L108" s="32"/>
      <c r="M108" s="137"/>
      <c r="T108" s="53"/>
      <c r="AT108" s="17" t="s">
        <v>121</v>
      </c>
      <c r="AU108" s="17" t="s">
        <v>81</v>
      </c>
    </row>
    <row r="109" spans="2:47" s="1" customFormat="1" ht="10.2">
      <c r="B109" s="32"/>
      <c r="D109" s="148" t="s">
        <v>162</v>
      </c>
      <c r="F109" s="149" t="s">
        <v>256</v>
      </c>
      <c r="I109" s="136"/>
      <c r="L109" s="32"/>
      <c r="M109" s="137"/>
      <c r="T109" s="53"/>
      <c r="AT109" s="17" t="s">
        <v>162</v>
      </c>
      <c r="AU109" s="17" t="s">
        <v>81</v>
      </c>
    </row>
    <row r="110" spans="2:51" s="12" customFormat="1" ht="10.2">
      <c r="B110" s="150"/>
      <c r="D110" s="134" t="s">
        <v>191</v>
      </c>
      <c r="E110" s="151" t="s">
        <v>18</v>
      </c>
      <c r="F110" s="152" t="s">
        <v>545</v>
      </c>
      <c r="H110" s="153">
        <v>18.36</v>
      </c>
      <c r="I110" s="154"/>
      <c r="L110" s="150"/>
      <c r="M110" s="155"/>
      <c r="T110" s="156"/>
      <c r="AT110" s="151" t="s">
        <v>191</v>
      </c>
      <c r="AU110" s="151" t="s">
        <v>81</v>
      </c>
      <c r="AV110" s="12" t="s">
        <v>81</v>
      </c>
      <c r="AW110" s="12" t="s">
        <v>32</v>
      </c>
      <c r="AX110" s="12" t="s">
        <v>78</v>
      </c>
      <c r="AY110" s="151" t="s">
        <v>115</v>
      </c>
    </row>
    <row r="111" spans="2:63" s="10" customFormat="1" ht="22.8" customHeight="1">
      <c r="B111" s="111"/>
      <c r="D111" s="112" t="s">
        <v>69</v>
      </c>
      <c r="E111" s="146" t="s">
        <v>81</v>
      </c>
      <c r="F111" s="146" t="s">
        <v>296</v>
      </c>
      <c r="I111" s="114"/>
      <c r="J111" s="147">
        <f>BK111</f>
        <v>0</v>
      </c>
      <c r="L111" s="111"/>
      <c r="M111" s="116"/>
      <c r="P111" s="117">
        <f>SUM(P112:P129)</f>
        <v>0</v>
      </c>
      <c r="R111" s="117">
        <f>SUM(R112:R129)</f>
        <v>30.687288799999997</v>
      </c>
      <c r="T111" s="118">
        <f>SUM(T112:T129)</f>
        <v>0</v>
      </c>
      <c r="AR111" s="112" t="s">
        <v>78</v>
      </c>
      <c r="AT111" s="119" t="s">
        <v>69</v>
      </c>
      <c r="AU111" s="119" t="s">
        <v>78</v>
      </c>
      <c r="AY111" s="112" t="s">
        <v>115</v>
      </c>
      <c r="BK111" s="120">
        <f>SUM(BK112:BK129)</f>
        <v>0</v>
      </c>
    </row>
    <row r="112" spans="2:65" s="1" customFormat="1" ht="16.5" customHeight="1">
      <c r="B112" s="32"/>
      <c r="C112" s="121" t="s">
        <v>144</v>
      </c>
      <c r="D112" s="121" t="s">
        <v>116</v>
      </c>
      <c r="E112" s="122" t="s">
        <v>326</v>
      </c>
      <c r="F112" s="123" t="s">
        <v>327</v>
      </c>
      <c r="G112" s="124" t="s">
        <v>188</v>
      </c>
      <c r="H112" s="125">
        <v>20</v>
      </c>
      <c r="I112" s="126"/>
      <c r="J112" s="127">
        <f>ROUND(I112*H112,2)</f>
        <v>0</v>
      </c>
      <c r="K112" s="123" t="s">
        <v>159</v>
      </c>
      <c r="L112" s="32"/>
      <c r="M112" s="128" t="s">
        <v>18</v>
      </c>
      <c r="N112" s="129" t="s">
        <v>41</v>
      </c>
      <c r="P112" s="130">
        <f>O112*H112</f>
        <v>0</v>
      </c>
      <c r="Q112" s="130">
        <v>0.00247</v>
      </c>
      <c r="R112" s="130">
        <f>Q112*H112</f>
        <v>0.0494</v>
      </c>
      <c r="S112" s="130">
        <v>0</v>
      </c>
      <c r="T112" s="131">
        <f>S112*H112</f>
        <v>0</v>
      </c>
      <c r="AR112" s="132" t="s">
        <v>114</v>
      </c>
      <c r="AT112" s="132" t="s">
        <v>116</v>
      </c>
      <c r="AU112" s="132" t="s">
        <v>81</v>
      </c>
      <c r="AY112" s="17" t="s">
        <v>115</v>
      </c>
      <c r="BE112" s="133">
        <f>IF(N112="základní",J112,0)</f>
        <v>0</v>
      </c>
      <c r="BF112" s="133">
        <f>IF(N112="snížená",J112,0)</f>
        <v>0</v>
      </c>
      <c r="BG112" s="133">
        <f>IF(N112="zákl. přenesená",J112,0)</f>
        <v>0</v>
      </c>
      <c r="BH112" s="133">
        <f>IF(N112="sníž. přenesená",J112,0)</f>
        <v>0</v>
      </c>
      <c r="BI112" s="133">
        <f>IF(N112="nulová",J112,0)</f>
        <v>0</v>
      </c>
      <c r="BJ112" s="17" t="s">
        <v>78</v>
      </c>
      <c r="BK112" s="133">
        <f>ROUND(I112*H112,2)</f>
        <v>0</v>
      </c>
      <c r="BL112" s="17" t="s">
        <v>114</v>
      </c>
      <c r="BM112" s="132" t="s">
        <v>551</v>
      </c>
    </row>
    <row r="113" spans="2:47" s="1" customFormat="1" ht="10.2">
      <c r="B113" s="32"/>
      <c r="D113" s="134" t="s">
        <v>121</v>
      </c>
      <c r="F113" s="135" t="s">
        <v>329</v>
      </c>
      <c r="I113" s="136"/>
      <c r="L113" s="32"/>
      <c r="M113" s="137"/>
      <c r="T113" s="53"/>
      <c r="AT113" s="17" t="s">
        <v>121</v>
      </c>
      <c r="AU113" s="17" t="s">
        <v>81</v>
      </c>
    </row>
    <row r="114" spans="2:47" s="1" customFormat="1" ht="10.2">
      <c r="B114" s="32"/>
      <c r="D114" s="148" t="s">
        <v>162</v>
      </c>
      <c r="F114" s="149" t="s">
        <v>330</v>
      </c>
      <c r="I114" s="136"/>
      <c r="L114" s="32"/>
      <c r="M114" s="137"/>
      <c r="T114" s="53"/>
      <c r="AT114" s="17" t="s">
        <v>162</v>
      </c>
      <c r="AU114" s="17" t="s">
        <v>81</v>
      </c>
    </row>
    <row r="115" spans="2:51" s="14" customFormat="1" ht="10.2">
      <c r="B115" s="164"/>
      <c r="D115" s="134" t="s">
        <v>191</v>
      </c>
      <c r="E115" s="165" t="s">
        <v>18</v>
      </c>
      <c r="F115" s="166" t="s">
        <v>552</v>
      </c>
      <c r="H115" s="165" t="s">
        <v>18</v>
      </c>
      <c r="I115" s="167"/>
      <c r="L115" s="164"/>
      <c r="M115" s="168"/>
      <c r="T115" s="169"/>
      <c r="AT115" s="165" t="s">
        <v>191</v>
      </c>
      <c r="AU115" s="165" t="s">
        <v>81</v>
      </c>
      <c r="AV115" s="14" t="s">
        <v>78</v>
      </c>
      <c r="AW115" s="14" t="s">
        <v>32</v>
      </c>
      <c r="AX115" s="14" t="s">
        <v>70</v>
      </c>
      <c r="AY115" s="165" t="s">
        <v>115</v>
      </c>
    </row>
    <row r="116" spans="2:51" s="12" customFormat="1" ht="10.2">
      <c r="B116" s="150"/>
      <c r="D116" s="134" t="s">
        <v>191</v>
      </c>
      <c r="E116" s="151" t="s">
        <v>18</v>
      </c>
      <c r="F116" s="152" t="s">
        <v>321</v>
      </c>
      <c r="H116" s="153">
        <v>20</v>
      </c>
      <c r="I116" s="154"/>
      <c r="L116" s="150"/>
      <c r="M116" s="155"/>
      <c r="T116" s="156"/>
      <c r="AT116" s="151" t="s">
        <v>191</v>
      </c>
      <c r="AU116" s="151" t="s">
        <v>81</v>
      </c>
      <c r="AV116" s="12" t="s">
        <v>81</v>
      </c>
      <c r="AW116" s="12" t="s">
        <v>32</v>
      </c>
      <c r="AX116" s="12" t="s">
        <v>78</v>
      </c>
      <c r="AY116" s="151" t="s">
        <v>115</v>
      </c>
    </row>
    <row r="117" spans="2:65" s="1" customFormat="1" ht="16.5" customHeight="1">
      <c r="B117" s="32"/>
      <c r="C117" s="121" t="s">
        <v>148</v>
      </c>
      <c r="D117" s="121" t="s">
        <v>116</v>
      </c>
      <c r="E117" s="122" t="s">
        <v>338</v>
      </c>
      <c r="F117" s="123" t="s">
        <v>339</v>
      </c>
      <c r="G117" s="124" t="s">
        <v>188</v>
      </c>
      <c r="H117" s="125">
        <v>20</v>
      </c>
      <c r="I117" s="126"/>
      <c r="J117" s="127">
        <f>ROUND(I117*H117,2)</f>
        <v>0</v>
      </c>
      <c r="K117" s="123" t="s">
        <v>159</v>
      </c>
      <c r="L117" s="32"/>
      <c r="M117" s="128" t="s">
        <v>18</v>
      </c>
      <c r="N117" s="129" t="s">
        <v>41</v>
      </c>
      <c r="P117" s="130">
        <f>O117*H117</f>
        <v>0</v>
      </c>
      <c r="Q117" s="130">
        <v>0</v>
      </c>
      <c r="R117" s="130">
        <f>Q117*H117</f>
        <v>0</v>
      </c>
      <c r="S117" s="130">
        <v>0</v>
      </c>
      <c r="T117" s="131">
        <f>S117*H117</f>
        <v>0</v>
      </c>
      <c r="AR117" s="132" t="s">
        <v>114</v>
      </c>
      <c r="AT117" s="132" t="s">
        <v>116</v>
      </c>
      <c r="AU117" s="132" t="s">
        <v>81</v>
      </c>
      <c r="AY117" s="17" t="s">
        <v>115</v>
      </c>
      <c r="BE117" s="133">
        <f>IF(N117="základní",J117,0)</f>
        <v>0</v>
      </c>
      <c r="BF117" s="133">
        <f>IF(N117="snížená",J117,0)</f>
        <v>0</v>
      </c>
      <c r="BG117" s="133">
        <f>IF(N117="zákl. přenesená",J117,0)</f>
        <v>0</v>
      </c>
      <c r="BH117" s="133">
        <f>IF(N117="sníž. přenesená",J117,0)</f>
        <v>0</v>
      </c>
      <c r="BI117" s="133">
        <f>IF(N117="nulová",J117,0)</f>
        <v>0</v>
      </c>
      <c r="BJ117" s="17" t="s">
        <v>78</v>
      </c>
      <c r="BK117" s="133">
        <f>ROUND(I117*H117,2)</f>
        <v>0</v>
      </c>
      <c r="BL117" s="17" t="s">
        <v>114</v>
      </c>
      <c r="BM117" s="132" t="s">
        <v>553</v>
      </c>
    </row>
    <row r="118" spans="2:47" s="1" customFormat="1" ht="10.2">
      <c r="B118" s="32"/>
      <c r="D118" s="134" t="s">
        <v>121</v>
      </c>
      <c r="F118" s="135" t="s">
        <v>341</v>
      </c>
      <c r="I118" s="136"/>
      <c r="L118" s="32"/>
      <c r="M118" s="137"/>
      <c r="T118" s="53"/>
      <c r="AT118" s="17" t="s">
        <v>121</v>
      </c>
      <c r="AU118" s="17" t="s">
        <v>81</v>
      </c>
    </row>
    <row r="119" spans="2:47" s="1" customFormat="1" ht="10.2">
      <c r="B119" s="32"/>
      <c r="D119" s="148" t="s">
        <v>162</v>
      </c>
      <c r="F119" s="149" t="s">
        <v>342</v>
      </c>
      <c r="I119" s="136"/>
      <c r="L119" s="32"/>
      <c r="M119" s="137"/>
      <c r="T119" s="53"/>
      <c r="AT119" s="17" t="s">
        <v>162</v>
      </c>
      <c r="AU119" s="17" t="s">
        <v>81</v>
      </c>
    </row>
    <row r="120" spans="2:51" s="14" customFormat="1" ht="10.2">
      <c r="B120" s="164"/>
      <c r="D120" s="134" t="s">
        <v>191</v>
      </c>
      <c r="E120" s="165" t="s">
        <v>18</v>
      </c>
      <c r="F120" s="166" t="s">
        <v>552</v>
      </c>
      <c r="H120" s="165" t="s">
        <v>18</v>
      </c>
      <c r="I120" s="167"/>
      <c r="L120" s="164"/>
      <c r="M120" s="168"/>
      <c r="T120" s="169"/>
      <c r="AT120" s="165" t="s">
        <v>191</v>
      </c>
      <c r="AU120" s="165" t="s">
        <v>81</v>
      </c>
      <c r="AV120" s="14" t="s">
        <v>78</v>
      </c>
      <c r="AW120" s="14" t="s">
        <v>32</v>
      </c>
      <c r="AX120" s="14" t="s">
        <v>70</v>
      </c>
      <c r="AY120" s="165" t="s">
        <v>115</v>
      </c>
    </row>
    <row r="121" spans="2:51" s="12" customFormat="1" ht="10.2">
      <c r="B121" s="150"/>
      <c r="D121" s="134" t="s">
        <v>191</v>
      </c>
      <c r="E121" s="151" t="s">
        <v>18</v>
      </c>
      <c r="F121" s="152" t="s">
        <v>321</v>
      </c>
      <c r="H121" s="153">
        <v>20</v>
      </c>
      <c r="I121" s="154"/>
      <c r="L121" s="150"/>
      <c r="M121" s="155"/>
      <c r="T121" s="156"/>
      <c r="AT121" s="151" t="s">
        <v>191</v>
      </c>
      <c r="AU121" s="151" t="s">
        <v>81</v>
      </c>
      <c r="AV121" s="12" t="s">
        <v>81</v>
      </c>
      <c r="AW121" s="12" t="s">
        <v>32</v>
      </c>
      <c r="AX121" s="12" t="s">
        <v>78</v>
      </c>
      <c r="AY121" s="151" t="s">
        <v>115</v>
      </c>
    </row>
    <row r="122" spans="2:65" s="1" customFormat="1" ht="16.5" customHeight="1">
      <c r="B122" s="32"/>
      <c r="C122" s="121" t="s">
        <v>251</v>
      </c>
      <c r="D122" s="121" t="s">
        <v>116</v>
      </c>
      <c r="E122" s="122" t="s">
        <v>343</v>
      </c>
      <c r="F122" s="123" t="s">
        <v>344</v>
      </c>
      <c r="G122" s="124" t="s">
        <v>196</v>
      </c>
      <c r="H122" s="125">
        <v>12.24</v>
      </c>
      <c r="I122" s="126"/>
      <c r="J122" s="127">
        <f>ROUND(I122*H122,2)</f>
        <v>0</v>
      </c>
      <c r="K122" s="123" t="s">
        <v>159</v>
      </c>
      <c r="L122" s="32"/>
      <c r="M122" s="128" t="s">
        <v>18</v>
      </c>
      <c r="N122" s="129" t="s">
        <v>41</v>
      </c>
      <c r="P122" s="130">
        <f>O122*H122</f>
        <v>0</v>
      </c>
      <c r="Q122" s="130">
        <v>2.50187</v>
      </c>
      <c r="R122" s="130">
        <f>Q122*H122</f>
        <v>30.6228888</v>
      </c>
      <c r="S122" s="130">
        <v>0</v>
      </c>
      <c r="T122" s="131">
        <f>S122*H122</f>
        <v>0</v>
      </c>
      <c r="AR122" s="132" t="s">
        <v>114</v>
      </c>
      <c r="AT122" s="132" t="s">
        <v>116</v>
      </c>
      <c r="AU122" s="132" t="s">
        <v>81</v>
      </c>
      <c r="AY122" s="17" t="s">
        <v>115</v>
      </c>
      <c r="BE122" s="133">
        <f>IF(N122="základní",J122,0)</f>
        <v>0</v>
      </c>
      <c r="BF122" s="133">
        <f>IF(N122="snížená",J122,0)</f>
        <v>0</v>
      </c>
      <c r="BG122" s="133">
        <f>IF(N122="zákl. přenesená",J122,0)</f>
        <v>0</v>
      </c>
      <c r="BH122" s="133">
        <f>IF(N122="sníž. přenesená",J122,0)</f>
        <v>0</v>
      </c>
      <c r="BI122" s="133">
        <f>IF(N122="nulová",J122,0)</f>
        <v>0</v>
      </c>
      <c r="BJ122" s="17" t="s">
        <v>78</v>
      </c>
      <c r="BK122" s="133">
        <f>ROUND(I122*H122,2)</f>
        <v>0</v>
      </c>
      <c r="BL122" s="17" t="s">
        <v>114</v>
      </c>
      <c r="BM122" s="132" t="s">
        <v>554</v>
      </c>
    </row>
    <row r="123" spans="2:47" s="1" customFormat="1" ht="19.2">
      <c r="B123" s="32"/>
      <c r="D123" s="134" t="s">
        <v>121</v>
      </c>
      <c r="F123" s="135" t="s">
        <v>346</v>
      </c>
      <c r="I123" s="136"/>
      <c r="L123" s="32"/>
      <c r="M123" s="137"/>
      <c r="T123" s="53"/>
      <c r="AT123" s="17" t="s">
        <v>121</v>
      </c>
      <c r="AU123" s="17" t="s">
        <v>81</v>
      </c>
    </row>
    <row r="124" spans="2:47" s="1" customFormat="1" ht="10.2">
      <c r="B124" s="32"/>
      <c r="D124" s="148" t="s">
        <v>162</v>
      </c>
      <c r="F124" s="149" t="s">
        <v>347</v>
      </c>
      <c r="I124" s="136"/>
      <c r="L124" s="32"/>
      <c r="M124" s="137"/>
      <c r="T124" s="53"/>
      <c r="AT124" s="17" t="s">
        <v>162</v>
      </c>
      <c r="AU124" s="17" t="s">
        <v>81</v>
      </c>
    </row>
    <row r="125" spans="2:51" s="14" customFormat="1" ht="10.2">
      <c r="B125" s="164"/>
      <c r="D125" s="134" t="s">
        <v>191</v>
      </c>
      <c r="E125" s="165" t="s">
        <v>18</v>
      </c>
      <c r="F125" s="166" t="s">
        <v>555</v>
      </c>
      <c r="H125" s="165" t="s">
        <v>18</v>
      </c>
      <c r="I125" s="167"/>
      <c r="L125" s="164"/>
      <c r="M125" s="168"/>
      <c r="T125" s="169"/>
      <c r="AT125" s="165" t="s">
        <v>191</v>
      </c>
      <c r="AU125" s="165" t="s">
        <v>81</v>
      </c>
      <c r="AV125" s="14" t="s">
        <v>78</v>
      </c>
      <c r="AW125" s="14" t="s">
        <v>32</v>
      </c>
      <c r="AX125" s="14" t="s">
        <v>70</v>
      </c>
      <c r="AY125" s="165" t="s">
        <v>115</v>
      </c>
    </row>
    <row r="126" spans="2:51" s="12" customFormat="1" ht="10.2">
      <c r="B126" s="150"/>
      <c r="D126" s="134" t="s">
        <v>191</v>
      </c>
      <c r="E126" s="151" t="s">
        <v>18</v>
      </c>
      <c r="F126" s="152" t="s">
        <v>556</v>
      </c>
      <c r="H126" s="153">
        <v>12.24</v>
      </c>
      <c r="I126" s="154"/>
      <c r="L126" s="150"/>
      <c r="M126" s="155"/>
      <c r="T126" s="156"/>
      <c r="AT126" s="151" t="s">
        <v>191</v>
      </c>
      <c r="AU126" s="151" t="s">
        <v>81</v>
      </c>
      <c r="AV126" s="12" t="s">
        <v>81</v>
      </c>
      <c r="AW126" s="12" t="s">
        <v>32</v>
      </c>
      <c r="AX126" s="12" t="s">
        <v>78</v>
      </c>
      <c r="AY126" s="151" t="s">
        <v>115</v>
      </c>
    </row>
    <row r="127" spans="2:65" s="1" customFormat="1" ht="24.15" customHeight="1">
      <c r="B127" s="32"/>
      <c r="C127" s="170" t="s">
        <v>203</v>
      </c>
      <c r="D127" s="170" t="s">
        <v>265</v>
      </c>
      <c r="E127" s="171" t="s">
        <v>349</v>
      </c>
      <c r="F127" s="172" t="s">
        <v>350</v>
      </c>
      <c r="G127" s="173" t="s">
        <v>306</v>
      </c>
      <c r="H127" s="174">
        <v>5</v>
      </c>
      <c r="I127" s="175"/>
      <c r="J127" s="176">
        <f>ROUND(I127*H127,2)</f>
        <v>0</v>
      </c>
      <c r="K127" s="172" t="s">
        <v>159</v>
      </c>
      <c r="L127" s="177"/>
      <c r="M127" s="178" t="s">
        <v>18</v>
      </c>
      <c r="N127" s="179" t="s">
        <v>41</v>
      </c>
      <c r="P127" s="130">
        <f>O127*H127</f>
        <v>0</v>
      </c>
      <c r="Q127" s="130">
        <v>0.003</v>
      </c>
      <c r="R127" s="130">
        <f>Q127*H127</f>
        <v>0.015</v>
      </c>
      <c r="S127" s="130">
        <v>0</v>
      </c>
      <c r="T127" s="131">
        <f>S127*H127</f>
        <v>0</v>
      </c>
      <c r="AR127" s="132" t="s">
        <v>148</v>
      </c>
      <c r="AT127" s="132" t="s">
        <v>265</v>
      </c>
      <c r="AU127" s="132" t="s">
        <v>81</v>
      </c>
      <c r="AY127" s="17" t="s">
        <v>115</v>
      </c>
      <c r="BE127" s="133">
        <f>IF(N127="základní",J127,0)</f>
        <v>0</v>
      </c>
      <c r="BF127" s="133">
        <f>IF(N127="snížená",J127,0)</f>
        <v>0</v>
      </c>
      <c r="BG127" s="133">
        <f>IF(N127="zákl. přenesená",J127,0)</f>
        <v>0</v>
      </c>
      <c r="BH127" s="133">
        <f>IF(N127="sníž. přenesená",J127,0)</f>
        <v>0</v>
      </c>
      <c r="BI127" s="133">
        <f>IF(N127="nulová",J127,0)</f>
        <v>0</v>
      </c>
      <c r="BJ127" s="17" t="s">
        <v>78</v>
      </c>
      <c r="BK127" s="133">
        <f>ROUND(I127*H127,2)</f>
        <v>0</v>
      </c>
      <c r="BL127" s="17" t="s">
        <v>114</v>
      </c>
      <c r="BM127" s="132" t="s">
        <v>557</v>
      </c>
    </row>
    <row r="128" spans="2:47" s="1" customFormat="1" ht="10.2">
      <c r="B128" s="32"/>
      <c r="D128" s="134" t="s">
        <v>121</v>
      </c>
      <c r="F128" s="135" t="s">
        <v>350</v>
      </c>
      <c r="I128" s="136"/>
      <c r="L128" s="32"/>
      <c r="M128" s="137"/>
      <c r="T128" s="53"/>
      <c r="AT128" s="17" t="s">
        <v>121</v>
      </c>
      <c r="AU128" s="17" t="s">
        <v>81</v>
      </c>
    </row>
    <row r="129" spans="2:51" s="12" customFormat="1" ht="10.2">
      <c r="B129" s="150"/>
      <c r="D129" s="134" t="s">
        <v>191</v>
      </c>
      <c r="E129" s="151" t="s">
        <v>18</v>
      </c>
      <c r="F129" s="152" t="s">
        <v>558</v>
      </c>
      <c r="H129" s="153">
        <v>5</v>
      </c>
      <c r="I129" s="154"/>
      <c r="L129" s="150"/>
      <c r="M129" s="155"/>
      <c r="T129" s="156"/>
      <c r="AT129" s="151" t="s">
        <v>191</v>
      </c>
      <c r="AU129" s="151" t="s">
        <v>81</v>
      </c>
      <c r="AV129" s="12" t="s">
        <v>81</v>
      </c>
      <c r="AW129" s="12" t="s">
        <v>32</v>
      </c>
      <c r="AX129" s="12" t="s">
        <v>78</v>
      </c>
      <c r="AY129" s="151" t="s">
        <v>115</v>
      </c>
    </row>
    <row r="130" spans="2:63" s="10" customFormat="1" ht="22.8" customHeight="1">
      <c r="B130" s="111"/>
      <c r="D130" s="112" t="s">
        <v>69</v>
      </c>
      <c r="E130" s="146" t="s">
        <v>251</v>
      </c>
      <c r="F130" s="146" t="s">
        <v>434</v>
      </c>
      <c r="I130" s="114"/>
      <c r="J130" s="147">
        <f>BK130</f>
        <v>0</v>
      </c>
      <c r="L130" s="111"/>
      <c r="M130" s="116"/>
      <c r="P130" s="117">
        <f>SUM(P131:P145)</f>
        <v>0</v>
      </c>
      <c r="R130" s="117">
        <f>SUM(R131:R145)</f>
        <v>0</v>
      </c>
      <c r="T130" s="118">
        <f>SUM(T131:T145)</f>
        <v>2.556</v>
      </c>
      <c r="AR130" s="112" t="s">
        <v>78</v>
      </c>
      <c r="AT130" s="119" t="s">
        <v>69</v>
      </c>
      <c r="AU130" s="119" t="s">
        <v>78</v>
      </c>
      <c r="AY130" s="112" t="s">
        <v>115</v>
      </c>
      <c r="BK130" s="120">
        <f>SUM(BK131:BK145)</f>
        <v>0</v>
      </c>
    </row>
    <row r="131" spans="2:65" s="1" customFormat="1" ht="16.5" customHeight="1">
      <c r="B131" s="32"/>
      <c r="C131" s="121" t="s">
        <v>264</v>
      </c>
      <c r="D131" s="121" t="s">
        <v>116</v>
      </c>
      <c r="E131" s="122" t="s">
        <v>559</v>
      </c>
      <c r="F131" s="123" t="s">
        <v>560</v>
      </c>
      <c r="G131" s="124" t="s">
        <v>360</v>
      </c>
      <c r="H131" s="125">
        <v>1</v>
      </c>
      <c r="I131" s="126"/>
      <c r="J131" s="127">
        <f>ROUND(I131*H131,2)</f>
        <v>0</v>
      </c>
      <c r="K131" s="123" t="s">
        <v>159</v>
      </c>
      <c r="L131" s="32"/>
      <c r="M131" s="128" t="s">
        <v>18</v>
      </c>
      <c r="N131" s="129" t="s">
        <v>41</v>
      </c>
      <c r="P131" s="130">
        <f>O131*H131</f>
        <v>0</v>
      </c>
      <c r="Q131" s="130">
        <v>0</v>
      </c>
      <c r="R131" s="130">
        <f>Q131*H131</f>
        <v>0</v>
      </c>
      <c r="S131" s="130">
        <v>0.42</v>
      </c>
      <c r="T131" s="131">
        <f>S131*H131</f>
        <v>0.42</v>
      </c>
      <c r="AR131" s="132" t="s">
        <v>114</v>
      </c>
      <c r="AT131" s="132" t="s">
        <v>116</v>
      </c>
      <c r="AU131" s="132" t="s">
        <v>81</v>
      </c>
      <c r="AY131" s="17" t="s">
        <v>115</v>
      </c>
      <c r="BE131" s="133">
        <f>IF(N131="základní",J131,0)</f>
        <v>0</v>
      </c>
      <c r="BF131" s="133">
        <f>IF(N131="snížená",J131,0)</f>
        <v>0</v>
      </c>
      <c r="BG131" s="133">
        <f>IF(N131="zákl. přenesená",J131,0)</f>
        <v>0</v>
      </c>
      <c r="BH131" s="133">
        <f>IF(N131="sníž. přenesená",J131,0)</f>
        <v>0</v>
      </c>
      <c r="BI131" s="133">
        <f>IF(N131="nulová",J131,0)</f>
        <v>0</v>
      </c>
      <c r="BJ131" s="17" t="s">
        <v>78</v>
      </c>
      <c r="BK131" s="133">
        <f>ROUND(I131*H131,2)</f>
        <v>0</v>
      </c>
      <c r="BL131" s="17" t="s">
        <v>114</v>
      </c>
      <c r="BM131" s="132" t="s">
        <v>203</v>
      </c>
    </row>
    <row r="132" spans="2:47" s="1" customFormat="1" ht="10.2">
      <c r="B132" s="32"/>
      <c r="D132" s="134" t="s">
        <v>121</v>
      </c>
      <c r="F132" s="135" t="s">
        <v>561</v>
      </c>
      <c r="I132" s="136"/>
      <c r="L132" s="32"/>
      <c r="M132" s="137"/>
      <c r="T132" s="53"/>
      <c r="AT132" s="17" t="s">
        <v>121</v>
      </c>
      <c r="AU132" s="17" t="s">
        <v>81</v>
      </c>
    </row>
    <row r="133" spans="2:47" s="1" customFormat="1" ht="10.2">
      <c r="B133" s="32"/>
      <c r="D133" s="148" t="s">
        <v>162</v>
      </c>
      <c r="F133" s="149" t="s">
        <v>562</v>
      </c>
      <c r="I133" s="136"/>
      <c r="L133" s="32"/>
      <c r="M133" s="137"/>
      <c r="T133" s="53"/>
      <c r="AT133" s="17" t="s">
        <v>162</v>
      </c>
      <c r="AU133" s="17" t="s">
        <v>81</v>
      </c>
    </row>
    <row r="134" spans="2:65" s="1" customFormat="1" ht="16.5" customHeight="1">
      <c r="B134" s="32"/>
      <c r="C134" s="121" t="s">
        <v>223</v>
      </c>
      <c r="D134" s="121" t="s">
        <v>116</v>
      </c>
      <c r="E134" s="122" t="s">
        <v>563</v>
      </c>
      <c r="F134" s="123" t="s">
        <v>564</v>
      </c>
      <c r="G134" s="124" t="s">
        <v>360</v>
      </c>
      <c r="H134" s="125">
        <v>2</v>
      </c>
      <c r="I134" s="126"/>
      <c r="J134" s="127">
        <f>ROUND(I134*H134,2)</f>
        <v>0</v>
      </c>
      <c r="K134" s="123" t="s">
        <v>159</v>
      </c>
      <c r="L134" s="32"/>
      <c r="M134" s="128" t="s">
        <v>18</v>
      </c>
      <c r="N134" s="129" t="s">
        <v>41</v>
      </c>
      <c r="P134" s="130">
        <f>O134*H134</f>
        <v>0</v>
      </c>
      <c r="Q134" s="130">
        <v>0</v>
      </c>
      <c r="R134" s="130">
        <f>Q134*H134</f>
        <v>0</v>
      </c>
      <c r="S134" s="130">
        <v>0.32</v>
      </c>
      <c r="T134" s="131">
        <f>S134*H134</f>
        <v>0.64</v>
      </c>
      <c r="AR134" s="132" t="s">
        <v>114</v>
      </c>
      <c r="AT134" s="132" t="s">
        <v>116</v>
      </c>
      <c r="AU134" s="132" t="s">
        <v>81</v>
      </c>
      <c r="AY134" s="17" t="s">
        <v>115</v>
      </c>
      <c r="BE134" s="133">
        <f>IF(N134="základní",J134,0)</f>
        <v>0</v>
      </c>
      <c r="BF134" s="133">
        <f>IF(N134="snížená",J134,0)</f>
        <v>0</v>
      </c>
      <c r="BG134" s="133">
        <f>IF(N134="zákl. přenesená",J134,0)</f>
        <v>0</v>
      </c>
      <c r="BH134" s="133">
        <f>IF(N134="sníž. přenesená",J134,0)</f>
        <v>0</v>
      </c>
      <c r="BI134" s="133">
        <f>IF(N134="nulová",J134,0)</f>
        <v>0</v>
      </c>
      <c r="BJ134" s="17" t="s">
        <v>78</v>
      </c>
      <c r="BK134" s="133">
        <f>ROUND(I134*H134,2)</f>
        <v>0</v>
      </c>
      <c r="BL134" s="17" t="s">
        <v>114</v>
      </c>
      <c r="BM134" s="132" t="s">
        <v>223</v>
      </c>
    </row>
    <row r="135" spans="2:47" s="1" customFormat="1" ht="10.2">
      <c r="B135" s="32"/>
      <c r="D135" s="134" t="s">
        <v>121</v>
      </c>
      <c r="F135" s="135" t="s">
        <v>565</v>
      </c>
      <c r="I135" s="136"/>
      <c r="L135" s="32"/>
      <c r="M135" s="137"/>
      <c r="T135" s="53"/>
      <c r="AT135" s="17" t="s">
        <v>121</v>
      </c>
      <c r="AU135" s="17" t="s">
        <v>81</v>
      </c>
    </row>
    <row r="136" spans="2:47" s="1" customFormat="1" ht="10.2">
      <c r="B136" s="32"/>
      <c r="D136" s="148" t="s">
        <v>162</v>
      </c>
      <c r="F136" s="149" t="s">
        <v>566</v>
      </c>
      <c r="I136" s="136"/>
      <c r="L136" s="32"/>
      <c r="M136" s="137"/>
      <c r="T136" s="53"/>
      <c r="AT136" s="17" t="s">
        <v>162</v>
      </c>
      <c r="AU136" s="17" t="s">
        <v>81</v>
      </c>
    </row>
    <row r="137" spans="2:65" s="1" customFormat="1" ht="16.5" customHeight="1">
      <c r="B137" s="32"/>
      <c r="C137" s="121" t="s">
        <v>276</v>
      </c>
      <c r="D137" s="121" t="s">
        <v>116</v>
      </c>
      <c r="E137" s="122" t="s">
        <v>567</v>
      </c>
      <c r="F137" s="123" t="s">
        <v>568</v>
      </c>
      <c r="G137" s="124" t="s">
        <v>360</v>
      </c>
      <c r="H137" s="125">
        <v>3</v>
      </c>
      <c r="I137" s="126"/>
      <c r="J137" s="127">
        <f>ROUND(I137*H137,2)</f>
        <v>0</v>
      </c>
      <c r="K137" s="123" t="s">
        <v>159</v>
      </c>
      <c r="L137" s="32"/>
      <c r="M137" s="128" t="s">
        <v>18</v>
      </c>
      <c r="N137" s="129" t="s">
        <v>41</v>
      </c>
      <c r="P137" s="130">
        <f>O137*H137</f>
        <v>0</v>
      </c>
      <c r="Q137" s="130">
        <v>0</v>
      </c>
      <c r="R137" s="130">
        <f>Q137*H137</f>
        <v>0</v>
      </c>
      <c r="S137" s="130">
        <v>0.482</v>
      </c>
      <c r="T137" s="131">
        <f>S137*H137</f>
        <v>1.446</v>
      </c>
      <c r="AR137" s="132" t="s">
        <v>114</v>
      </c>
      <c r="AT137" s="132" t="s">
        <v>116</v>
      </c>
      <c r="AU137" s="132" t="s">
        <v>81</v>
      </c>
      <c r="AY137" s="17" t="s">
        <v>115</v>
      </c>
      <c r="BE137" s="133">
        <f>IF(N137="základní",J137,0)</f>
        <v>0</v>
      </c>
      <c r="BF137" s="133">
        <f>IF(N137="snížená",J137,0)</f>
        <v>0</v>
      </c>
      <c r="BG137" s="133">
        <f>IF(N137="zákl. přenesená",J137,0)</f>
        <v>0</v>
      </c>
      <c r="BH137" s="133">
        <f>IF(N137="sníž. přenesená",J137,0)</f>
        <v>0</v>
      </c>
      <c r="BI137" s="133">
        <f>IF(N137="nulová",J137,0)</f>
        <v>0</v>
      </c>
      <c r="BJ137" s="17" t="s">
        <v>78</v>
      </c>
      <c r="BK137" s="133">
        <f>ROUND(I137*H137,2)</f>
        <v>0</v>
      </c>
      <c r="BL137" s="17" t="s">
        <v>114</v>
      </c>
      <c r="BM137" s="132" t="s">
        <v>282</v>
      </c>
    </row>
    <row r="138" spans="2:47" s="1" customFormat="1" ht="10.2">
      <c r="B138" s="32"/>
      <c r="D138" s="134" t="s">
        <v>121</v>
      </c>
      <c r="F138" s="135" t="s">
        <v>569</v>
      </c>
      <c r="I138" s="136"/>
      <c r="L138" s="32"/>
      <c r="M138" s="137"/>
      <c r="T138" s="53"/>
      <c r="AT138" s="17" t="s">
        <v>121</v>
      </c>
      <c r="AU138" s="17" t="s">
        <v>81</v>
      </c>
    </row>
    <row r="139" spans="2:47" s="1" customFormat="1" ht="10.2">
      <c r="B139" s="32"/>
      <c r="D139" s="148" t="s">
        <v>162</v>
      </c>
      <c r="F139" s="149" t="s">
        <v>570</v>
      </c>
      <c r="I139" s="136"/>
      <c r="L139" s="32"/>
      <c r="M139" s="137"/>
      <c r="T139" s="53"/>
      <c r="AT139" s="17" t="s">
        <v>162</v>
      </c>
      <c r="AU139" s="17" t="s">
        <v>81</v>
      </c>
    </row>
    <row r="140" spans="2:65" s="1" customFormat="1" ht="16.5" customHeight="1">
      <c r="B140" s="32"/>
      <c r="C140" s="121" t="s">
        <v>282</v>
      </c>
      <c r="D140" s="121" t="s">
        <v>116</v>
      </c>
      <c r="E140" s="122" t="s">
        <v>571</v>
      </c>
      <c r="F140" s="123" t="s">
        <v>572</v>
      </c>
      <c r="G140" s="124" t="s">
        <v>360</v>
      </c>
      <c r="H140" s="125">
        <v>2</v>
      </c>
      <c r="I140" s="126"/>
      <c r="J140" s="127">
        <f>ROUND(I140*H140,2)</f>
        <v>0</v>
      </c>
      <c r="K140" s="123" t="s">
        <v>159</v>
      </c>
      <c r="L140" s="32"/>
      <c r="M140" s="128" t="s">
        <v>18</v>
      </c>
      <c r="N140" s="129" t="s">
        <v>41</v>
      </c>
      <c r="P140" s="130">
        <f>O140*H140</f>
        <v>0</v>
      </c>
      <c r="Q140" s="130">
        <v>0</v>
      </c>
      <c r="R140" s="130">
        <f>Q140*H140</f>
        <v>0</v>
      </c>
      <c r="S140" s="130">
        <v>0.025</v>
      </c>
      <c r="T140" s="131">
        <f>S140*H140</f>
        <v>0.05</v>
      </c>
      <c r="AR140" s="132" t="s">
        <v>114</v>
      </c>
      <c r="AT140" s="132" t="s">
        <v>116</v>
      </c>
      <c r="AU140" s="132" t="s">
        <v>81</v>
      </c>
      <c r="AY140" s="17" t="s">
        <v>115</v>
      </c>
      <c r="BE140" s="133">
        <f>IF(N140="základní",J140,0)</f>
        <v>0</v>
      </c>
      <c r="BF140" s="133">
        <f>IF(N140="snížená",J140,0)</f>
        <v>0</v>
      </c>
      <c r="BG140" s="133">
        <f>IF(N140="zákl. přenesená",J140,0)</f>
        <v>0</v>
      </c>
      <c r="BH140" s="133">
        <f>IF(N140="sníž. přenesená",J140,0)</f>
        <v>0</v>
      </c>
      <c r="BI140" s="133">
        <f>IF(N140="nulová",J140,0)</f>
        <v>0</v>
      </c>
      <c r="BJ140" s="17" t="s">
        <v>78</v>
      </c>
      <c r="BK140" s="133">
        <f>ROUND(I140*H140,2)</f>
        <v>0</v>
      </c>
      <c r="BL140" s="17" t="s">
        <v>114</v>
      </c>
      <c r="BM140" s="132" t="s">
        <v>297</v>
      </c>
    </row>
    <row r="141" spans="2:47" s="1" customFormat="1" ht="10.2">
      <c r="B141" s="32"/>
      <c r="D141" s="134" t="s">
        <v>121</v>
      </c>
      <c r="F141" s="135" t="s">
        <v>573</v>
      </c>
      <c r="I141" s="136"/>
      <c r="L141" s="32"/>
      <c r="M141" s="137"/>
      <c r="T141" s="53"/>
      <c r="AT141" s="17" t="s">
        <v>121</v>
      </c>
      <c r="AU141" s="17" t="s">
        <v>81</v>
      </c>
    </row>
    <row r="142" spans="2:47" s="1" customFormat="1" ht="10.2">
      <c r="B142" s="32"/>
      <c r="D142" s="148" t="s">
        <v>162</v>
      </c>
      <c r="F142" s="149" t="s">
        <v>574</v>
      </c>
      <c r="I142" s="136"/>
      <c r="L142" s="32"/>
      <c r="M142" s="137"/>
      <c r="T142" s="53"/>
      <c r="AT142" s="17" t="s">
        <v>162</v>
      </c>
      <c r="AU142" s="17" t="s">
        <v>81</v>
      </c>
    </row>
    <row r="143" spans="2:65" s="1" customFormat="1" ht="24.15" customHeight="1">
      <c r="B143" s="32"/>
      <c r="C143" s="121" t="s">
        <v>8</v>
      </c>
      <c r="D143" s="121" t="s">
        <v>116</v>
      </c>
      <c r="E143" s="122" t="s">
        <v>575</v>
      </c>
      <c r="F143" s="123" t="s">
        <v>576</v>
      </c>
      <c r="G143" s="124" t="s">
        <v>499</v>
      </c>
      <c r="H143" s="125">
        <v>8</v>
      </c>
      <c r="I143" s="126"/>
      <c r="J143" s="127">
        <f>ROUND(I143*H143,2)</f>
        <v>0</v>
      </c>
      <c r="K143" s="123" t="s">
        <v>18</v>
      </c>
      <c r="L143" s="32"/>
      <c r="M143" s="128" t="s">
        <v>18</v>
      </c>
      <c r="N143" s="129" t="s">
        <v>41</v>
      </c>
      <c r="P143" s="130">
        <f>O143*H143</f>
        <v>0</v>
      </c>
      <c r="Q143" s="130">
        <v>0</v>
      </c>
      <c r="R143" s="130">
        <f>Q143*H143</f>
        <v>0</v>
      </c>
      <c r="S143" s="130">
        <v>0</v>
      </c>
      <c r="T143" s="131">
        <f>S143*H143</f>
        <v>0</v>
      </c>
      <c r="AR143" s="132" t="s">
        <v>114</v>
      </c>
      <c r="AT143" s="132" t="s">
        <v>116</v>
      </c>
      <c r="AU143" s="132" t="s">
        <v>81</v>
      </c>
      <c r="AY143" s="17" t="s">
        <v>115</v>
      </c>
      <c r="BE143" s="133">
        <f>IF(N143="základní",J143,0)</f>
        <v>0</v>
      </c>
      <c r="BF143" s="133">
        <f>IF(N143="snížená",J143,0)</f>
        <v>0</v>
      </c>
      <c r="BG143" s="133">
        <f>IF(N143="zákl. přenesená",J143,0)</f>
        <v>0</v>
      </c>
      <c r="BH143" s="133">
        <f>IF(N143="sníž. přenesená",J143,0)</f>
        <v>0</v>
      </c>
      <c r="BI143" s="133">
        <f>IF(N143="nulová",J143,0)</f>
        <v>0</v>
      </c>
      <c r="BJ143" s="17" t="s">
        <v>78</v>
      </c>
      <c r="BK143" s="133">
        <f>ROUND(I143*H143,2)</f>
        <v>0</v>
      </c>
      <c r="BL143" s="17" t="s">
        <v>114</v>
      </c>
      <c r="BM143" s="132" t="s">
        <v>577</v>
      </c>
    </row>
    <row r="144" spans="2:47" s="1" customFormat="1" ht="10.2">
      <c r="B144" s="32"/>
      <c r="D144" s="134" t="s">
        <v>121</v>
      </c>
      <c r="F144" s="135" t="s">
        <v>576</v>
      </c>
      <c r="I144" s="136"/>
      <c r="L144" s="32"/>
      <c r="M144" s="137"/>
      <c r="T144" s="53"/>
      <c r="AT144" s="17" t="s">
        <v>121</v>
      </c>
      <c r="AU144" s="17" t="s">
        <v>81</v>
      </c>
    </row>
    <row r="145" spans="2:51" s="12" customFormat="1" ht="10.2">
      <c r="B145" s="150"/>
      <c r="D145" s="134" t="s">
        <v>191</v>
      </c>
      <c r="E145" s="151" t="s">
        <v>18</v>
      </c>
      <c r="F145" s="152" t="s">
        <v>578</v>
      </c>
      <c r="H145" s="153">
        <v>8</v>
      </c>
      <c r="I145" s="154"/>
      <c r="L145" s="150"/>
      <c r="M145" s="155"/>
      <c r="T145" s="156"/>
      <c r="AT145" s="151" t="s">
        <v>191</v>
      </c>
      <c r="AU145" s="151" t="s">
        <v>81</v>
      </c>
      <c r="AV145" s="12" t="s">
        <v>81</v>
      </c>
      <c r="AW145" s="12" t="s">
        <v>32</v>
      </c>
      <c r="AX145" s="12" t="s">
        <v>78</v>
      </c>
      <c r="AY145" s="151" t="s">
        <v>115</v>
      </c>
    </row>
    <row r="146" spans="2:63" s="10" customFormat="1" ht="22.8" customHeight="1">
      <c r="B146" s="111"/>
      <c r="D146" s="112" t="s">
        <v>69</v>
      </c>
      <c r="E146" s="146" t="s">
        <v>579</v>
      </c>
      <c r="F146" s="146" t="s">
        <v>580</v>
      </c>
      <c r="I146" s="114"/>
      <c r="J146" s="147">
        <f>BK146</f>
        <v>0</v>
      </c>
      <c r="L146" s="111"/>
      <c r="M146" s="116"/>
      <c r="P146" s="117">
        <f>SUM(P147:P162)</f>
        <v>0</v>
      </c>
      <c r="R146" s="117">
        <f>SUM(R147:R162)</f>
        <v>0</v>
      </c>
      <c r="T146" s="118">
        <f>SUM(T147:T162)</f>
        <v>0</v>
      </c>
      <c r="AR146" s="112" t="s">
        <v>78</v>
      </c>
      <c r="AT146" s="119" t="s">
        <v>69</v>
      </c>
      <c r="AU146" s="119" t="s">
        <v>78</v>
      </c>
      <c r="AY146" s="112" t="s">
        <v>115</v>
      </c>
      <c r="BK146" s="120">
        <f>SUM(BK147:BK162)</f>
        <v>0</v>
      </c>
    </row>
    <row r="147" spans="2:65" s="1" customFormat="1" ht="16.5" customHeight="1">
      <c r="B147" s="32"/>
      <c r="C147" s="121" t="s">
        <v>297</v>
      </c>
      <c r="D147" s="121" t="s">
        <v>116</v>
      </c>
      <c r="E147" s="122" t="s">
        <v>581</v>
      </c>
      <c r="F147" s="123" t="s">
        <v>582</v>
      </c>
      <c r="G147" s="124" t="s">
        <v>239</v>
      </c>
      <c r="H147" s="125">
        <v>2.556</v>
      </c>
      <c r="I147" s="126"/>
      <c r="J147" s="127">
        <f>ROUND(I147*H147,2)</f>
        <v>0</v>
      </c>
      <c r="K147" s="123" t="s">
        <v>159</v>
      </c>
      <c r="L147" s="32"/>
      <c r="M147" s="128" t="s">
        <v>18</v>
      </c>
      <c r="N147" s="129" t="s">
        <v>41</v>
      </c>
      <c r="P147" s="130">
        <f>O147*H147</f>
        <v>0</v>
      </c>
      <c r="Q147" s="130">
        <v>0</v>
      </c>
      <c r="R147" s="130">
        <f>Q147*H147</f>
        <v>0</v>
      </c>
      <c r="S147" s="130">
        <v>0</v>
      </c>
      <c r="T147" s="131">
        <f>S147*H147</f>
        <v>0</v>
      </c>
      <c r="AR147" s="132" t="s">
        <v>114</v>
      </c>
      <c r="AT147" s="132" t="s">
        <v>116</v>
      </c>
      <c r="AU147" s="132" t="s">
        <v>81</v>
      </c>
      <c r="AY147" s="17" t="s">
        <v>115</v>
      </c>
      <c r="BE147" s="133">
        <f>IF(N147="základní",J147,0)</f>
        <v>0</v>
      </c>
      <c r="BF147" s="133">
        <f>IF(N147="snížená",J147,0)</f>
        <v>0</v>
      </c>
      <c r="BG147" s="133">
        <f>IF(N147="zákl. přenesená",J147,0)</f>
        <v>0</v>
      </c>
      <c r="BH147" s="133">
        <f>IF(N147="sníž. přenesená",J147,0)</f>
        <v>0</v>
      </c>
      <c r="BI147" s="133">
        <f>IF(N147="nulová",J147,0)</f>
        <v>0</v>
      </c>
      <c r="BJ147" s="17" t="s">
        <v>78</v>
      </c>
      <c r="BK147" s="133">
        <f>ROUND(I147*H147,2)</f>
        <v>0</v>
      </c>
      <c r="BL147" s="17" t="s">
        <v>114</v>
      </c>
      <c r="BM147" s="132" t="s">
        <v>583</v>
      </c>
    </row>
    <row r="148" spans="2:47" s="1" customFormat="1" ht="10.2">
      <c r="B148" s="32"/>
      <c r="D148" s="134" t="s">
        <v>121</v>
      </c>
      <c r="F148" s="135" t="s">
        <v>584</v>
      </c>
      <c r="I148" s="136"/>
      <c r="L148" s="32"/>
      <c r="M148" s="137"/>
      <c r="T148" s="53"/>
      <c r="AT148" s="17" t="s">
        <v>121</v>
      </c>
      <c r="AU148" s="17" t="s">
        <v>81</v>
      </c>
    </row>
    <row r="149" spans="2:47" s="1" customFormat="1" ht="10.2">
      <c r="B149" s="32"/>
      <c r="D149" s="148" t="s">
        <v>162</v>
      </c>
      <c r="F149" s="149" t="s">
        <v>585</v>
      </c>
      <c r="I149" s="136"/>
      <c r="L149" s="32"/>
      <c r="M149" s="137"/>
      <c r="T149" s="53"/>
      <c r="AT149" s="17" t="s">
        <v>162</v>
      </c>
      <c r="AU149" s="17" t="s">
        <v>81</v>
      </c>
    </row>
    <row r="150" spans="2:65" s="1" customFormat="1" ht="24.15" customHeight="1">
      <c r="B150" s="32"/>
      <c r="C150" s="121" t="s">
        <v>303</v>
      </c>
      <c r="D150" s="121" t="s">
        <v>116</v>
      </c>
      <c r="E150" s="122" t="s">
        <v>586</v>
      </c>
      <c r="F150" s="123" t="s">
        <v>587</v>
      </c>
      <c r="G150" s="124" t="s">
        <v>239</v>
      </c>
      <c r="H150" s="125">
        <v>2.556</v>
      </c>
      <c r="I150" s="126"/>
      <c r="J150" s="127">
        <f>ROUND(I150*H150,2)</f>
        <v>0</v>
      </c>
      <c r="K150" s="123" t="s">
        <v>159</v>
      </c>
      <c r="L150" s="32"/>
      <c r="M150" s="128" t="s">
        <v>18</v>
      </c>
      <c r="N150" s="129" t="s">
        <v>41</v>
      </c>
      <c r="P150" s="130">
        <f>O150*H150</f>
        <v>0</v>
      </c>
      <c r="Q150" s="130">
        <v>0</v>
      </c>
      <c r="R150" s="130">
        <f>Q150*H150</f>
        <v>0</v>
      </c>
      <c r="S150" s="130">
        <v>0</v>
      </c>
      <c r="T150" s="131">
        <f>S150*H150</f>
        <v>0</v>
      </c>
      <c r="AR150" s="132" t="s">
        <v>114</v>
      </c>
      <c r="AT150" s="132" t="s">
        <v>116</v>
      </c>
      <c r="AU150" s="132" t="s">
        <v>81</v>
      </c>
      <c r="AY150" s="17" t="s">
        <v>115</v>
      </c>
      <c r="BE150" s="133">
        <f>IF(N150="základní",J150,0)</f>
        <v>0</v>
      </c>
      <c r="BF150" s="133">
        <f>IF(N150="snížená",J150,0)</f>
        <v>0</v>
      </c>
      <c r="BG150" s="133">
        <f>IF(N150="zákl. přenesená",J150,0)</f>
        <v>0</v>
      </c>
      <c r="BH150" s="133">
        <f>IF(N150="sníž. přenesená",J150,0)</f>
        <v>0</v>
      </c>
      <c r="BI150" s="133">
        <f>IF(N150="nulová",J150,0)</f>
        <v>0</v>
      </c>
      <c r="BJ150" s="17" t="s">
        <v>78</v>
      </c>
      <c r="BK150" s="133">
        <f>ROUND(I150*H150,2)</f>
        <v>0</v>
      </c>
      <c r="BL150" s="17" t="s">
        <v>114</v>
      </c>
      <c r="BM150" s="132" t="s">
        <v>588</v>
      </c>
    </row>
    <row r="151" spans="2:47" s="1" customFormat="1" ht="19.2">
      <c r="B151" s="32"/>
      <c r="D151" s="134" t="s">
        <v>121</v>
      </c>
      <c r="F151" s="135" t="s">
        <v>589</v>
      </c>
      <c r="I151" s="136"/>
      <c r="L151" s="32"/>
      <c r="M151" s="137"/>
      <c r="T151" s="53"/>
      <c r="AT151" s="17" t="s">
        <v>121</v>
      </c>
      <c r="AU151" s="17" t="s">
        <v>81</v>
      </c>
    </row>
    <row r="152" spans="2:47" s="1" customFormat="1" ht="10.2">
      <c r="B152" s="32"/>
      <c r="D152" s="148" t="s">
        <v>162</v>
      </c>
      <c r="F152" s="149" t="s">
        <v>590</v>
      </c>
      <c r="I152" s="136"/>
      <c r="L152" s="32"/>
      <c r="M152" s="137"/>
      <c r="T152" s="53"/>
      <c r="AT152" s="17" t="s">
        <v>162</v>
      </c>
      <c r="AU152" s="17" t="s">
        <v>81</v>
      </c>
    </row>
    <row r="153" spans="2:65" s="1" customFormat="1" ht="24.15" customHeight="1">
      <c r="B153" s="32"/>
      <c r="C153" s="121" t="s">
        <v>310</v>
      </c>
      <c r="D153" s="121" t="s">
        <v>116</v>
      </c>
      <c r="E153" s="122" t="s">
        <v>591</v>
      </c>
      <c r="F153" s="123" t="s">
        <v>592</v>
      </c>
      <c r="G153" s="124" t="s">
        <v>239</v>
      </c>
      <c r="H153" s="125">
        <v>25.56</v>
      </c>
      <c r="I153" s="126"/>
      <c r="J153" s="127">
        <f>ROUND(I153*H153,2)</f>
        <v>0</v>
      </c>
      <c r="K153" s="123" t="s">
        <v>159</v>
      </c>
      <c r="L153" s="32"/>
      <c r="M153" s="128" t="s">
        <v>18</v>
      </c>
      <c r="N153" s="129" t="s">
        <v>41</v>
      </c>
      <c r="P153" s="130">
        <f>O153*H153</f>
        <v>0</v>
      </c>
      <c r="Q153" s="130">
        <v>0</v>
      </c>
      <c r="R153" s="130">
        <f>Q153*H153</f>
        <v>0</v>
      </c>
      <c r="S153" s="130">
        <v>0</v>
      </c>
      <c r="T153" s="131">
        <f>S153*H153</f>
        <v>0</v>
      </c>
      <c r="AR153" s="132" t="s">
        <v>114</v>
      </c>
      <c r="AT153" s="132" t="s">
        <v>116</v>
      </c>
      <c r="AU153" s="132" t="s">
        <v>81</v>
      </c>
      <c r="AY153" s="17" t="s">
        <v>115</v>
      </c>
      <c r="BE153" s="133">
        <f>IF(N153="základní",J153,0)</f>
        <v>0</v>
      </c>
      <c r="BF153" s="133">
        <f>IF(N153="snížená",J153,0)</f>
        <v>0</v>
      </c>
      <c r="BG153" s="133">
        <f>IF(N153="zákl. přenesená",J153,0)</f>
        <v>0</v>
      </c>
      <c r="BH153" s="133">
        <f>IF(N153="sníž. přenesená",J153,0)</f>
        <v>0</v>
      </c>
      <c r="BI153" s="133">
        <f>IF(N153="nulová",J153,0)</f>
        <v>0</v>
      </c>
      <c r="BJ153" s="17" t="s">
        <v>78</v>
      </c>
      <c r="BK153" s="133">
        <f>ROUND(I153*H153,2)</f>
        <v>0</v>
      </c>
      <c r="BL153" s="17" t="s">
        <v>114</v>
      </c>
      <c r="BM153" s="132" t="s">
        <v>593</v>
      </c>
    </row>
    <row r="154" spans="2:47" s="1" customFormat="1" ht="19.2">
      <c r="B154" s="32"/>
      <c r="D154" s="134" t="s">
        <v>121</v>
      </c>
      <c r="F154" s="135" t="s">
        <v>594</v>
      </c>
      <c r="I154" s="136"/>
      <c r="L154" s="32"/>
      <c r="M154" s="137"/>
      <c r="T154" s="53"/>
      <c r="AT154" s="17" t="s">
        <v>121</v>
      </c>
      <c r="AU154" s="17" t="s">
        <v>81</v>
      </c>
    </row>
    <row r="155" spans="2:47" s="1" customFormat="1" ht="10.2">
      <c r="B155" s="32"/>
      <c r="D155" s="148" t="s">
        <v>162</v>
      </c>
      <c r="F155" s="149" t="s">
        <v>595</v>
      </c>
      <c r="I155" s="136"/>
      <c r="L155" s="32"/>
      <c r="M155" s="137"/>
      <c r="T155" s="53"/>
      <c r="AT155" s="17" t="s">
        <v>162</v>
      </c>
      <c r="AU155" s="17" t="s">
        <v>81</v>
      </c>
    </row>
    <row r="156" spans="2:51" s="12" customFormat="1" ht="10.2">
      <c r="B156" s="150"/>
      <c r="D156" s="134" t="s">
        <v>191</v>
      </c>
      <c r="F156" s="152" t="s">
        <v>596</v>
      </c>
      <c r="H156" s="153">
        <v>25.56</v>
      </c>
      <c r="I156" s="154"/>
      <c r="L156" s="150"/>
      <c r="M156" s="155"/>
      <c r="T156" s="156"/>
      <c r="AT156" s="151" t="s">
        <v>191</v>
      </c>
      <c r="AU156" s="151" t="s">
        <v>81</v>
      </c>
      <c r="AV156" s="12" t="s">
        <v>81</v>
      </c>
      <c r="AW156" s="12" t="s">
        <v>4</v>
      </c>
      <c r="AX156" s="12" t="s">
        <v>78</v>
      </c>
      <c r="AY156" s="151" t="s">
        <v>115</v>
      </c>
    </row>
    <row r="157" spans="2:65" s="1" customFormat="1" ht="44.25" customHeight="1">
      <c r="B157" s="32"/>
      <c r="C157" s="121" t="s">
        <v>316</v>
      </c>
      <c r="D157" s="121" t="s">
        <v>116</v>
      </c>
      <c r="E157" s="122" t="s">
        <v>597</v>
      </c>
      <c r="F157" s="123" t="s">
        <v>598</v>
      </c>
      <c r="G157" s="124" t="s">
        <v>239</v>
      </c>
      <c r="H157" s="125">
        <v>2.556</v>
      </c>
      <c r="I157" s="126"/>
      <c r="J157" s="127">
        <f>ROUND(I157*H157,2)</f>
        <v>0</v>
      </c>
      <c r="K157" s="123" t="s">
        <v>159</v>
      </c>
      <c r="L157" s="32"/>
      <c r="M157" s="128" t="s">
        <v>18</v>
      </c>
      <c r="N157" s="129" t="s">
        <v>41</v>
      </c>
      <c r="P157" s="130">
        <f>O157*H157</f>
        <v>0</v>
      </c>
      <c r="Q157" s="130">
        <v>0</v>
      </c>
      <c r="R157" s="130">
        <f>Q157*H157</f>
        <v>0</v>
      </c>
      <c r="S157" s="130">
        <v>0</v>
      </c>
      <c r="T157" s="131">
        <f>S157*H157</f>
        <v>0</v>
      </c>
      <c r="AR157" s="132" t="s">
        <v>114</v>
      </c>
      <c r="AT157" s="132" t="s">
        <v>116</v>
      </c>
      <c r="AU157" s="132" t="s">
        <v>81</v>
      </c>
      <c r="AY157" s="17" t="s">
        <v>115</v>
      </c>
      <c r="BE157" s="133">
        <f>IF(N157="základní",J157,0)</f>
        <v>0</v>
      </c>
      <c r="BF157" s="133">
        <f>IF(N157="snížená",J157,0)</f>
        <v>0</v>
      </c>
      <c r="BG157" s="133">
        <f>IF(N157="zákl. přenesená",J157,0)</f>
        <v>0</v>
      </c>
      <c r="BH157" s="133">
        <f>IF(N157="sníž. přenesená",J157,0)</f>
        <v>0</v>
      </c>
      <c r="BI157" s="133">
        <f>IF(N157="nulová",J157,0)</f>
        <v>0</v>
      </c>
      <c r="BJ157" s="17" t="s">
        <v>78</v>
      </c>
      <c r="BK157" s="133">
        <f>ROUND(I157*H157,2)</f>
        <v>0</v>
      </c>
      <c r="BL157" s="17" t="s">
        <v>114</v>
      </c>
      <c r="BM157" s="132" t="s">
        <v>599</v>
      </c>
    </row>
    <row r="158" spans="2:47" s="1" customFormat="1" ht="28.8">
      <c r="B158" s="32"/>
      <c r="D158" s="134" t="s">
        <v>121</v>
      </c>
      <c r="F158" s="135" t="s">
        <v>600</v>
      </c>
      <c r="I158" s="136"/>
      <c r="L158" s="32"/>
      <c r="M158" s="137"/>
      <c r="T158" s="53"/>
      <c r="AT158" s="17" t="s">
        <v>121</v>
      </c>
      <c r="AU158" s="17" t="s">
        <v>81</v>
      </c>
    </row>
    <row r="159" spans="2:47" s="1" customFormat="1" ht="10.2">
      <c r="B159" s="32"/>
      <c r="D159" s="148" t="s">
        <v>162</v>
      </c>
      <c r="F159" s="149" t="s">
        <v>601</v>
      </c>
      <c r="I159" s="136"/>
      <c r="L159" s="32"/>
      <c r="M159" s="137"/>
      <c r="T159" s="53"/>
      <c r="AT159" s="17" t="s">
        <v>162</v>
      </c>
      <c r="AU159" s="17" t="s">
        <v>81</v>
      </c>
    </row>
    <row r="160" spans="2:65" s="1" customFormat="1" ht="24.15" customHeight="1">
      <c r="B160" s="32"/>
      <c r="C160" s="121" t="s">
        <v>321</v>
      </c>
      <c r="D160" s="121" t="s">
        <v>116</v>
      </c>
      <c r="E160" s="122" t="s">
        <v>602</v>
      </c>
      <c r="F160" s="123" t="s">
        <v>603</v>
      </c>
      <c r="G160" s="124" t="s">
        <v>239</v>
      </c>
      <c r="H160" s="125">
        <v>2.556</v>
      </c>
      <c r="I160" s="126"/>
      <c r="J160" s="127">
        <f>ROUND(I160*H160,2)</f>
        <v>0</v>
      </c>
      <c r="K160" s="123" t="s">
        <v>159</v>
      </c>
      <c r="L160" s="32"/>
      <c r="M160" s="128" t="s">
        <v>18</v>
      </c>
      <c r="N160" s="129" t="s">
        <v>41</v>
      </c>
      <c r="P160" s="130">
        <f>O160*H160</f>
        <v>0</v>
      </c>
      <c r="Q160" s="130">
        <v>0</v>
      </c>
      <c r="R160" s="130">
        <f>Q160*H160</f>
        <v>0</v>
      </c>
      <c r="S160" s="130">
        <v>0</v>
      </c>
      <c r="T160" s="131">
        <f>S160*H160</f>
        <v>0</v>
      </c>
      <c r="AR160" s="132" t="s">
        <v>114</v>
      </c>
      <c r="AT160" s="132" t="s">
        <v>116</v>
      </c>
      <c r="AU160" s="132" t="s">
        <v>81</v>
      </c>
      <c r="AY160" s="17" t="s">
        <v>115</v>
      </c>
      <c r="BE160" s="133">
        <f>IF(N160="základní",J160,0)</f>
        <v>0</v>
      </c>
      <c r="BF160" s="133">
        <f>IF(N160="snížená",J160,0)</f>
        <v>0</v>
      </c>
      <c r="BG160" s="133">
        <f>IF(N160="zákl. přenesená",J160,0)</f>
        <v>0</v>
      </c>
      <c r="BH160" s="133">
        <f>IF(N160="sníž. přenesená",J160,0)</f>
        <v>0</v>
      </c>
      <c r="BI160" s="133">
        <f>IF(N160="nulová",J160,0)</f>
        <v>0</v>
      </c>
      <c r="BJ160" s="17" t="s">
        <v>78</v>
      </c>
      <c r="BK160" s="133">
        <f>ROUND(I160*H160,2)</f>
        <v>0</v>
      </c>
      <c r="BL160" s="17" t="s">
        <v>114</v>
      </c>
      <c r="BM160" s="132" t="s">
        <v>604</v>
      </c>
    </row>
    <row r="161" spans="2:47" s="1" customFormat="1" ht="28.8">
      <c r="B161" s="32"/>
      <c r="D161" s="134" t="s">
        <v>121</v>
      </c>
      <c r="F161" s="135" t="s">
        <v>605</v>
      </c>
      <c r="I161" s="136"/>
      <c r="L161" s="32"/>
      <c r="M161" s="137"/>
      <c r="T161" s="53"/>
      <c r="AT161" s="17" t="s">
        <v>121</v>
      </c>
      <c r="AU161" s="17" t="s">
        <v>81</v>
      </c>
    </row>
    <row r="162" spans="2:47" s="1" customFormat="1" ht="10.2">
      <c r="B162" s="32"/>
      <c r="D162" s="148" t="s">
        <v>162</v>
      </c>
      <c r="F162" s="149" t="s">
        <v>606</v>
      </c>
      <c r="I162" s="136"/>
      <c r="L162" s="32"/>
      <c r="M162" s="137"/>
      <c r="T162" s="53"/>
      <c r="AT162" s="17" t="s">
        <v>162</v>
      </c>
      <c r="AU162" s="17" t="s">
        <v>81</v>
      </c>
    </row>
    <row r="163" spans="2:63" s="10" customFormat="1" ht="22.8" customHeight="1">
      <c r="B163" s="111"/>
      <c r="D163" s="112" t="s">
        <v>69</v>
      </c>
      <c r="E163" s="146" t="s">
        <v>445</v>
      </c>
      <c r="F163" s="146" t="s">
        <v>446</v>
      </c>
      <c r="I163" s="114"/>
      <c r="J163" s="147">
        <f>BK163</f>
        <v>0</v>
      </c>
      <c r="L163" s="111"/>
      <c r="M163" s="116"/>
      <c r="P163" s="117">
        <f>SUM(P164:P165)</f>
        <v>0</v>
      </c>
      <c r="R163" s="117">
        <f>SUM(R164:R165)</f>
        <v>0</v>
      </c>
      <c r="T163" s="118">
        <f>SUM(T164:T165)</f>
        <v>0</v>
      </c>
      <c r="AR163" s="112" t="s">
        <v>78</v>
      </c>
      <c r="AT163" s="119" t="s">
        <v>69</v>
      </c>
      <c r="AU163" s="119" t="s">
        <v>78</v>
      </c>
      <c r="AY163" s="112" t="s">
        <v>115</v>
      </c>
      <c r="BK163" s="120">
        <f>SUM(BK164:BK165)</f>
        <v>0</v>
      </c>
    </row>
    <row r="164" spans="2:65" s="1" customFormat="1" ht="16.5" customHeight="1">
      <c r="B164" s="32"/>
      <c r="C164" s="121" t="s">
        <v>7</v>
      </c>
      <c r="D164" s="121" t="s">
        <v>116</v>
      </c>
      <c r="E164" s="122" t="s">
        <v>447</v>
      </c>
      <c r="F164" s="123" t="s">
        <v>448</v>
      </c>
      <c r="G164" s="124" t="s">
        <v>239</v>
      </c>
      <c r="H164" s="125">
        <v>30.687</v>
      </c>
      <c r="I164" s="126"/>
      <c r="J164" s="127">
        <f>ROUND(I164*H164,2)</f>
        <v>0</v>
      </c>
      <c r="K164" s="123" t="s">
        <v>18</v>
      </c>
      <c r="L164" s="32"/>
      <c r="M164" s="128" t="s">
        <v>18</v>
      </c>
      <c r="N164" s="129" t="s">
        <v>41</v>
      </c>
      <c r="P164" s="130">
        <f>O164*H164</f>
        <v>0</v>
      </c>
      <c r="Q164" s="130">
        <v>0</v>
      </c>
      <c r="R164" s="130">
        <f>Q164*H164</f>
        <v>0</v>
      </c>
      <c r="S164" s="130">
        <v>0</v>
      </c>
      <c r="T164" s="131">
        <f>S164*H164</f>
        <v>0</v>
      </c>
      <c r="AR164" s="132" t="s">
        <v>114</v>
      </c>
      <c r="AT164" s="132" t="s">
        <v>116</v>
      </c>
      <c r="AU164" s="132" t="s">
        <v>81</v>
      </c>
      <c r="AY164" s="17" t="s">
        <v>115</v>
      </c>
      <c r="BE164" s="133">
        <f>IF(N164="základní",J164,0)</f>
        <v>0</v>
      </c>
      <c r="BF164" s="133">
        <f>IF(N164="snížená",J164,0)</f>
        <v>0</v>
      </c>
      <c r="BG164" s="133">
        <f>IF(N164="zákl. přenesená",J164,0)</f>
        <v>0</v>
      </c>
      <c r="BH164" s="133">
        <f>IF(N164="sníž. přenesená",J164,0)</f>
        <v>0</v>
      </c>
      <c r="BI164" s="133">
        <f>IF(N164="nulová",J164,0)</f>
        <v>0</v>
      </c>
      <c r="BJ164" s="17" t="s">
        <v>78</v>
      </c>
      <c r="BK164" s="133">
        <f>ROUND(I164*H164,2)</f>
        <v>0</v>
      </c>
      <c r="BL164" s="17" t="s">
        <v>114</v>
      </c>
      <c r="BM164" s="132" t="s">
        <v>607</v>
      </c>
    </row>
    <row r="165" spans="2:47" s="1" customFormat="1" ht="19.2">
      <c r="B165" s="32"/>
      <c r="D165" s="134" t="s">
        <v>121</v>
      </c>
      <c r="F165" s="135" t="s">
        <v>450</v>
      </c>
      <c r="I165" s="136"/>
      <c r="L165" s="32"/>
      <c r="M165" s="139"/>
      <c r="N165" s="140"/>
      <c r="O165" s="140"/>
      <c r="P165" s="140"/>
      <c r="Q165" s="140"/>
      <c r="R165" s="140"/>
      <c r="S165" s="140"/>
      <c r="T165" s="141"/>
      <c r="AT165" s="17" t="s">
        <v>121</v>
      </c>
      <c r="AU165" s="17" t="s">
        <v>81</v>
      </c>
    </row>
    <row r="166" spans="2:12" s="1" customFormat="1" ht="6.9" customHeight="1">
      <c r="B166" s="41"/>
      <c r="C166" s="42"/>
      <c r="D166" s="42"/>
      <c r="E166" s="42"/>
      <c r="F166" s="42"/>
      <c r="G166" s="42"/>
      <c r="H166" s="42"/>
      <c r="I166" s="42"/>
      <c r="J166" s="42"/>
      <c r="K166" s="42"/>
      <c r="L166" s="32"/>
    </row>
  </sheetData>
  <sheetProtection algorithmName="SHA-512" hashValue="Og5EWrjtql/JF40U+Y2t2NRcoAIHtRzUCKq/G+B2DfsEuJkJDdAjkRuPcucT5qlGhAokPnLMgd8GpDLV8/mirw==" saltValue="3HccPiezqTljXBHv2jxwio1UwCmjV9oiT8DZfCiqcXvlHmmlIwL6Bar92WKR6Zdz7U+2t3GcpoHv4ftRCxL7AQ==" spinCount="100000" sheet="1" objects="1" scenarios="1" formatColumns="0" formatRows="0" autoFilter="0"/>
  <autoFilter ref="C84:K16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3_01/129911121"/>
    <hyperlink ref="F96" r:id="rId2" display="https://podminky.urs.cz/item/CS_URS_2023_01/133251101"/>
    <hyperlink ref="F100" r:id="rId3" display="https://podminky.urs.cz/item/CS_URS_2023_01/162751117"/>
    <hyperlink ref="F104" r:id="rId4" display="https://podminky.urs.cz/item/CS_URS_2023_01/171201231"/>
    <hyperlink ref="F109" r:id="rId5" display="https://podminky.urs.cz/item/CS_URS_2023_01/174111101"/>
    <hyperlink ref="F114" r:id="rId6" display="https://podminky.urs.cz/item/CS_URS_2023_01/273351121"/>
    <hyperlink ref="F119" r:id="rId7" display="https://podminky.urs.cz/item/CS_URS_2023_01/273351122"/>
    <hyperlink ref="F124" r:id="rId8" display="https://podminky.urs.cz/item/CS_URS_2023_01/275313711"/>
    <hyperlink ref="F133" r:id="rId9" display="https://podminky.urs.cz/item/CS_URS_2023_01/966001112"/>
    <hyperlink ref="F136" r:id="rId10" display="https://podminky.urs.cz/item/CS_URS_2023_01/966001113"/>
    <hyperlink ref="F139" r:id="rId11" display="https://podminky.urs.cz/item/CS_URS_2023_01/966001211"/>
    <hyperlink ref="F142" r:id="rId12" display="https://podminky.urs.cz/item/CS_URS_2023_01/966001411"/>
    <hyperlink ref="F149" r:id="rId13" display="https://podminky.urs.cz/item/CS_URS_2023_01/997006002"/>
    <hyperlink ref="F152" r:id="rId14" display="https://podminky.urs.cz/item/CS_URS_2023_01/997006512"/>
    <hyperlink ref="F155" r:id="rId15" display="https://podminky.urs.cz/item/CS_URS_2023_01/997006519"/>
    <hyperlink ref="F159" r:id="rId16" display="https://podminky.urs.cz/item/CS_URS_2023_01/997013871"/>
    <hyperlink ref="F162" r:id="rId17" display="https://podminky.urs.cz/item/CS_URS_2023_01/9972315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3" customWidth="1"/>
    <col min="2" max="2" width="1.7109375" style="183" customWidth="1"/>
    <col min="3" max="4" width="5.00390625" style="183" customWidth="1"/>
    <col min="5" max="5" width="11.7109375" style="183" customWidth="1"/>
    <col min="6" max="6" width="9.140625" style="183" customWidth="1"/>
    <col min="7" max="7" width="5.00390625" style="183" customWidth="1"/>
    <col min="8" max="8" width="77.8515625" style="183" customWidth="1"/>
    <col min="9" max="10" width="20.00390625" style="183" customWidth="1"/>
    <col min="11" max="11" width="1.7109375" style="183" customWidth="1"/>
  </cols>
  <sheetData>
    <row r="1" ht="37.5" customHeight="1"/>
    <row r="2" spans="2:11" ht="7.5" customHeight="1">
      <c r="B2" s="184"/>
      <c r="C2" s="185"/>
      <c r="D2" s="185"/>
      <c r="E2" s="185"/>
      <c r="F2" s="185"/>
      <c r="G2" s="185"/>
      <c r="H2" s="185"/>
      <c r="I2" s="185"/>
      <c r="J2" s="185"/>
      <c r="K2" s="186"/>
    </row>
    <row r="3" spans="2:11" s="15" customFormat="1" ht="45" customHeight="1">
      <c r="B3" s="187"/>
      <c r="C3" s="303" t="s">
        <v>608</v>
      </c>
      <c r="D3" s="303"/>
      <c r="E3" s="303"/>
      <c r="F3" s="303"/>
      <c r="G3" s="303"/>
      <c r="H3" s="303"/>
      <c r="I3" s="303"/>
      <c r="J3" s="303"/>
      <c r="K3" s="188"/>
    </row>
    <row r="4" spans="2:11" ht="25.5" customHeight="1">
      <c r="B4" s="189"/>
      <c r="C4" s="308" t="s">
        <v>609</v>
      </c>
      <c r="D4" s="308"/>
      <c r="E4" s="308"/>
      <c r="F4" s="308"/>
      <c r="G4" s="308"/>
      <c r="H4" s="308"/>
      <c r="I4" s="308"/>
      <c r="J4" s="308"/>
      <c r="K4" s="190"/>
    </row>
    <row r="5" spans="2:11" ht="5.25" customHeight="1">
      <c r="B5" s="189"/>
      <c r="C5" s="191"/>
      <c r="D5" s="191"/>
      <c r="E5" s="191"/>
      <c r="F5" s="191"/>
      <c r="G5" s="191"/>
      <c r="H5" s="191"/>
      <c r="I5" s="191"/>
      <c r="J5" s="191"/>
      <c r="K5" s="190"/>
    </row>
    <row r="6" spans="2:11" ht="15" customHeight="1">
      <c r="B6" s="189"/>
      <c r="C6" s="307" t="s">
        <v>610</v>
      </c>
      <c r="D6" s="307"/>
      <c r="E6" s="307"/>
      <c r="F6" s="307"/>
      <c r="G6" s="307"/>
      <c r="H6" s="307"/>
      <c r="I6" s="307"/>
      <c r="J6" s="307"/>
      <c r="K6" s="190"/>
    </row>
    <row r="7" spans="2:11" ht="15" customHeight="1">
      <c r="B7" s="193"/>
      <c r="C7" s="307" t="s">
        <v>611</v>
      </c>
      <c r="D7" s="307"/>
      <c r="E7" s="307"/>
      <c r="F7" s="307"/>
      <c r="G7" s="307"/>
      <c r="H7" s="307"/>
      <c r="I7" s="307"/>
      <c r="J7" s="307"/>
      <c r="K7" s="190"/>
    </row>
    <row r="8" spans="2:11" ht="12.75" customHeight="1">
      <c r="B8" s="193"/>
      <c r="C8" s="192"/>
      <c r="D8" s="192"/>
      <c r="E8" s="192"/>
      <c r="F8" s="192"/>
      <c r="G8" s="192"/>
      <c r="H8" s="192"/>
      <c r="I8" s="192"/>
      <c r="J8" s="192"/>
      <c r="K8" s="190"/>
    </row>
    <row r="9" spans="2:11" ht="15" customHeight="1">
      <c r="B9" s="193"/>
      <c r="C9" s="307" t="s">
        <v>612</v>
      </c>
      <c r="D9" s="307"/>
      <c r="E9" s="307"/>
      <c r="F9" s="307"/>
      <c r="G9" s="307"/>
      <c r="H9" s="307"/>
      <c r="I9" s="307"/>
      <c r="J9" s="307"/>
      <c r="K9" s="190"/>
    </row>
    <row r="10" spans="2:11" ht="15" customHeight="1">
      <c r="B10" s="193"/>
      <c r="C10" s="192"/>
      <c r="D10" s="307" t="s">
        <v>613</v>
      </c>
      <c r="E10" s="307"/>
      <c r="F10" s="307"/>
      <c r="G10" s="307"/>
      <c r="H10" s="307"/>
      <c r="I10" s="307"/>
      <c r="J10" s="307"/>
      <c r="K10" s="190"/>
    </row>
    <row r="11" spans="2:11" ht="15" customHeight="1">
      <c r="B11" s="193"/>
      <c r="C11" s="194"/>
      <c r="D11" s="307" t="s">
        <v>614</v>
      </c>
      <c r="E11" s="307"/>
      <c r="F11" s="307"/>
      <c r="G11" s="307"/>
      <c r="H11" s="307"/>
      <c r="I11" s="307"/>
      <c r="J11" s="307"/>
      <c r="K11" s="190"/>
    </row>
    <row r="12" spans="2:11" ht="15" customHeight="1">
      <c r="B12" s="193"/>
      <c r="C12" s="194"/>
      <c r="D12" s="192"/>
      <c r="E12" s="192"/>
      <c r="F12" s="192"/>
      <c r="G12" s="192"/>
      <c r="H12" s="192"/>
      <c r="I12" s="192"/>
      <c r="J12" s="192"/>
      <c r="K12" s="190"/>
    </row>
    <row r="13" spans="2:11" ht="15" customHeight="1">
      <c r="B13" s="193"/>
      <c r="C13" s="194"/>
      <c r="D13" s="195" t="s">
        <v>615</v>
      </c>
      <c r="E13" s="192"/>
      <c r="F13" s="192"/>
      <c r="G13" s="192"/>
      <c r="H13" s="192"/>
      <c r="I13" s="192"/>
      <c r="J13" s="192"/>
      <c r="K13" s="190"/>
    </row>
    <row r="14" spans="2:11" ht="12.75" customHeight="1">
      <c r="B14" s="193"/>
      <c r="C14" s="194"/>
      <c r="D14" s="194"/>
      <c r="E14" s="194"/>
      <c r="F14" s="194"/>
      <c r="G14" s="194"/>
      <c r="H14" s="194"/>
      <c r="I14" s="194"/>
      <c r="J14" s="194"/>
      <c r="K14" s="190"/>
    </row>
    <row r="15" spans="2:11" ht="15" customHeight="1">
      <c r="B15" s="193"/>
      <c r="C15" s="194"/>
      <c r="D15" s="307" t="s">
        <v>616</v>
      </c>
      <c r="E15" s="307"/>
      <c r="F15" s="307"/>
      <c r="G15" s="307"/>
      <c r="H15" s="307"/>
      <c r="I15" s="307"/>
      <c r="J15" s="307"/>
      <c r="K15" s="190"/>
    </row>
    <row r="16" spans="2:11" ht="15" customHeight="1">
      <c r="B16" s="193"/>
      <c r="C16" s="194"/>
      <c r="D16" s="307" t="s">
        <v>617</v>
      </c>
      <c r="E16" s="307"/>
      <c r="F16" s="307"/>
      <c r="G16" s="307"/>
      <c r="H16" s="307"/>
      <c r="I16" s="307"/>
      <c r="J16" s="307"/>
      <c r="K16" s="190"/>
    </row>
    <row r="17" spans="2:11" ht="15" customHeight="1">
      <c r="B17" s="193"/>
      <c r="C17" s="194"/>
      <c r="D17" s="307" t="s">
        <v>618</v>
      </c>
      <c r="E17" s="307"/>
      <c r="F17" s="307"/>
      <c r="G17" s="307"/>
      <c r="H17" s="307"/>
      <c r="I17" s="307"/>
      <c r="J17" s="307"/>
      <c r="K17" s="190"/>
    </row>
    <row r="18" spans="2:11" ht="15" customHeight="1">
      <c r="B18" s="193"/>
      <c r="C18" s="194"/>
      <c r="D18" s="194"/>
      <c r="E18" s="196" t="s">
        <v>77</v>
      </c>
      <c r="F18" s="307" t="s">
        <v>619</v>
      </c>
      <c r="G18" s="307"/>
      <c r="H18" s="307"/>
      <c r="I18" s="307"/>
      <c r="J18" s="307"/>
      <c r="K18" s="190"/>
    </row>
    <row r="19" spans="2:11" ht="15" customHeight="1">
      <c r="B19" s="193"/>
      <c r="C19" s="194"/>
      <c r="D19" s="194"/>
      <c r="E19" s="196" t="s">
        <v>620</v>
      </c>
      <c r="F19" s="307" t="s">
        <v>621</v>
      </c>
      <c r="G19" s="307"/>
      <c r="H19" s="307"/>
      <c r="I19" s="307"/>
      <c r="J19" s="307"/>
      <c r="K19" s="190"/>
    </row>
    <row r="20" spans="2:11" ht="15" customHeight="1">
      <c r="B20" s="193"/>
      <c r="C20" s="194"/>
      <c r="D20" s="194"/>
      <c r="E20" s="196" t="s">
        <v>622</v>
      </c>
      <c r="F20" s="307" t="s">
        <v>623</v>
      </c>
      <c r="G20" s="307"/>
      <c r="H20" s="307"/>
      <c r="I20" s="307"/>
      <c r="J20" s="307"/>
      <c r="K20" s="190"/>
    </row>
    <row r="21" spans="2:11" ht="15" customHeight="1">
      <c r="B21" s="193"/>
      <c r="C21" s="194"/>
      <c r="D21" s="194"/>
      <c r="E21" s="196" t="s">
        <v>624</v>
      </c>
      <c r="F21" s="307" t="s">
        <v>625</v>
      </c>
      <c r="G21" s="307"/>
      <c r="H21" s="307"/>
      <c r="I21" s="307"/>
      <c r="J21" s="307"/>
      <c r="K21" s="190"/>
    </row>
    <row r="22" spans="2:11" ht="15" customHeight="1">
      <c r="B22" s="193"/>
      <c r="C22" s="194"/>
      <c r="D22" s="194"/>
      <c r="E22" s="196" t="s">
        <v>112</v>
      </c>
      <c r="F22" s="307" t="s">
        <v>113</v>
      </c>
      <c r="G22" s="307"/>
      <c r="H22" s="307"/>
      <c r="I22" s="307"/>
      <c r="J22" s="307"/>
      <c r="K22" s="190"/>
    </row>
    <row r="23" spans="2:11" ht="15" customHeight="1">
      <c r="B23" s="193"/>
      <c r="C23" s="194"/>
      <c r="D23" s="194"/>
      <c r="E23" s="196" t="s">
        <v>626</v>
      </c>
      <c r="F23" s="307" t="s">
        <v>627</v>
      </c>
      <c r="G23" s="307"/>
      <c r="H23" s="307"/>
      <c r="I23" s="307"/>
      <c r="J23" s="307"/>
      <c r="K23" s="190"/>
    </row>
    <row r="24" spans="2:11" ht="12.75" customHeight="1">
      <c r="B24" s="193"/>
      <c r="C24" s="194"/>
      <c r="D24" s="194"/>
      <c r="E24" s="194"/>
      <c r="F24" s="194"/>
      <c r="G24" s="194"/>
      <c r="H24" s="194"/>
      <c r="I24" s="194"/>
      <c r="J24" s="194"/>
      <c r="K24" s="190"/>
    </row>
    <row r="25" spans="2:11" ht="15" customHeight="1">
      <c r="B25" s="193"/>
      <c r="C25" s="307" t="s">
        <v>628</v>
      </c>
      <c r="D25" s="307"/>
      <c r="E25" s="307"/>
      <c r="F25" s="307"/>
      <c r="G25" s="307"/>
      <c r="H25" s="307"/>
      <c r="I25" s="307"/>
      <c r="J25" s="307"/>
      <c r="K25" s="190"/>
    </row>
    <row r="26" spans="2:11" ht="15" customHeight="1">
      <c r="B26" s="193"/>
      <c r="C26" s="307" t="s">
        <v>629</v>
      </c>
      <c r="D26" s="307"/>
      <c r="E26" s="307"/>
      <c r="F26" s="307"/>
      <c r="G26" s="307"/>
      <c r="H26" s="307"/>
      <c r="I26" s="307"/>
      <c r="J26" s="307"/>
      <c r="K26" s="190"/>
    </row>
    <row r="27" spans="2:11" ht="15" customHeight="1">
      <c r="B27" s="193"/>
      <c r="C27" s="192"/>
      <c r="D27" s="307" t="s">
        <v>630</v>
      </c>
      <c r="E27" s="307"/>
      <c r="F27" s="307"/>
      <c r="G27" s="307"/>
      <c r="H27" s="307"/>
      <c r="I27" s="307"/>
      <c r="J27" s="307"/>
      <c r="K27" s="190"/>
    </row>
    <row r="28" spans="2:11" ht="15" customHeight="1">
      <c r="B28" s="193"/>
      <c r="C28" s="194"/>
      <c r="D28" s="307" t="s">
        <v>631</v>
      </c>
      <c r="E28" s="307"/>
      <c r="F28" s="307"/>
      <c r="G28" s="307"/>
      <c r="H28" s="307"/>
      <c r="I28" s="307"/>
      <c r="J28" s="307"/>
      <c r="K28" s="190"/>
    </row>
    <row r="29" spans="2:11" ht="12.75" customHeight="1">
      <c r="B29" s="193"/>
      <c r="C29" s="194"/>
      <c r="D29" s="194"/>
      <c r="E29" s="194"/>
      <c r="F29" s="194"/>
      <c r="G29" s="194"/>
      <c r="H29" s="194"/>
      <c r="I29" s="194"/>
      <c r="J29" s="194"/>
      <c r="K29" s="190"/>
    </row>
    <row r="30" spans="2:11" ht="15" customHeight="1">
      <c r="B30" s="193"/>
      <c r="C30" s="194"/>
      <c r="D30" s="307" t="s">
        <v>632</v>
      </c>
      <c r="E30" s="307"/>
      <c r="F30" s="307"/>
      <c r="G30" s="307"/>
      <c r="H30" s="307"/>
      <c r="I30" s="307"/>
      <c r="J30" s="307"/>
      <c r="K30" s="190"/>
    </row>
    <row r="31" spans="2:11" ht="15" customHeight="1">
      <c r="B31" s="193"/>
      <c r="C31" s="194"/>
      <c r="D31" s="307" t="s">
        <v>633</v>
      </c>
      <c r="E31" s="307"/>
      <c r="F31" s="307"/>
      <c r="G31" s="307"/>
      <c r="H31" s="307"/>
      <c r="I31" s="307"/>
      <c r="J31" s="307"/>
      <c r="K31" s="190"/>
    </row>
    <row r="32" spans="2:11" ht="12.75" customHeight="1">
      <c r="B32" s="193"/>
      <c r="C32" s="194"/>
      <c r="D32" s="194"/>
      <c r="E32" s="194"/>
      <c r="F32" s="194"/>
      <c r="G32" s="194"/>
      <c r="H32" s="194"/>
      <c r="I32" s="194"/>
      <c r="J32" s="194"/>
      <c r="K32" s="190"/>
    </row>
    <row r="33" spans="2:11" ht="15" customHeight="1">
      <c r="B33" s="193"/>
      <c r="C33" s="194"/>
      <c r="D33" s="307" t="s">
        <v>634</v>
      </c>
      <c r="E33" s="307"/>
      <c r="F33" s="307"/>
      <c r="G33" s="307"/>
      <c r="H33" s="307"/>
      <c r="I33" s="307"/>
      <c r="J33" s="307"/>
      <c r="K33" s="190"/>
    </row>
    <row r="34" spans="2:11" ht="15" customHeight="1">
      <c r="B34" s="193"/>
      <c r="C34" s="194"/>
      <c r="D34" s="307" t="s">
        <v>635</v>
      </c>
      <c r="E34" s="307"/>
      <c r="F34" s="307"/>
      <c r="G34" s="307"/>
      <c r="H34" s="307"/>
      <c r="I34" s="307"/>
      <c r="J34" s="307"/>
      <c r="K34" s="190"/>
    </row>
    <row r="35" spans="2:11" ht="15" customHeight="1">
      <c r="B35" s="193"/>
      <c r="C35" s="194"/>
      <c r="D35" s="307" t="s">
        <v>636</v>
      </c>
      <c r="E35" s="307"/>
      <c r="F35" s="307"/>
      <c r="G35" s="307"/>
      <c r="H35" s="307"/>
      <c r="I35" s="307"/>
      <c r="J35" s="307"/>
      <c r="K35" s="190"/>
    </row>
    <row r="36" spans="2:11" ht="15" customHeight="1">
      <c r="B36" s="193"/>
      <c r="C36" s="194"/>
      <c r="D36" s="192"/>
      <c r="E36" s="195" t="s">
        <v>100</v>
      </c>
      <c r="F36" s="192"/>
      <c r="G36" s="307" t="s">
        <v>637</v>
      </c>
      <c r="H36" s="307"/>
      <c r="I36" s="307"/>
      <c r="J36" s="307"/>
      <c r="K36" s="190"/>
    </row>
    <row r="37" spans="2:11" ht="30.75" customHeight="1">
      <c r="B37" s="193"/>
      <c r="C37" s="194"/>
      <c r="D37" s="192"/>
      <c r="E37" s="195" t="s">
        <v>638</v>
      </c>
      <c r="F37" s="192"/>
      <c r="G37" s="307" t="s">
        <v>639</v>
      </c>
      <c r="H37" s="307"/>
      <c r="I37" s="307"/>
      <c r="J37" s="307"/>
      <c r="K37" s="190"/>
    </row>
    <row r="38" spans="2:11" ht="15" customHeight="1">
      <c r="B38" s="193"/>
      <c r="C38" s="194"/>
      <c r="D38" s="192"/>
      <c r="E38" s="195" t="s">
        <v>51</v>
      </c>
      <c r="F38" s="192"/>
      <c r="G38" s="307" t="s">
        <v>640</v>
      </c>
      <c r="H38" s="307"/>
      <c r="I38" s="307"/>
      <c r="J38" s="307"/>
      <c r="K38" s="190"/>
    </row>
    <row r="39" spans="2:11" ht="15" customHeight="1">
      <c r="B39" s="193"/>
      <c r="C39" s="194"/>
      <c r="D39" s="192"/>
      <c r="E39" s="195" t="s">
        <v>52</v>
      </c>
      <c r="F39" s="192"/>
      <c r="G39" s="307" t="s">
        <v>641</v>
      </c>
      <c r="H39" s="307"/>
      <c r="I39" s="307"/>
      <c r="J39" s="307"/>
      <c r="K39" s="190"/>
    </row>
    <row r="40" spans="2:11" ht="15" customHeight="1">
      <c r="B40" s="193"/>
      <c r="C40" s="194"/>
      <c r="D40" s="192"/>
      <c r="E40" s="195" t="s">
        <v>101</v>
      </c>
      <c r="F40" s="192"/>
      <c r="G40" s="307" t="s">
        <v>642</v>
      </c>
      <c r="H40" s="307"/>
      <c r="I40" s="307"/>
      <c r="J40" s="307"/>
      <c r="K40" s="190"/>
    </row>
    <row r="41" spans="2:11" ht="15" customHeight="1">
      <c r="B41" s="193"/>
      <c r="C41" s="194"/>
      <c r="D41" s="192"/>
      <c r="E41" s="195" t="s">
        <v>102</v>
      </c>
      <c r="F41" s="192"/>
      <c r="G41" s="307" t="s">
        <v>643</v>
      </c>
      <c r="H41" s="307"/>
      <c r="I41" s="307"/>
      <c r="J41" s="307"/>
      <c r="K41" s="190"/>
    </row>
    <row r="42" spans="2:11" ht="15" customHeight="1">
      <c r="B42" s="193"/>
      <c r="C42" s="194"/>
      <c r="D42" s="192"/>
      <c r="E42" s="195" t="s">
        <v>644</v>
      </c>
      <c r="F42" s="192"/>
      <c r="G42" s="307" t="s">
        <v>645</v>
      </c>
      <c r="H42" s="307"/>
      <c r="I42" s="307"/>
      <c r="J42" s="307"/>
      <c r="K42" s="190"/>
    </row>
    <row r="43" spans="2:11" ht="15" customHeight="1">
      <c r="B43" s="193"/>
      <c r="C43" s="194"/>
      <c r="D43" s="192"/>
      <c r="E43" s="195"/>
      <c r="F43" s="192"/>
      <c r="G43" s="307" t="s">
        <v>646</v>
      </c>
      <c r="H43" s="307"/>
      <c r="I43" s="307"/>
      <c r="J43" s="307"/>
      <c r="K43" s="190"/>
    </row>
    <row r="44" spans="2:11" ht="15" customHeight="1">
      <c r="B44" s="193"/>
      <c r="C44" s="194"/>
      <c r="D44" s="192"/>
      <c r="E44" s="195" t="s">
        <v>647</v>
      </c>
      <c r="F44" s="192"/>
      <c r="G44" s="307" t="s">
        <v>648</v>
      </c>
      <c r="H44" s="307"/>
      <c r="I44" s="307"/>
      <c r="J44" s="307"/>
      <c r="K44" s="190"/>
    </row>
    <row r="45" spans="2:11" ht="15" customHeight="1">
      <c r="B45" s="193"/>
      <c r="C45" s="194"/>
      <c r="D45" s="192"/>
      <c r="E45" s="195" t="s">
        <v>104</v>
      </c>
      <c r="F45" s="192"/>
      <c r="G45" s="307" t="s">
        <v>649</v>
      </c>
      <c r="H45" s="307"/>
      <c r="I45" s="307"/>
      <c r="J45" s="307"/>
      <c r="K45" s="190"/>
    </row>
    <row r="46" spans="2:11" ht="12.75" customHeight="1">
      <c r="B46" s="193"/>
      <c r="C46" s="194"/>
      <c r="D46" s="192"/>
      <c r="E46" s="192"/>
      <c r="F46" s="192"/>
      <c r="G46" s="192"/>
      <c r="H46" s="192"/>
      <c r="I46" s="192"/>
      <c r="J46" s="192"/>
      <c r="K46" s="190"/>
    </row>
    <row r="47" spans="2:11" ht="15" customHeight="1">
      <c r="B47" s="193"/>
      <c r="C47" s="194"/>
      <c r="D47" s="307" t="s">
        <v>650</v>
      </c>
      <c r="E47" s="307"/>
      <c r="F47" s="307"/>
      <c r="G47" s="307"/>
      <c r="H47" s="307"/>
      <c r="I47" s="307"/>
      <c r="J47" s="307"/>
      <c r="K47" s="190"/>
    </row>
    <row r="48" spans="2:11" ht="15" customHeight="1">
      <c r="B48" s="193"/>
      <c r="C48" s="194"/>
      <c r="D48" s="194"/>
      <c r="E48" s="307" t="s">
        <v>651</v>
      </c>
      <c r="F48" s="307"/>
      <c r="G48" s="307"/>
      <c r="H48" s="307"/>
      <c r="I48" s="307"/>
      <c r="J48" s="307"/>
      <c r="K48" s="190"/>
    </row>
    <row r="49" spans="2:11" ht="15" customHeight="1">
      <c r="B49" s="193"/>
      <c r="C49" s="194"/>
      <c r="D49" s="194"/>
      <c r="E49" s="307" t="s">
        <v>652</v>
      </c>
      <c r="F49" s="307"/>
      <c r="G49" s="307"/>
      <c r="H49" s="307"/>
      <c r="I49" s="307"/>
      <c r="J49" s="307"/>
      <c r="K49" s="190"/>
    </row>
    <row r="50" spans="2:11" ht="15" customHeight="1">
      <c r="B50" s="193"/>
      <c r="C50" s="194"/>
      <c r="D50" s="194"/>
      <c r="E50" s="307" t="s">
        <v>653</v>
      </c>
      <c r="F50" s="307"/>
      <c r="G50" s="307"/>
      <c r="H50" s="307"/>
      <c r="I50" s="307"/>
      <c r="J50" s="307"/>
      <c r="K50" s="190"/>
    </row>
    <row r="51" spans="2:11" ht="15" customHeight="1">
      <c r="B51" s="193"/>
      <c r="C51" s="194"/>
      <c r="D51" s="307" t="s">
        <v>654</v>
      </c>
      <c r="E51" s="307"/>
      <c r="F51" s="307"/>
      <c r="G51" s="307"/>
      <c r="H51" s="307"/>
      <c r="I51" s="307"/>
      <c r="J51" s="307"/>
      <c r="K51" s="190"/>
    </row>
    <row r="52" spans="2:11" ht="25.5" customHeight="1">
      <c r="B52" s="189"/>
      <c r="C52" s="308" t="s">
        <v>655</v>
      </c>
      <c r="D52" s="308"/>
      <c r="E52" s="308"/>
      <c r="F52" s="308"/>
      <c r="G52" s="308"/>
      <c r="H52" s="308"/>
      <c r="I52" s="308"/>
      <c r="J52" s="308"/>
      <c r="K52" s="190"/>
    </row>
    <row r="53" spans="2:11" ht="5.25" customHeight="1">
      <c r="B53" s="189"/>
      <c r="C53" s="191"/>
      <c r="D53" s="191"/>
      <c r="E53" s="191"/>
      <c r="F53" s="191"/>
      <c r="G53" s="191"/>
      <c r="H53" s="191"/>
      <c r="I53" s="191"/>
      <c r="J53" s="191"/>
      <c r="K53" s="190"/>
    </row>
    <row r="54" spans="2:11" ht="15" customHeight="1">
      <c r="B54" s="189"/>
      <c r="C54" s="307" t="s">
        <v>656</v>
      </c>
      <c r="D54" s="307"/>
      <c r="E54" s="307"/>
      <c r="F54" s="307"/>
      <c r="G54" s="307"/>
      <c r="H54" s="307"/>
      <c r="I54" s="307"/>
      <c r="J54" s="307"/>
      <c r="K54" s="190"/>
    </row>
    <row r="55" spans="2:11" ht="15" customHeight="1">
      <c r="B55" s="189"/>
      <c r="C55" s="307" t="s">
        <v>657</v>
      </c>
      <c r="D55" s="307"/>
      <c r="E55" s="307"/>
      <c r="F55" s="307"/>
      <c r="G55" s="307"/>
      <c r="H55" s="307"/>
      <c r="I55" s="307"/>
      <c r="J55" s="307"/>
      <c r="K55" s="190"/>
    </row>
    <row r="56" spans="2:11" ht="12.75" customHeight="1">
      <c r="B56" s="189"/>
      <c r="C56" s="192"/>
      <c r="D56" s="192"/>
      <c r="E56" s="192"/>
      <c r="F56" s="192"/>
      <c r="G56" s="192"/>
      <c r="H56" s="192"/>
      <c r="I56" s="192"/>
      <c r="J56" s="192"/>
      <c r="K56" s="190"/>
    </row>
    <row r="57" spans="2:11" ht="15" customHeight="1">
      <c r="B57" s="189"/>
      <c r="C57" s="307" t="s">
        <v>658</v>
      </c>
      <c r="D57" s="307"/>
      <c r="E57" s="307"/>
      <c r="F57" s="307"/>
      <c r="G57" s="307"/>
      <c r="H57" s="307"/>
      <c r="I57" s="307"/>
      <c r="J57" s="307"/>
      <c r="K57" s="190"/>
    </row>
    <row r="58" spans="2:11" ht="15" customHeight="1">
      <c r="B58" s="189"/>
      <c r="C58" s="194"/>
      <c r="D58" s="307" t="s">
        <v>659</v>
      </c>
      <c r="E58" s="307"/>
      <c r="F58" s="307"/>
      <c r="G58" s="307"/>
      <c r="H58" s="307"/>
      <c r="I58" s="307"/>
      <c r="J58" s="307"/>
      <c r="K58" s="190"/>
    </row>
    <row r="59" spans="2:11" ht="15" customHeight="1">
      <c r="B59" s="189"/>
      <c r="C59" s="194"/>
      <c r="D59" s="307" t="s">
        <v>660</v>
      </c>
      <c r="E59" s="307"/>
      <c r="F59" s="307"/>
      <c r="G59" s="307"/>
      <c r="H59" s="307"/>
      <c r="I59" s="307"/>
      <c r="J59" s="307"/>
      <c r="K59" s="190"/>
    </row>
    <row r="60" spans="2:11" ht="15" customHeight="1">
      <c r="B60" s="189"/>
      <c r="C60" s="194"/>
      <c r="D60" s="307" t="s">
        <v>661</v>
      </c>
      <c r="E60" s="307"/>
      <c r="F60" s="307"/>
      <c r="G60" s="307"/>
      <c r="H60" s="307"/>
      <c r="I60" s="307"/>
      <c r="J60" s="307"/>
      <c r="K60" s="190"/>
    </row>
    <row r="61" spans="2:11" ht="15" customHeight="1">
      <c r="B61" s="189"/>
      <c r="C61" s="194"/>
      <c r="D61" s="307" t="s">
        <v>662</v>
      </c>
      <c r="E61" s="307"/>
      <c r="F61" s="307"/>
      <c r="G61" s="307"/>
      <c r="H61" s="307"/>
      <c r="I61" s="307"/>
      <c r="J61" s="307"/>
      <c r="K61" s="190"/>
    </row>
    <row r="62" spans="2:11" ht="15" customHeight="1">
      <c r="B62" s="189"/>
      <c r="C62" s="194"/>
      <c r="D62" s="309" t="s">
        <v>663</v>
      </c>
      <c r="E62" s="309"/>
      <c r="F62" s="309"/>
      <c r="G62" s="309"/>
      <c r="H62" s="309"/>
      <c r="I62" s="309"/>
      <c r="J62" s="309"/>
      <c r="K62" s="190"/>
    </row>
    <row r="63" spans="2:11" ht="15" customHeight="1">
      <c r="B63" s="189"/>
      <c r="C63" s="194"/>
      <c r="D63" s="307" t="s">
        <v>664</v>
      </c>
      <c r="E63" s="307"/>
      <c r="F63" s="307"/>
      <c r="G63" s="307"/>
      <c r="H63" s="307"/>
      <c r="I63" s="307"/>
      <c r="J63" s="307"/>
      <c r="K63" s="190"/>
    </row>
    <row r="64" spans="2:11" ht="12.75" customHeight="1">
      <c r="B64" s="189"/>
      <c r="C64" s="194"/>
      <c r="D64" s="194"/>
      <c r="E64" s="197"/>
      <c r="F64" s="194"/>
      <c r="G64" s="194"/>
      <c r="H64" s="194"/>
      <c r="I64" s="194"/>
      <c r="J64" s="194"/>
      <c r="K64" s="190"/>
    </row>
    <row r="65" spans="2:11" ht="15" customHeight="1">
      <c r="B65" s="189"/>
      <c r="C65" s="194"/>
      <c r="D65" s="307" t="s">
        <v>665</v>
      </c>
      <c r="E65" s="307"/>
      <c r="F65" s="307"/>
      <c r="G65" s="307"/>
      <c r="H65" s="307"/>
      <c r="I65" s="307"/>
      <c r="J65" s="307"/>
      <c r="K65" s="190"/>
    </row>
    <row r="66" spans="2:11" ht="15" customHeight="1">
      <c r="B66" s="189"/>
      <c r="C66" s="194"/>
      <c r="D66" s="309" t="s">
        <v>666</v>
      </c>
      <c r="E66" s="309"/>
      <c r="F66" s="309"/>
      <c r="G66" s="309"/>
      <c r="H66" s="309"/>
      <c r="I66" s="309"/>
      <c r="J66" s="309"/>
      <c r="K66" s="190"/>
    </row>
    <row r="67" spans="2:11" ht="15" customHeight="1">
      <c r="B67" s="189"/>
      <c r="C67" s="194"/>
      <c r="D67" s="307" t="s">
        <v>667</v>
      </c>
      <c r="E67" s="307"/>
      <c r="F67" s="307"/>
      <c r="G67" s="307"/>
      <c r="H67" s="307"/>
      <c r="I67" s="307"/>
      <c r="J67" s="307"/>
      <c r="K67" s="190"/>
    </row>
    <row r="68" spans="2:11" ht="15" customHeight="1">
      <c r="B68" s="189"/>
      <c r="C68" s="194"/>
      <c r="D68" s="307" t="s">
        <v>668</v>
      </c>
      <c r="E68" s="307"/>
      <c r="F68" s="307"/>
      <c r="G68" s="307"/>
      <c r="H68" s="307"/>
      <c r="I68" s="307"/>
      <c r="J68" s="307"/>
      <c r="K68" s="190"/>
    </row>
    <row r="69" spans="2:11" ht="15" customHeight="1">
      <c r="B69" s="189"/>
      <c r="C69" s="194"/>
      <c r="D69" s="307" t="s">
        <v>669</v>
      </c>
      <c r="E69" s="307"/>
      <c r="F69" s="307"/>
      <c r="G69" s="307"/>
      <c r="H69" s="307"/>
      <c r="I69" s="307"/>
      <c r="J69" s="307"/>
      <c r="K69" s="190"/>
    </row>
    <row r="70" spans="2:11" ht="15" customHeight="1">
      <c r="B70" s="189"/>
      <c r="C70" s="194"/>
      <c r="D70" s="307" t="s">
        <v>670</v>
      </c>
      <c r="E70" s="307"/>
      <c r="F70" s="307"/>
      <c r="G70" s="307"/>
      <c r="H70" s="307"/>
      <c r="I70" s="307"/>
      <c r="J70" s="307"/>
      <c r="K70" s="190"/>
    </row>
    <row r="71" spans="2:11" ht="12.75" customHeight="1">
      <c r="B71" s="198"/>
      <c r="C71" s="199"/>
      <c r="D71" s="199"/>
      <c r="E71" s="199"/>
      <c r="F71" s="199"/>
      <c r="G71" s="199"/>
      <c r="H71" s="199"/>
      <c r="I71" s="199"/>
      <c r="J71" s="199"/>
      <c r="K71" s="200"/>
    </row>
    <row r="72" spans="2:11" ht="18.75" customHeight="1">
      <c r="B72" s="201"/>
      <c r="C72" s="201"/>
      <c r="D72" s="201"/>
      <c r="E72" s="201"/>
      <c r="F72" s="201"/>
      <c r="G72" s="201"/>
      <c r="H72" s="201"/>
      <c r="I72" s="201"/>
      <c r="J72" s="201"/>
      <c r="K72" s="202"/>
    </row>
    <row r="73" spans="2:11" ht="18.75" customHeight="1">
      <c r="B73" s="202"/>
      <c r="C73" s="202"/>
      <c r="D73" s="202"/>
      <c r="E73" s="202"/>
      <c r="F73" s="202"/>
      <c r="G73" s="202"/>
      <c r="H73" s="202"/>
      <c r="I73" s="202"/>
      <c r="J73" s="202"/>
      <c r="K73" s="202"/>
    </row>
    <row r="74" spans="2:11" ht="7.5" customHeight="1">
      <c r="B74" s="203"/>
      <c r="C74" s="204"/>
      <c r="D74" s="204"/>
      <c r="E74" s="204"/>
      <c r="F74" s="204"/>
      <c r="G74" s="204"/>
      <c r="H74" s="204"/>
      <c r="I74" s="204"/>
      <c r="J74" s="204"/>
      <c r="K74" s="205"/>
    </row>
    <row r="75" spans="2:11" ht="45" customHeight="1">
      <c r="B75" s="206"/>
      <c r="C75" s="302" t="s">
        <v>671</v>
      </c>
      <c r="D75" s="302"/>
      <c r="E75" s="302"/>
      <c r="F75" s="302"/>
      <c r="G75" s="302"/>
      <c r="H75" s="302"/>
      <c r="I75" s="302"/>
      <c r="J75" s="302"/>
      <c r="K75" s="207"/>
    </row>
    <row r="76" spans="2:11" ht="17.25" customHeight="1">
      <c r="B76" s="206"/>
      <c r="C76" s="208" t="s">
        <v>672</v>
      </c>
      <c r="D76" s="208"/>
      <c r="E76" s="208"/>
      <c r="F76" s="208" t="s">
        <v>673</v>
      </c>
      <c r="G76" s="209"/>
      <c r="H76" s="208" t="s">
        <v>52</v>
      </c>
      <c r="I76" s="208" t="s">
        <v>55</v>
      </c>
      <c r="J76" s="208" t="s">
        <v>674</v>
      </c>
      <c r="K76" s="207"/>
    </row>
    <row r="77" spans="2:11" ht="17.25" customHeight="1">
      <c r="B77" s="206"/>
      <c r="C77" s="210" t="s">
        <v>675</v>
      </c>
      <c r="D77" s="210"/>
      <c r="E77" s="210"/>
      <c r="F77" s="211" t="s">
        <v>676</v>
      </c>
      <c r="G77" s="212"/>
      <c r="H77" s="210"/>
      <c r="I77" s="210"/>
      <c r="J77" s="210" t="s">
        <v>677</v>
      </c>
      <c r="K77" s="207"/>
    </row>
    <row r="78" spans="2:11" ht="5.25" customHeight="1">
      <c r="B78" s="206"/>
      <c r="C78" s="213"/>
      <c r="D78" s="213"/>
      <c r="E78" s="213"/>
      <c r="F78" s="213"/>
      <c r="G78" s="214"/>
      <c r="H78" s="213"/>
      <c r="I78" s="213"/>
      <c r="J78" s="213"/>
      <c r="K78" s="207"/>
    </row>
    <row r="79" spans="2:11" ht="15" customHeight="1">
      <c r="B79" s="206"/>
      <c r="C79" s="195" t="s">
        <v>51</v>
      </c>
      <c r="D79" s="215"/>
      <c r="E79" s="215"/>
      <c r="F79" s="216" t="s">
        <v>678</v>
      </c>
      <c r="G79" s="217"/>
      <c r="H79" s="195" t="s">
        <v>679</v>
      </c>
      <c r="I79" s="195" t="s">
        <v>680</v>
      </c>
      <c r="J79" s="195">
        <v>20</v>
      </c>
      <c r="K79" s="207"/>
    </row>
    <row r="80" spans="2:11" ht="15" customHeight="1">
      <c r="B80" s="206"/>
      <c r="C80" s="195" t="s">
        <v>681</v>
      </c>
      <c r="D80" s="195"/>
      <c r="E80" s="195"/>
      <c r="F80" s="216" t="s">
        <v>678</v>
      </c>
      <c r="G80" s="217"/>
      <c r="H80" s="195" t="s">
        <v>682</v>
      </c>
      <c r="I80" s="195" t="s">
        <v>680</v>
      </c>
      <c r="J80" s="195">
        <v>120</v>
      </c>
      <c r="K80" s="207"/>
    </row>
    <row r="81" spans="2:11" ht="15" customHeight="1">
      <c r="B81" s="218"/>
      <c r="C81" s="195" t="s">
        <v>683</v>
      </c>
      <c r="D81" s="195"/>
      <c r="E81" s="195"/>
      <c r="F81" s="216" t="s">
        <v>684</v>
      </c>
      <c r="G81" s="217"/>
      <c r="H81" s="195" t="s">
        <v>685</v>
      </c>
      <c r="I81" s="195" t="s">
        <v>680</v>
      </c>
      <c r="J81" s="195">
        <v>50</v>
      </c>
      <c r="K81" s="207"/>
    </row>
    <row r="82" spans="2:11" ht="15" customHeight="1">
      <c r="B82" s="218"/>
      <c r="C82" s="195" t="s">
        <v>686</v>
      </c>
      <c r="D82" s="195"/>
      <c r="E82" s="195"/>
      <c r="F82" s="216" t="s">
        <v>678</v>
      </c>
      <c r="G82" s="217"/>
      <c r="H82" s="195" t="s">
        <v>687</v>
      </c>
      <c r="I82" s="195" t="s">
        <v>688</v>
      </c>
      <c r="J82" s="195"/>
      <c r="K82" s="207"/>
    </row>
    <row r="83" spans="2:11" ht="15" customHeight="1">
      <c r="B83" s="218"/>
      <c r="C83" s="195" t="s">
        <v>689</v>
      </c>
      <c r="D83" s="195"/>
      <c r="E83" s="195"/>
      <c r="F83" s="216" t="s">
        <v>684</v>
      </c>
      <c r="G83" s="195"/>
      <c r="H83" s="195" t="s">
        <v>690</v>
      </c>
      <c r="I83" s="195" t="s">
        <v>680</v>
      </c>
      <c r="J83" s="195">
        <v>15</v>
      </c>
      <c r="K83" s="207"/>
    </row>
    <row r="84" spans="2:11" ht="15" customHeight="1">
      <c r="B84" s="218"/>
      <c r="C84" s="195" t="s">
        <v>691</v>
      </c>
      <c r="D84" s="195"/>
      <c r="E84" s="195"/>
      <c r="F84" s="216" t="s">
        <v>684</v>
      </c>
      <c r="G84" s="195"/>
      <c r="H84" s="195" t="s">
        <v>692</v>
      </c>
      <c r="I84" s="195" t="s">
        <v>680</v>
      </c>
      <c r="J84" s="195">
        <v>15</v>
      </c>
      <c r="K84" s="207"/>
    </row>
    <row r="85" spans="2:11" ht="15" customHeight="1">
      <c r="B85" s="218"/>
      <c r="C85" s="195" t="s">
        <v>693</v>
      </c>
      <c r="D85" s="195"/>
      <c r="E85" s="195"/>
      <c r="F85" s="216" t="s">
        <v>684</v>
      </c>
      <c r="G85" s="195"/>
      <c r="H85" s="195" t="s">
        <v>694</v>
      </c>
      <c r="I85" s="195" t="s">
        <v>680</v>
      </c>
      <c r="J85" s="195">
        <v>20</v>
      </c>
      <c r="K85" s="207"/>
    </row>
    <row r="86" spans="2:11" ht="15" customHeight="1">
      <c r="B86" s="218"/>
      <c r="C86" s="195" t="s">
        <v>695</v>
      </c>
      <c r="D86" s="195"/>
      <c r="E86" s="195"/>
      <c r="F86" s="216" t="s">
        <v>684</v>
      </c>
      <c r="G86" s="195"/>
      <c r="H86" s="195" t="s">
        <v>696</v>
      </c>
      <c r="I86" s="195" t="s">
        <v>680</v>
      </c>
      <c r="J86" s="195">
        <v>20</v>
      </c>
      <c r="K86" s="207"/>
    </row>
    <row r="87" spans="2:11" ht="15" customHeight="1">
      <c r="B87" s="218"/>
      <c r="C87" s="195" t="s">
        <v>697</v>
      </c>
      <c r="D87" s="195"/>
      <c r="E87" s="195"/>
      <c r="F87" s="216" t="s">
        <v>684</v>
      </c>
      <c r="G87" s="217"/>
      <c r="H87" s="195" t="s">
        <v>698</v>
      </c>
      <c r="I87" s="195" t="s">
        <v>680</v>
      </c>
      <c r="J87" s="195">
        <v>50</v>
      </c>
      <c r="K87" s="207"/>
    </row>
    <row r="88" spans="2:11" ht="15" customHeight="1">
      <c r="B88" s="218"/>
      <c r="C88" s="195" t="s">
        <v>699</v>
      </c>
      <c r="D88" s="195"/>
      <c r="E88" s="195"/>
      <c r="F88" s="216" t="s">
        <v>684</v>
      </c>
      <c r="G88" s="217"/>
      <c r="H88" s="195" t="s">
        <v>700</v>
      </c>
      <c r="I88" s="195" t="s">
        <v>680</v>
      </c>
      <c r="J88" s="195">
        <v>20</v>
      </c>
      <c r="K88" s="207"/>
    </row>
    <row r="89" spans="2:11" ht="15" customHeight="1">
      <c r="B89" s="218"/>
      <c r="C89" s="195" t="s">
        <v>701</v>
      </c>
      <c r="D89" s="195"/>
      <c r="E89" s="195"/>
      <c r="F89" s="216" t="s">
        <v>684</v>
      </c>
      <c r="G89" s="217"/>
      <c r="H89" s="195" t="s">
        <v>702</v>
      </c>
      <c r="I89" s="195" t="s">
        <v>680</v>
      </c>
      <c r="J89" s="195">
        <v>20</v>
      </c>
      <c r="K89" s="207"/>
    </row>
    <row r="90" spans="2:11" ht="15" customHeight="1">
      <c r="B90" s="218"/>
      <c r="C90" s="195" t="s">
        <v>703</v>
      </c>
      <c r="D90" s="195"/>
      <c r="E90" s="195"/>
      <c r="F90" s="216" t="s">
        <v>684</v>
      </c>
      <c r="G90" s="217"/>
      <c r="H90" s="195" t="s">
        <v>704</v>
      </c>
      <c r="I90" s="195" t="s">
        <v>680</v>
      </c>
      <c r="J90" s="195">
        <v>50</v>
      </c>
      <c r="K90" s="207"/>
    </row>
    <row r="91" spans="2:11" ht="15" customHeight="1">
      <c r="B91" s="218"/>
      <c r="C91" s="195" t="s">
        <v>705</v>
      </c>
      <c r="D91" s="195"/>
      <c r="E91" s="195"/>
      <c r="F91" s="216" t="s">
        <v>684</v>
      </c>
      <c r="G91" s="217"/>
      <c r="H91" s="195" t="s">
        <v>705</v>
      </c>
      <c r="I91" s="195" t="s">
        <v>680</v>
      </c>
      <c r="J91" s="195">
        <v>50</v>
      </c>
      <c r="K91" s="207"/>
    </row>
    <row r="92" spans="2:11" ht="15" customHeight="1">
      <c r="B92" s="218"/>
      <c r="C92" s="195" t="s">
        <v>706</v>
      </c>
      <c r="D92" s="195"/>
      <c r="E92" s="195"/>
      <c r="F92" s="216" t="s">
        <v>684</v>
      </c>
      <c r="G92" s="217"/>
      <c r="H92" s="195" t="s">
        <v>707</v>
      </c>
      <c r="I92" s="195" t="s">
        <v>680</v>
      </c>
      <c r="J92" s="195">
        <v>255</v>
      </c>
      <c r="K92" s="207"/>
    </row>
    <row r="93" spans="2:11" ht="15" customHeight="1">
      <c r="B93" s="218"/>
      <c r="C93" s="195" t="s">
        <v>708</v>
      </c>
      <c r="D93" s="195"/>
      <c r="E93" s="195"/>
      <c r="F93" s="216" t="s">
        <v>678</v>
      </c>
      <c r="G93" s="217"/>
      <c r="H93" s="195" t="s">
        <v>709</v>
      </c>
      <c r="I93" s="195" t="s">
        <v>710</v>
      </c>
      <c r="J93" s="195"/>
      <c r="K93" s="207"/>
    </row>
    <row r="94" spans="2:11" ht="15" customHeight="1">
      <c r="B94" s="218"/>
      <c r="C94" s="195" t="s">
        <v>711</v>
      </c>
      <c r="D94" s="195"/>
      <c r="E94" s="195"/>
      <c r="F94" s="216" t="s">
        <v>678</v>
      </c>
      <c r="G94" s="217"/>
      <c r="H94" s="195" t="s">
        <v>712</v>
      </c>
      <c r="I94" s="195" t="s">
        <v>713</v>
      </c>
      <c r="J94" s="195"/>
      <c r="K94" s="207"/>
    </row>
    <row r="95" spans="2:11" ht="15" customHeight="1">
      <c r="B95" s="218"/>
      <c r="C95" s="195" t="s">
        <v>714</v>
      </c>
      <c r="D95" s="195"/>
      <c r="E95" s="195"/>
      <c r="F95" s="216" t="s">
        <v>678</v>
      </c>
      <c r="G95" s="217"/>
      <c r="H95" s="195" t="s">
        <v>714</v>
      </c>
      <c r="I95" s="195" t="s">
        <v>713</v>
      </c>
      <c r="J95" s="195"/>
      <c r="K95" s="207"/>
    </row>
    <row r="96" spans="2:11" ht="15" customHeight="1">
      <c r="B96" s="218"/>
      <c r="C96" s="195" t="s">
        <v>36</v>
      </c>
      <c r="D96" s="195"/>
      <c r="E96" s="195"/>
      <c r="F96" s="216" t="s">
        <v>678</v>
      </c>
      <c r="G96" s="217"/>
      <c r="H96" s="195" t="s">
        <v>715</v>
      </c>
      <c r="I96" s="195" t="s">
        <v>713</v>
      </c>
      <c r="J96" s="195"/>
      <c r="K96" s="207"/>
    </row>
    <row r="97" spans="2:11" ht="15" customHeight="1">
      <c r="B97" s="218"/>
      <c r="C97" s="195" t="s">
        <v>46</v>
      </c>
      <c r="D97" s="195"/>
      <c r="E97" s="195"/>
      <c r="F97" s="216" t="s">
        <v>678</v>
      </c>
      <c r="G97" s="217"/>
      <c r="H97" s="195" t="s">
        <v>716</v>
      </c>
      <c r="I97" s="195" t="s">
        <v>713</v>
      </c>
      <c r="J97" s="195"/>
      <c r="K97" s="207"/>
    </row>
    <row r="98" spans="2:11" ht="15" customHeight="1">
      <c r="B98" s="219"/>
      <c r="C98" s="220"/>
      <c r="D98" s="220"/>
      <c r="E98" s="220"/>
      <c r="F98" s="220"/>
      <c r="G98" s="220"/>
      <c r="H98" s="220"/>
      <c r="I98" s="220"/>
      <c r="J98" s="220"/>
      <c r="K98" s="221"/>
    </row>
    <row r="99" spans="2:11" ht="18.75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2"/>
    </row>
    <row r="100" spans="2:11" ht="18.75" customHeight="1"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</row>
    <row r="101" spans="2:11" ht="7.5" customHeight="1">
      <c r="B101" s="203"/>
      <c r="C101" s="204"/>
      <c r="D101" s="204"/>
      <c r="E101" s="204"/>
      <c r="F101" s="204"/>
      <c r="G101" s="204"/>
      <c r="H101" s="204"/>
      <c r="I101" s="204"/>
      <c r="J101" s="204"/>
      <c r="K101" s="205"/>
    </row>
    <row r="102" spans="2:11" ht="45" customHeight="1">
      <c r="B102" s="206"/>
      <c r="C102" s="302" t="s">
        <v>717</v>
      </c>
      <c r="D102" s="302"/>
      <c r="E102" s="302"/>
      <c r="F102" s="302"/>
      <c r="G102" s="302"/>
      <c r="H102" s="302"/>
      <c r="I102" s="302"/>
      <c r="J102" s="302"/>
      <c r="K102" s="207"/>
    </row>
    <row r="103" spans="2:11" ht="17.25" customHeight="1">
      <c r="B103" s="206"/>
      <c r="C103" s="208" t="s">
        <v>672</v>
      </c>
      <c r="D103" s="208"/>
      <c r="E103" s="208"/>
      <c r="F103" s="208" t="s">
        <v>673</v>
      </c>
      <c r="G103" s="209"/>
      <c r="H103" s="208" t="s">
        <v>52</v>
      </c>
      <c r="I103" s="208" t="s">
        <v>55</v>
      </c>
      <c r="J103" s="208" t="s">
        <v>674</v>
      </c>
      <c r="K103" s="207"/>
    </row>
    <row r="104" spans="2:11" ht="17.25" customHeight="1">
      <c r="B104" s="206"/>
      <c r="C104" s="210" t="s">
        <v>675</v>
      </c>
      <c r="D104" s="210"/>
      <c r="E104" s="210"/>
      <c r="F104" s="211" t="s">
        <v>676</v>
      </c>
      <c r="G104" s="212"/>
      <c r="H104" s="210"/>
      <c r="I104" s="210"/>
      <c r="J104" s="210" t="s">
        <v>677</v>
      </c>
      <c r="K104" s="207"/>
    </row>
    <row r="105" spans="2:11" ht="5.25" customHeight="1">
      <c r="B105" s="206"/>
      <c r="C105" s="208"/>
      <c r="D105" s="208"/>
      <c r="E105" s="208"/>
      <c r="F105" s="208"/>
      <c r="G105" s="224"/>
      <c r="H105" s="208"/>
      <c r="I105" s="208"/>
      <c r="J105" s="208"/>
      <c r="K105" s="207"/>
    </row>
    <row r="106" spans="2:11" ht="15" customHeight="1">
      <c r="B106" s="206"/>
      <c r="C106" s="195" t="s">
        <v>51</v>
      </c>
      <c r="D106" s="215"/>
      <c r="E106" s="215"/>
      <c r="F106" s="216" t="s">
        <v>678</v>
      </c>
      <c r="G106" s="195"/>
      <c r="H106" s="195" t="s">
        <v>718</v>
      </c>
      <c r="I106" s="195" t="s">
        <v>680</v>
      </c>
      <c r="J106" s="195">
        <v>20</v>
      </c>
      <c r="K106" s="207"/>
    </row>
    <row r="107" spans="2:11" ht="15" customHeight="1">
      <c r="B107" s="206"/>
      <c r="C107" s="195" t="s">
        <v>681</v>
      </c>
      <c r="D107" s="195"/>
      <c r="E107" s="195"/>
      <c r="F107" s="216" t="s">
        <v>678</v>
      </c>
      <c r="G107" s="195"/>
      <c r="H107" s="195" t="s">
        <v>718</v>
      </c>
      <c r="I107" s="195" t="s">
        <v>680</v>
      </c>
      <c r="J107" s="195">
        <v>120</v>
      </c>
      <c r="K107" s="207"/>
    </row>
    <row r="108" spans="2:11" ht="15" customHeight="1">
      <c r="B108" s="218"/>
      <c r="C108" s="195" t="s">
        <v>683</v>
      </c>
      <c r="D108" s="195"/>
      <c r="E108" s="195"/>
      <c r="F108" s="216" t="s">
        <v>684</v>
      </c>
      <c r="G108" s="195"/>
      <c r="H108" s="195" t="s">
        <v>718</v>
      </c>
      <c r="I108" s="195" t="s">
        <v>680</v>
      </c>
      <c r="J108" s="195">
        <v>50</v>
      </c>
      <c r="K108" s="207"/>
    </row>
    <row r="109" spans="2:11" ht="15" customHeight="1">
      <c r="B109" s="218"/>
      <c r="C109" s="195" t="s">
        <v>686</v>
      </c>
      <c r="D109" s="195"/>
      <c r="E109" s="195"/>
      <c r="F109" s="216" t="s">
        <v>678</v>
      </c>
      <c r="G109" s="195"/>
      <c r="H109" s="195" t="s">
        <v>718</v>
      </c>
      <c r="I109" s="195" t="s">
        <v>688</v>
      </c>
      <c r="J109" s="195"/>
      <c r="K109" s="207"/>
    </row>
    <row r="110" spans="2:11" ht="15" customHeight="1">
      <c r="B110" s="218"/>
      <c r="C110" s="195" t="s">
        <v>697</v>
      </c>
      <c r="D110" s="195"/>
      <c r="E110" s="195"/>
      <c r="F110" s="216" t="s">
        <v>684</v>
      </c>
      <c r="G110" s="195"/>
      <c r="H110" s="195" t="s">
        <v>718</v>
      </c>
      <c r="I110" s="195" t="s">
        <v>680</v>
      </c>
      <c r="J110" s="195">
        <v>50</v>
      </c>
      <c r="K110" s="207"/>
    </row>
    <row r="111" spans="2:11" ht="15" customHeight="1">
      <c r="B111" s="218"/>
      <c r="C111" s="195" t="s">
        <v>705</v>
      </c>
      <c r="D111" s="195"/>
      <c r="E111" s="195"/>
      <c r="F111" s="216" t="s">
        <v>684</v>
      </c>
      <c r="G111" s="195"/>
      <c r="H111" s="195" t="s">
        <v>718</v>
      </c>
      <c r="I111" s="195" t="s">
        <v>680</v>
      </c>
      <c r="J111" s="195">
        <v>50</v>
      </c>
      <c r="K111" s="207"/>
    </row>
    <row r="112" spans="2:11" ht="15" customHeight="1">
      <c r="B112" s="218"/>
      <c r="C112" s="195" t="s">
        <v>703</v>
      </c>
      <c r="D112" s="195"/>
      <c r="E112" s="195"/>
      <c r="F112" s="216" t="s">
        <v>684</v>
      </c>
      <c r="G112" s="195"/>
      <c r="H112" s="195" t="s">
        <v>718</v>
      </c>
      <c r="I112" s="195" t="s">
        <v>680</v>
      </c>
      <c r="J112" s="195">
        <v>50</v>
      </c>
      <c r="K112" s="207"/>
    </row>
    <row r="113" spans="2:11" ht="15" customHeight="1">
      <c r="B113" s="218"/>
      <c r="C113" s="195" t="s">
        <v>51</v>
      </c>
      <c r="D113" s="195"/>
      <c r="E113" s="195"/>
      <c r="F113" s="216" t="s">
        <v>678</v>
      </c>
      <c r="G113" s="195"/>
      <c r="H113" s="195" t="s">
        <v>719</v>
      </c>
      <c r="I113" s="195" t="s">
        <v>680</v>
      </c>
      <c r="J113" s="195">
        <v>20</v>
      </c>
      <c r="K113" s="207"/>
    </row>
    <row r="114" spans="2:11" ht="15" customHeight="1">
      <c r="B114" s="218"/>
      <c r="C114" s="195" t="s">
        <v>720</v>
      </c>
      <c r="D114" s="195"/>
      <c r="E114" s="195"/>
      <c r="F114" s="216" t="s">
        <v>678</v>
      </c>
      <c r="G114" s="195"/>
      <c r="H114" s="195" t="s">
        <v>721</v>
      </c>
      <c r="I114" s="195" t="s">
        <v>680</v>
      </c>
      <c r="J114" s="195">
        <v>120</v>
      </c>
      <c r="K114" s="207"/>
    </row>
    <row r="115" spans="2:11" ht="15" customHeight="1">
      <c r="B115" s="218"/>
      <c r="C115" s="195" t="s">
        <v>36</v>
      </c>
      <c r="D115" s="195"/>
      <c r="E115" s="195"/>
      <c r="F115" s="216" t="s">
        <v>678</v>
      </c>
      <c r="G115" s="195"/>
      <c r="H115" s="195" t="s">
        <v>722</v>
      </c>
      <c r="I115" s="195" t="s">
        <v>713</v>
      </c>
      <c r="J115" s="195"/>
      <c r="K115" s="207"/>
    </row>
    <row r="116" spans="2:11" ht="15" customHeight="1">
      <c r="B116" s="218"/>
      <c r="C116" s="195" t="s">
        <v>46</v>
      </c>
      <c r="D116" s="195"/>
      <c r="E116" s="195"/>
      <c r="F116" s="216" t="s">
        <v>678</v>
      </c>
      <c r="G116" s="195"/>
      <c r="H116" s="195" t="s">
        <v>723</v>
      </c>
      <c r="I116" s="195" t="s">
        <v>713</v>
      </c>
      <c r="J116" s="195"/>
      <c r="K116" s="207"/>
    </row>
    <row r="117" spans="2:11" ht="15" customHeight="1">
      <c r="B117" s="218"/>
      <c r="C117" s="195" t="s">
        <v>55</v>
      </c>
      <c r="D117" s="195"/>
      <c r="E117" s="195"/>
      <c r="F117" s="216" t="s">
        <v>678</v>
      </c>
      <c r="G117" s="195"/>
      <c r="H117" s="195" t="s">
        <v>724</v>
      </c>
      <c r="I117" s="195" t="s">
        <v>725</v>
      </c>
      <c r="J117" s="195"/>
      <c r="K117" s="207"/>
    </row>
    <row r="118" spans="2:11" ht="15" customHeight="1">
      <c r="B118" s="219"/>
      <c r="C118" s="225"/>
      <c r="D118" s="225"/>
      <c r="E118" s="225"/>
      <c r="F118" s="225"/>
      <c r="G118" s="225"/>
      <c r="H118" s="225"/>
      <c r="I118" s="225"/>
      <c r="J118" s="225"/>
      <c r="K118" s="221"/>
    </row>
    <row r="119" spans="2:11" ht="18.75" customHeight="1">
      <c r="B119" s="226"/>
      <c r="C119" s="227"/>
      <c r="D119" s="227"/>
      <c r="E119" s="227"/>
      <c r="F119" s="228"/>
      <c r="G119" s="227"/>
      <c r="H119" s="227"/>
      <c r="I119" s="227"/>
      <c r="J119" s="227"/>
      <c r="K119" s="226"/>
    </row>
    <row r="120" spans="2:11" ht="18.75" customHeight="1"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2:11" ht="7.5" customHeight="1">
      <c r="B121" s="229"/>
      <c r="C121" s="230"/>
      <c r="D121" s="230"/>
      <c r="E121" s="230"/>
      <c r="F121" s="230"/>
      <c r="G121" s="230"/>
      <c r="H121" s="230"/>
      <c r="I121" s="230"/>
      <c r="J121" s="230"/>
      <c r="K121" s="231"/>
    </row>
    <row r="122" spans="2:11" ht="45" customHeight="1">
      <c r="B122" s="232"/>
      <c r="C122" s="303" t="s">
        <v>726</v>
      </c>
      <c r="D122" s="303"/>
      <c r="E122" s="303"/>
      <c r="F122" s="303"/>
      <c r="G122" s="303"/>
      <c r="H122" s="303"/>
      <c r="I122" s="303"/>
      <c r="J122" s="303"/>
      <c r="K122" s="233"/>
    </row>
    <row r="123" spans="2:11" ht="17.25" customHeight="1">
      <c r="B123" s="234"/>
      <c r="C123" s="208" t="s">
        <v>672</v>
      </c>
      <c r="D123" s="208"/>
      <c r="E123" s="208"/>
      <c r="F123" s="208" t="s">
        <v>673</v>
      </c>
      <c r="G123" s="209"/>
      <c r="H123" s="208" t="s">
        <v>52</v>
      </c>
      <c r="I123" s="208" t="s">
        <v>55</v>
      </c>
      <c r="J123" s="208" t="s">
        <v>674</v>
      </c>
      <c r="K123" s="235"/>
    </row>
    <row r="124" spans="2:11" ht="17.25" customHeight="1">
      <c r="B124" s="234"/>
      <c r="C124" s="210" t="s">
        <v>675</v>
      </c>
      <c r="D124" s="210"/>
      <c r="E124" s="210"/>
      <c r="F124" s="211" t="s">
        <v>676</v>
      </c>
      <c r="G124" s="212"/>
      <c r="H124" s="210"/>
      <c r="I124" s="210"/>
      <c r="J124" s="210" t="s">
        <v>677</v>
      </c>
      <c r="K124" s="235"/>
    </row>
    <row r="125" spans="2:11" ht="5.25" customHeight="1">
      <c r="B125" s="236"/>
      <c r="C125" s="213"/>
      <c r="D125" s="213"/>
      <c r="E125" s="213"/>
      <c r="F125" s="213"/>
      <c r="G125" s="237"/>
      <c r="H125" s="213"/>
      <c r="I125" s="213"/>
      <c r="J125" s="213"/>
      <c r="K125" s="238"/>
    </row>
    <row r="126" spans="2:11" ht="15" customHeight="1">
      <c r="B126" s="236"/>
      <c r="C126" s="195" t="s">
        <v>681</v>
      </c>
      <c r="D126" s="215"/>
      <c r="E126" s="215"/>
      <c r="F126" s="216" t="s">
        <v>678</v>
      </c>
      <c r="G126" s="195"/>
      <c r="H126" s="195" t="s">
        <v>718</v>
      </c>
      <c r="I126" s="195" t="s">
        <v>680</v>
      </c>
      <c r="J126" s="195">
        <v>120</v>
      </c>
      <c r="K126" s="239"/>
    </row>
    <row r="127" spans="2:11" ht="15" customHeight="1">
      <c r="B127" s="236"/>
      <c r="C127" s="195" t="s">
        <v>727</v>
      </c>
      <c r="D127" s="195"/>
      <c r="E127" s="195"/>
      <c r="F127" s="216" t="s">
        <v>678</v>
      </c>
      <c r="G127" s="195"/>
      <c r="H127" s="195" t="s">
        <v>728</v>
      </c>
      <c r="I127" s="195" t="s">
        <v>680</v>
      </c>
      <c r="J127" s="195" t="s">
        <v>729</v>
      </c>
      <c r="K127" s="239"/>
    </row>
    <row r="128" spans="2:11" ht="15" customHeight="1">
      <c r="B128" s="236"/>
      <c r="C128" s="195" t="s">
        <v>626</v>
      </c>
      <c r="D128" s="195"/>
      <c r="E128" s="195"/>
      <c r="F128" s="216" t="s">
        <v>678</v>
      </c>
      <c r="G128" s="195"/>
      <c r="H128" s="195" t="s">
        <v>730</v>
      </c>
      <c r="I128" s="195" t="s">
        <v>680</v>
      </c>
      <c r="J128" s="195" t="s">
        <v>729</v>
      </c>
      <c r="K128" s="239"/>
    </row>
    <row r="129" spans="2:11" ht="15" customHeight="1">
      <c r="B129" s="236"/>
      <c r="C129" s="195" t="s">
        <v>689</v>
      </c>
      <c r="D129" s="195"/>
      <c r="E129" s="195"/>
      <c r="F129" s="216" t="s">
        <v>684</v>
      </c>
      <c r="G129" s="195"/>
      <c r="H129" s="195" t="s">
        <v>690</v>
      </c>
      <c r="I129" s="195" t="s">
        <v>680</v>
      </c>
      <c r="J129" s="195">
        <v>15</v>
      </c>
      <c r="K129" s="239"/>
    </row>
    <row r="130" spans="2:11" ht="15" customHeight="1">
      <c r="B130" s="236"/>
      <c r="C130" s="195" t="s">
        <v>691</v>
      </c>
      <c r="D130" s="195"/>
      <c r="E130" s="195"/>
      <c r="F130" s="216" t="s">
        <v>684</v>
      </c>
      <c r="G130" s="195"/>
      <c r="H130" s="195" t="s">
        <v>692</v>
      </c>
      <c r="I130" s="195" t="s">
        <v>680</v>
      </c>
      <c r="J130" s="195">
        <v>15</v>
      </c>
      <c r="K130" s="239"/>
    </row>
    <row r="131" spans="2:11" ht="15" customHeight="1">
      <c r="B131" s="236"/>
      <c r="C131" s="195" t="s">
        <v>693</v>
      </c>
      <c r="D131" s="195"/>
      <c r="E131" s="195"/>
      <c r="F131" s="216" t="s">
        <v>684</v>
      </c>
      <c r="G131" s="195"/>
      <c r="H131" s="195" t="s">
        <v>694</v>
      </c>
      <c r="I131" s="195" t="s">
        <v>680</v>
      </c>
      <c r="J131" s="195">
        <v>20</v>
      </c>
      <c r="K131" s="239"/>
    </row>
    <row r="132" spans="2:11" ht="15" customHeight="1">
      <c r="B132" s="236"/>
      <c r="C132" s="195" t="s">
        <v>695</v>
      </c>
      <c r="D132" s="195"/>
      <c r="E132" s="195"/>
      <c r="F132" s="216" t="s">
        <v>684</v>
      </c>
      <c r="G132" s="195"/>
      <c r="H132" s="195" t="s">
        <v>696</v>
      </c>
      <c r="I132" s="195" t="s">
        <v>680</v>
      </c>
      <c r="J132" s="195">
        <v>20</v>
      </c>
      <c r="K132" s="239"/>
    </row>
    <row r="133" spans="2:11" ht="15" customHeight="1">
      <c r="B133" s="236"/>
      <c r="C133" s="195" t="s">
        <v>683</v>
      </c>
      <c r="D133" s="195"/>
      <c r="E133" s="195"/>
      <c r="F133" s="216" t="s">
        <v>684</v>
      </c>
      <c r="G133" s="195"/>
      <c r="H133" s="195" t="s">
        <v>718</v>
      </c>
      <c r="I133" s="195" t="s">
        <v>680</v>
      </c>
      <c r="J133" s="195">
        <v>50</v>
      </c>
      <c r="K133" s="239"/>
    </row>
    <row r="134" spans="2:11" ht="15" customHeight="1">
      <c r="B134" s="236"/>
      <c r="C134" s="195" t="s">
        <v>697</v>
      </c>
      <c r="D134" s="195"/>
      <c r="E134" s="195"/>
      <c r="F134" s="216" t="s">
        <v>684</v>
      </c>
      <c r="G134" s="195"/>
      <c r="H134" s="195" t="s">
        <v>718</v>
      </c>
      <c r="I134" s="195" t="s">
        <v>680</v>
      </c>
      <c r="J134" s="195">
        <v>50</v>
      </c>
      <c r="K134" s="239"/>
    </row>
    <row r="135" spans="2:11" ht="15" customHeight="1">
      <c r="B135" s="236"/>
      <c r="C135" s="195" t="s">
        <v>703</v>
      </c>
      <c r="D135" s="195"/>
      <c r="E135" s="195"/>
      <c r="F135" s="216" t="s">
        <v>684</v>
      </c>
      <c r="G135" s="195"/>
      <c r="H135" s="195" t="s">
        <v>718</v>
      </c>
      <c r="I135" s="195" t="s">
        <v>680</v>
      </c>
      <c r="J135" s="195">
        <v>50</v>
      </c>
      <c r="K135" s="239"/>
    </row>
    <row r="136" spans="2:11" ht="15" customHeight="1">
      <c r="B136" s="236"/>
      <c r="C136" s="195" t="s">
        <v>705</v>
      </c>
      <c r="D136" s="195"/>
      <c r="E136" s="195"/>
      <c r="F136" s="216" t="s">
        <v>684</v>
      </c>
      <c r="G136" s="195"/>
      <c r="H136" s="195" t="s">
        <v>718</v>
      </c>
      <c r="I136" s="195" t="s">
        <v>680</v>
      </c>
      <c r="J136" s="195">
        <v>50</v>
      </c>
      <c r="K136" s="239"/>
    </row>
    <row r="137" spans="2:11" ht="15" customHeight="1">
      <c r="B137" s="236"/>
      <c r="C137" s="195" t="s">
        <v>706</v>
      </c>
      <c r="D137" s="195"/>
      <c r="E137" s="195"/>
      <c r="F137" s="216" t="s">
        <v>684</v>
      </c>
      <c r="G137" s="195"/>
      <c r="H137" s="195" t="s">
        <v>731</v>
      </c>
      <c r="I137" s="195" t="s">
        <v>680</v>
      </c>
      <c r="J137" s="195">
        <v>255</v>
      </c>
      <c r="K137" s="239"/>
    </row>
    <row r="138" spans="2:11" ht="15" customHeight="1">
      <c r="B138" s="236"/>
      <c r="C138" s="195" t="s">
        <v>708</v>
      </c>
      <c r="D138" s="195"/>
      <c r="E138" s="195"/>
      <c r="F138" s="216" t="s">
        <v>678</v>
      </c>
      <c r="G138" s="195"/>
      <c r="H138" s="195" t="s">
        <v>732</v>
      </c>
      <c r="I138" s="195" t="s">
        <v>710</v>
      </c>
      <c r="J138" s="195"/>
      <c r="K138" s="239"/>
    </row>
    <row r="139" spans="2:11" ht="15" customHeight="1">
      <c r="B139" s="236"/>
      <c r="C139" s="195" t="s">
        <v>711</v>
      </c>
      <c r="D139" s="195"/>
      <c r="E139" s="195"/>
      <c r="F139" s="216" t="s">
        <v>678</v>
      </c>
      <c r="G139" s="195"/>
      <c r="H139" s="195" t="s">
        <v>733</v>
      </c>
      <c r="I139" s="195" t="s">
        <v>713</v>
      </c>
      <c r="J139" s="195"/>
      <c r="K139" s="239"/>
    </row>
    <row r="140" spans="2:11" ht="15" customHeight="1">
      <c r="B140" s="236"/>
      <c r="C140" s="195" t="s">
        <v>714</v>
      </c>
      <c r="D140" s="195"/>
      <c r="E140" s="195"/>
      <c r="F140" s="216" t="s">
        <v>678</v>
      </c>
      <c r="G140" s="195"/>
      <c r="H140" s="195" t="s">
        <v>714</v>
      </c>
      <c r="I140" s="195" t="s">
        <v>713</v>
      </c>
      <c r="J140" s="195"/>
      <c r="K140" s="239"/>
    </row>
    <row r="141" spans="2:11" ht="15" customHeight="1">
      <c r="B141" s="236"/>
      <c r="C141" s="195" t="s">
        <v>36</v>
      </c>
      <c r="D141" s="195"/>
      <c r="E141" s="195"/>
      <c r="F141" s="216" t="s">
        <v>678</v>
      </c>
      <c r="G141" s="195"/>
      <c r="H141" s="195" t="s">
        <v>734</v>
      </c>
      <c r="I141" s="195" t="s">
        <v>713</v>
      </c>
      <c r="J141" s="195"/>
      <c r="K141" s="239"/>
    </row>
    <row r="142" spans="2:11" ht="15" customHeight="1">
      <c r="B142" s="236"/>
      <c r="C142" s="195" t="s">
        <v>735</v>
      </c>
      <c r="D142" s="195"/>
      <c r="E142" s="195"/>
      <c r="F142" s="216" t="s">
        <v>678</v>
      </c>
      <c r="G142" s="195"/>
      <c r="H142" s="195" t="s">
        <v>736</v>
      </c>
      <c r="I142" s="195" t="s">
        <v>713</v>
      </c>
      <c r="J142" s="195"/>
      <c r="K142" s="239"/>
    </row>
    <row r="143" spans="2:11" ht="15" customHeight="1">
      <c r="B143" s="240"/>
      <c r="C143" s="241"/>
      <c r="D143" s="241"/>
      <c r="E143" s="241"/>
      <c r="F143" s="241"/>
      <c r="G143" s="241"/>
      <c r="H143" s="241"/>
      <c r="I143" s="241"/>
      <c r="J143" s="241"/>
      <c r="K143" s="242"/>
    </row>
    <row r="144" spans="2:11" ht="18.75" customHeight="1">
      <c r="B144" s="227"/>
      <c r="C144" s="227"/>
      <c r="D144" s="227"/>
      <c r="E144" s="227"/>
      <c r="F144" s="228"/>
      <c r="G144" s="227"/>
      <c r="H144" s="227"/>
      <c r="I144" s="227"/>
      <c r="J144" s="227"/>
      <c r="K144" s="227"/>
    </row>
    <row r="145" spans="2:11" ht="18.75" customHeight="1"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</row>
    <row r="146" spans="2:11" ht="7.5" customHeight="1">
      <c r="B146" s="203"/>
      <c r="C146" s="204"/>
      <c r="D146" s="204"/>
      <c r="E146" s="204"/>
      <c r="F146" s="204"/>
      <c r="G146" s="204"/>
      <c r="H146" s="204"/>
      <c r="I146" s="204"/>
      <c r="J146" s="204"/>
      <c r="K146" s="205"/>
    </row>
    <row r="147" spans="2:11" ht="45" customHeight="1">
      <c r="B147" s="206"/>
      <c r="C147" s="302" t="s">
        <v>737</v>
      </c>
      <c r="D147" s="302"/>
      <c r="E147" s="302"/>
      <c r="F147" s="302"/>
      <c r="G147" s="302"/>
      <c r="H147" s="302"/>
      <c r="I147" s="302"/>
      <c r="J147" s="302"/>
      <c r="K147" s="207"/>
    </row>
    <row r="148" spans="2:11" ht="17.25" customHeight="1">
      <c r="B148" s="206"/>
      <c r="C148" s="208" t="s">
        <v>672</v>
      </c>
      <c r="D148" s="208"/>
      <c r="E148" s="208"/>
      <c r="F148" s="208" t="s">
        <v>673</v>
      </c>
      <c r="G148" s="209"/>
      <c r="H148" s="208" t="s">
        <v>52</v>
      </c>
      <c r="I148" s="208" t="s">
        <v>55</v>
      </c>
      <c r="J148" s="208" t="s">
        <v>674</v>
      </c>
      <c r="K148" s="207"/>
    </row>
    <row r="149" spans="2:11" ht="17.25" customHeight="1">
      <c r="B149" s="206"/>
      <c r="C149" s="210" t="s">
        <v>675</v>
      </c>
      <c r="D149" s="210"/>
      <c r="E149" s="210"/>
      <c r="F149" s="211" t="s">
        <v>676</v>
      </c>
      <c r="G149" s="212"/>
      <c r="H149" s="210"/>
      <c r="I149" s="210"/>
      <c r="J149" s="210" t="s">
        <v>677</v>
      </c>
      <c r="K149" s="207"/>
    </row>
    <row r="150" spans="2:11" ht="5.25" customHeight="1">
      <c r="B150" s="218"/>
      <c r="C150" s="213"/>
      <c r="D150" s="213"/>
      <c r="E150" s="213"/>
      <c r="F150" s="213"/>
      <c r="G150" s="214"/>
      <c r="H150" s="213"/>
      <c r="I150" s="213"/>
      <c r="J150" s="213"/>
      <c r="K150" s="239"/>
    </row>
    <row r="151" spans="2:11" ht="15" customHeight="1">
      <c r="B151" s="218"/>
      <c r="C151" s="243" t="s">
        <v>681</v>
      </c>
      <c r="D151" s="195"/>
      <c r="E151" s="195"/>
      <c r="F151" s="244" t="s">
        <v>678</v>
      </c>
      <c r="G151" s="195"/>
      <c r="H151" s="243" t="s">
        <v>718</v>
      </c>
      <c r="I151" s="243" t="s">
        <v>680</v>
      </c>
      <c r="J151" s="243">
        <v>120</v>
      </c>
      <c r="K151" s="239"/>
    </row>
    <row r="152" spans="2:11" ht="15" customHeight="1">
      <c r="B152" s="218"/>
      <c r="C152" s="243" t="s">
        <v>727</v>
      </c>
      <c r="D152" s="195"/>
      <c r="E152" s="195"/>
      <c r="F152" s="244" t="s">
        <v>678</v>
      </c>
      <c r="G152" s="195"/>
      <c r="H152" s="243" t="s">
        <v>738</v>
      </c>
      <c r="I152" s="243" t="s">
        <v>680</v>
      </c>
      <c r="J152" s="243" t="s">
        <v>729</v>
      </c>
      <c r="K152" s="239"/>
    </row>
    <row r="153" spans="2:11" ht="15" customHeight="1">
      <c r="B153" s="218"/>
      <c r="C153" s="243" t="s">
        <v>626</v>
      </c>
      <c r="D153" s="195"/>
      <c r="E153" s="195"/>
      <c r="F153" s="244" t="s">
        <v>678</v>
      </c>
      <c r="G153" s="195"/>
      <c r="H153" s="243" t="s">
        <v>739</v>
      </c>
      <c r="I153" s="243" t="s">
        <v>680</v>
      </c>
      <c r="J153" s="243" t="s">
        <v>729</v>
      </c>
      <c r="K153" s="239"/>
    </row>
    <row r="154" spans="2:11" ht="15" customHeight="1">
      <c r="B154" s="218"/>
      <c r="C154" s="243" t="s">
        <v>683</v>
      </c>
      <c r="D154" s="195"/>
      <c r="E154" s="195"/>
      <c r="F154" s="244" t="s">
        <v>684</v>
      </c>
      <c r="G154" s="195"/>
      <c r="H154" s="243" t="s">
        <v>718</v>
      </c>
      <c r="I154" s="243" t="s">
        <v>680</v>
      </c>
      <c r="J154" s="243">
        <v>50</v>
      </c>
      <c r="K154" s="239"/>
    </row>
    <row r="155" spans="2:11" ht="15" customHeight="1">
      <c r="B155" s="218"/>
      <c r="C155" s="243" t="s">
        <v>686</v>
      </c>
      <c r="D155" s="195"/>
      <c r="E155" s="195"/>
      <c r="F155" s="244" t="s">
        <v>678</v>
      </c>
      <c r="G155" s="195"/>
      <c r="H155" s="243" t="s">
        <v>718</v>
      </c>
      <c r="I155" s="243" t="s">
        <v>688</v>
      </c>
      <c r="J155" s="243"/>
      <c r="K155" s="239"/>
    </row>
    <row r="156" spans="2:11" ht="15" customHeight="1">
      <c r="B156" s="218"/>
      <c r="C156" s="243" t="s">
        <v>697</v>
      </c>
      <c r="D156" s="195"/>
      <c r="E156" s="195"/>
      <c r="F156" s="244" t="s">
        <v>684</v>
      </c>
      <c r="G156" s="195"/>
      <c r="H156" s="243" t="s">
        <v>718</v>
      </c>
      <c r="I156" s="243" t="s">
        <v>680</v>
      </c>
      <c r="J156" s="243">
        <v>50</v>
      </c>
      <c r="K156" s="239"/>
    </row>
    <row r="157" spans="2:11" ht="15" customHeight="1">
      <c r="B157" s="218"/>
      <c r="C157" s="243" t="s">
        <v>705</v>
      </c>
      <c r="D157" s="195"/>
      <c r="E157" s="195"/>
      <c r="F157" s="244" t="s">
        <v>684</v>
      </c>
      <c r="G157" s="195"/>
      <c r="H157" s="243" t="s">
        <v>718</v>
      </c>
      <c r="I157" s="243" t="s">
        <v>680</v>
      </c>
      <c r="J157" s="243">
        <v>50</v>
      </c>
      <c r="K157" s="239"/>
    </row>
    <row r="158" spans="2:11" ht="15" customHeight="1">
      <c r="B158" s="218"/>
      <c r="C158" s="243" t="s">
        <v>703</v>
      </c>
      <c r="D158" s="195"/>
      <c r="E158" s="195"/>
      <c r="F158" s="244" t="s">
        <v>684</v>
      </c>
      <c r="G158" s="195"/>
      <c r="H158" s="243" t="s">
        <v>718</v>
      </c>
      <c r="I158" s="243" t="s">
        <v>680</v>
      </c>
      <c r="J158" s="243">
        <v>50</v>
      </c>
      <c r="K158" s="239"/>
    </row>
    <row r="159" spans="2:11" ht="15" customHeight="1">
      <c r="B159" s="218"/>
      <c r="C159" s="243" t="s">
        <v>95</v>
      </c>
      <c r="D159" s="195"/>
      <c r="E159" s="195"/>
      <c r="F159" s="244" t="s">
        <v>678</v>
      </c>
      <c r="G159" s="195"/>
      <c r="H159" s="243" t="s">
        <v>740</v>
      </c>
      <c r="I159" s="243" t="s">
        <v>680</v>
      </c>
      <c r="J159" s="243" t="s">
        <v>741</v>
      </c>
      <c r="K159" s="239"/>
    </row>
    <row r="160" spans="2:11" ht="15" customHeight="1">
      <c r="B160" s="218"/>
      <c r="C160" s="243" t="s">
        <v>742</v>
      </c>
      <c r="D160" s="195"/>
      <c r="E160" s="195"/>
      <c r="F160" s="244" t="s">
        <v>678</v>
      </c>
      <c r="G160" s="195"/>
      <c r="H160" s="243" t="s">
        <v>743</v>
      </c>
      <c r="I160" s="243" t="s">
        <v>713</v>
      </c>
      <c r="J160" s="243"/>
      <c r="K160" s="239"/>
    </row>
    <row r="161" spans="2:11" ht="15" customHeight="1">
      <c r="B161" s="245"/>
      <c r="C161" s="225"/>
      <c r="D161" s="225"/>
      <c r="E161" s="225"/>
      <c r="F161" s="225"/>
      <c r="G161" s="225"/>
      <c r="H161" s="225"/>
      <c r="I161" s="225"/>
      <c r="J161" s="225"/>
      <c r="K161" s="246"/>
    </row>
    <row r="162" spans="2:11" ht="18.75" customHeight="1">
      <c r="B162" s="227"/>
      <c r="C162" s="237"/>
      <c r="D162" s="237"/>
      <c r="E162" s="237"/>
      <c r="F162" s="247"/>
      <c r="G162" s="237"/>
      <c r="H162" s="237"/>
      <c r="I162" s="237"/>
      <c r="J162" s="237"/>
      <c r="K162" s="227"/>
    </row>
    <row r="163" spans="2:11" ht="18.75" customHeight="1"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</row>
    <row r="164" spans="2:11" ht="7.5" customHeight="1">
      <c r="B164" s="184"/>
      <c r="C164" s="185"/>
      <c r="D164" s="185"/>
      <c r="E164" s="185"/>
      <c r="F164" s="185"/>
      <c r="G164" s="185"/>
      <c r="H164" s="185"/>
      <c r="I164" s="185"/>
      <c r="J164" s="185"/>
      <c r="K164" s="186"/>
    </row>
    <row r="165" spans="2:11" ht="45" customHeight="1">
      <c r="B165" s="187"/>
      <c r="C165" s="303" t="s">
        <v>744</v>
      </c>
      <c r="D165" s="303"/>
      <c r="E165" s="303"/>
      <c r="F165" s="303"/>
      <c r="G165" s="303"/>
      <c r="H165" s="303"/>
      <c r="I165" s="303"/>
      <c r="J165" s="303"/>
      <c r="K165" s="188"/>
    </row>
    <row r="166" spans="2:11" ht="17.25" customHeight="1">
      <c r="B166" s="187"/>
      <c r="C166" s="208" t="s">
        <v>672</v>
      </c>
      <c r="D166" s="208"/>
      <c r="E166" s="208"/>
      <c r="F166" s="208" t="s">
        <v>673</v>
      </c>
      <c r="G166" s="248"/>
      <c r="H166" s="249" t="s">
        <v>52</v>
      </c>
      <c r="I166" s="249" t="s">
        <v>55</v>
      </c>
      <c r="J166" s="208" t="s">
        <v>674</v>
      </c>
      <c r="K166" s="188"/>
    </row>
    <row r="167" spans="2:11" ht="17.25" customHeight="1">
      <c r="B167" s="189"/>
      <c r="C167" s="210" t="s">
        <v>675</v>
      </c>
      <c r="D167" s="210"/>
      <c r="E167" s="210"/>
      <c r="F167" s="211" t="s">
        <v>676</v>
      </c>
      <c r="G167" s="250"/>
      <c r="H167" s="251"/>
      <c r="I167" s="251"/>
      <c r="J167" s="210" t="s">
        <v>677</v>
      </c>
      <c r="K167" s="190"/>
    </row>
    <row r="168" spans="2:11" ht="5.25" customHeight="1">
      <c r="B168" s="218"/>
      <c r="C168" s="213"/>
      <c r="D168" s="213"/>
      <c r="E168" s="213"/>
      <c r="F168" s="213"/>
      <c r="G168" s="214"/>
      <c r="H168" s="213"/>
      <c r="I168" s="213"/>
      <c r="J168" s="213"/>
      <c r="K168" s="239"/>
    </row>
    <row r="169" spans="2:11" ht="15" customHeight="1">
      <c r="B169" s="218"/>
      <c r="C169" s="195" t="s">
        <v>681</v>
      </c>
      <c r="D169" s="195"/>
      <c r="E169" s="195"/>
      <c r="F169" s="216" t="s">
        <v>678</v>
      </c>
      <c r="G169" s="195"/>
      <c r="H169" s="195" t="s">
        <v>718</v>
      </c>
      <c r="I169" s="195" t="s">
        <v>680</v>
      </c>
      <c r="J169" s="195">
        <v>120</v>
      </c>
      <c r="K169" s="239"/>
    </row>
    <row r="170" spans="2:11" ht="15" customHeight="1">
      <c r="B170" s="218"/>
      <c r="C170" s="195" t="s">
        <v>727</v>
      </c>
      <c r="D170" s="195"/>
      <c r="E170" s="195"/>
      <c r="F170" s="216" t="s">
        <v>678</v>
      </c>
      <c r="G170" s="195"/>
      <c r="H170" s="195" t="s">
        <v>728</v>
      </c>
      <c r="I170" s="195" t="s">
        <v>680</v>
      </c>
      <c r="J170" s="195" t="s">
        <v>729</v>
      </c>
      <c r="K170" s="239"/>
    </row>
    <row r="171" spans="2:11" ht="15" customHeight="1">
      <c r="B171" s="218"/>
      <c r="C171" s="195" t="s">
        <v>626</v>
      </c>
      <c r="D171" s="195"/>
      <c r="E171" s="195"/>
      <c r="F171" s="216" t="s">
        <v>678</v>
      </c>
      <c r="G171" s="195"/>
      <c r="H171" s="195" t="s">
        <v>745</v>
      </c>
      <c r="I171" s="195" t="s">
        <v>680</v>
      </c>
      <c r="J171" s="195" t="s">
        <v>729</v>
      </c>
      <c r="K171" s="239"/>
    </row>
    <row r="172" spans="2:11" ht="15" customHeight="1">
      <c r="B172" s="218"/>
      <c r="C172" s="195" t="s">
        <v>683</v>
      </c>
      <c r="D172" s="195"/>
      <c r="E172" s="195"/>
      <c r="F172" s="216" t="s">
        <v>684</v>
      </c>
      <c r="G172" s="195"/>
      <c r="H172" s="195" t="s">
        <v>745</v>
      </c>
      <c r="I172" s="195" t="s">
        <v>680</v>
      </c>
      <c r="J172" s="195">
        <v>50</v>
      </c>
      <c r="K172" s="239"/>
    </row>
    <row r="173" spans="2:11" ht="15" customHeight="1">
      <c r="B173" s="218"/>
      <c r="C173" s="195" t="s">
        <v>686</v>
      </c>
      <c r="D173" s="195"/>
      <c r="E173" s="195"/>
      <c r="F173" s="216" t="s">
        <v>678</v>
      </c>
      <c r="G173" s="195"/>
      <c r="H173" s="195" t="s">
        <v>745</v>
      </c>
      <c r="I173" s="195" t="s">
        <v>688</v>
      </c>
      <c r="J173" s="195"/>
      <c r="K173" s="239"/>
    </row>
    <row r="174" spans="2:11" ht="15" customHeight="1">
      <c r="B174" s="218"/>
      <c r="C174" s="195" t="s">
        <v>697</v>
      </c>
      <c r="D174" s="195"/>
      <c r="E174" s="195"/>
      <c r="F174" s="216" t="s">
        <v>684</v>
      </c>
      <c r="G174" s="195"/>
      <c r="H174" s="195" t="s">
        <v>745</v>
      </c>
      <c r="I174" s="195" t="s">
        <v>680</v>
      </c>
      <c r="J174" s="195">
        <v>50</v>
      </c>
      <c r="K174" s="239"/>
    </row>
    <row r="175" spans="2:11" ht="15" customHeight="1">
      <c r="B175" s="218"/>
      <c r="C175" s="195" t="s">
        <v>705</v>
      </c>
      <c r="D175" s="195"/>
      <c r="E175" s="195"/>
      <c r="F175" s="216" t="s">
        <v>684</v>
      </c>
      <c r="G175" s="195"/>
      <c r="H175" s="195" t="s">
        <v>745</v>
      </c>
      <c r="I175" s="195" t="s">
        <v>680</v>
      </c>
      <c r="J175" s="195">
        <v>50</v>
      </c>
      <c r="K175" s="239"/>
    </row>
    <row r="176" spans="2:11" ht="15" customHeight="1">
      <c r="B176" s="218"/>
      <c r="C176" s="195" t="s">
        <v>703</v>
      </c>
      <c r="D176" s="195"/>
      <c r="E176" s="195"/>
      <c r="F176" s="216" t="s">
        <v>684</v>
      </c>
      <c r="G176" s="195"/>
      <c r="H176" s="195" t="s">
        <v>745</v>
      </c>
      <c r="I176" s="195" t="s">
        <v>680</v>
      </c>
      <c r="J176" s="195">
        <v>50</v>
      </c>
      <c r="K176" s="239"/>
    </row>
    <row r="177" spans="2:11" ht="15" customHeight="1">
      <c r="B177" s="218"/>
      <c r="C177" s="195" t="s">
        <v>100</v>
      </c>
      <c r="D177" s="195"/>
      <c r="E177" s="195"/>
      <c r="F177" s="216" t="s">
        <v>678</v>
      </c>
      <c r="G177" s="195"/>
      <c r="H177" s="195" t="s">
        <v>746</v>
      </c>
      <c r="I177" s="195" t="s">
        <v>747</v>
      </c>
      <c r="J177" s="195"/>
      <c r="K177" s="239"/>
    </row>
    <row r="178" spans="2:11" ht="15" customHeight="1">
      <c r="B178" s="218"/>
      <c r="C178" s="195" t="s">
        <v>55</v>
      </c>
      <c r="D178" s="195"/>
      <c r="E178" s="195"/>
      <c r="F178" s="216" t="s">
        <v>678</v>
      </c>
      <c r="G178" s="195"/>
      <c r="H178" s="195" t="s">
        <v>748</v>
      </c>
      <c r="I178" s="195" t="s">
        <v>749</v>
      </c>
      <c r="J178" s="195">
        <v>1</v>
      </c>
      <c r="K178" s="239"/>
    </row>
    <row r="179" spans="2:11" ht="15" customHeight="1">
      <c r="B179" s="218"/>
      <c r="C179" s="195" t="s">
        <v>51</v>
      </c>
      <c r="D179" s="195"/>
      <c r="E179" s="195"/>
      <c r="F179" s="216" t="s">
        <v>678</v>
      </c>
      <c r="G179" s="195"/>
      <c r="H179" s="195" t="s">
        <v>750</v>
      </c>
      <c r="I179" s="195" t="s">
        <v>680</v>
      </c>
      <c r="J179" s="195">
        <v>20</v>
      </c>
      <c r="K179" s="239"/>
    </row>
    <row r="180" spans="2:11" ht="15" customHeight="1">
      <c r="B180" s="218"/>
      <c r="C180" s="195" t="s">
        <v>52</v>
      </c>
      <c r="D180" s="195"/>
      <c r="E180" s="195"/>
      <c r="F180" s="216" t="s">
        <v>678</v>
      </c>
      <c r="G180" s="195"/>
      <c r="H180" s="195" t="s">
        <v>751</v>
      </c>
      <c r="I180" s="195" t="s">
        <v>680</v>
      </c>
      <c r="J180" s="195">
        <v>255</v>
      </c>
      <c r="K180" s="239"/>
    </row>
    <row r="181" spans="2:11" ht="15" customHeight="1">
      <c r="B181" s="218"/>
      <c r="C181" s="195" t="s">
        <v>101</v>
      </c>
      <c r="D181" s="195"/>
      <c r="E181" s="195"/>
      <c r="F181" s="216" t="s">
        <v>678</v>
      </c>
      <c r="G181" s="195"/>
      <c r="H181" s="195" t="s">
        <v>642</v>
      </c>
      <c r="I181" s="195" t="s">
        <v>680</v>
      </c>
      <c r="J181" s="195">
        <v>10</v>
      </c>
      <c r="K181" s="239"/>
    </row>
    <row r="182" spans="2:11" ht="15" customHeight="1">
      <c r="B182" s="218"/>
      <c r="C182" s="195" t="s">
        <v>102</v>
      </c>
      <c r="D182" s="195"/>
      <c r="E182" s="195"/>
      <c r="F182" s="216" t="s">
        <v>678</v>
      </c>
      <c r="G182" s="195"/>
      <c r="H182" s="195" t="s">
        <v>752</v>
      </c>
      <c r="I182" s="195" t="s">
        <v>713</v>
      </c>
      <c r="J182" s="195"/>
      <c r="K182" s="239"/>
    </row>
    <row r="183" spans="2:11" ht="15" customHeight="1">
      <c r="B183" s="218"/>
      <c r="C183" s="195" t="s">
        <v>753</v>
      </c>
      <c r="D183" s="195"/>
      <c r="E183" s="195"/>
      <c r="F183" s="216" t="s">
        <v>678</v>
      </c>
      <c r="G183" s="195"/>
      <c r="H183" s="195" t="s">
        <v>754</v>
      </c>
      <c r="I183" s="195" t="s">
        <v>713</v>
      </c>
      <c r="J183" s="195"/>
      <c r="K183" s="239"/>
    </row>
    <row r="184" spans="2:11" ht="15" customHeight="1">
      <c r="B184" s="218"/>
      <c r="C184" s="195" t="s">
        <v>742</v>
      </c>
      <c r="D184" s="195"/>
      <c r="E184" s="195"/>
      <c r="F184" s="216" t="s">
        <v>678</v>
      </c>
      <c r="G184" s="195"/>
      <c r="H184" s="195" t="s">
        <v>755</v>
      </c>
      <c r="I184" s="195" t="s">
        <v>713</v>
      </c>
      <c r="J184" s="195"/>
      <c r="K184" s="239"/>
    </row>
    <row r="185" spans="2:11" ht="15" customHeight="1">
      <c r="B185" s="218"/>
      <c r="C185" s="195" t="s">
        <v>104</v>
      </c>
      <c r="D185" s="195"/>
      <c r="E185" s="195"/>
      <c r="F185" s="216" t="s">
        <v>684</v>
      </c>
      <c r="G185" s="195"/>
      <c r="H185" s="195" t="s">
        <v>756</v>
      </c>
      <c r="I185" s="195" t="s">
        <v>680</v>
      </c>
      <c r="J185" s="195">
        <v>50</v>
      </c>
      <c r="K185" s="239"/>
    </row>
    <row r="186" spans="2:11" ht="15" customHeight="1">
      <c r="B186" s="218"/>
      <c r="C186" s="195" t="s">
        <v>757</v>
      </c>
      <c r="D186" s="195"/>
      <c r="E186" s="195"/>
      <c r="F186" s="216" t="s">
        <v>684</v>
      </c>
      <c r="G186" s="195"/>
      <c r="H186" s="195" t="s">
        <v>758</v>
      </c>
      <c r="I186" s="195" t="s">
        <v>759</v>
      </c>
      <c r="J186" s="195"/>
      <c r="K186" s="239"/>
    </row>
    <row r="187" spans="2:11" ht="15" customHeight="1">
      <c r="B187" s="218"/>
      <c r="C187" s="195" t="s">
        <v>760</v>
      </c>
      <c r="D187" s="195"/>
      <c r="E187" s="195"/>
      <c r="F187" s="216" t="s">
        <v>684</v>
      </c>
      <c r="G187" s="195"/>
      <c r="H187" s="195" t="s">
        <v>761</v>
      </c>
      <c r="I187" s="195" t="s">
        <v>759</v>
      </c>
      <c r="J187" s="195"/>
      <c r="K187" s="239"/>
    </row>
    <row r="188" spans="2:11" ht="15" customHeight="1">
      <c r="B188" s="218"/>
      <c r="C188" s="195" t="s">
        <v>762</v>
      </c>
      <c r="D188" s="195"/>
      <c r="E188" s="195"/>
      <c r="F188" s="216" t="s">
        <v>684</v>
      </c>
      <c r="G188" s="195"/>
      <c r="H188" s="195" t="s">
        <v>763</v>
      </c>
      <c r="I188" s="195" t="s">
        <v>759</v>
      </c>
      <c r="J188" s="195"/>
      <c r="K188" s="239"/>
    </row>
    <row r="189" spans="2:11" ht="15" customHeight="1">
      <c r="B189" s="218"/>
      <c r="C189" s="252" t="s">
        <v>764</v>
      </c>
      <c r="D189" s="195"/>
      <c r="E189" s="195"/>
      <c r="F189" s="216" t="s">
        <v>684</v>
      </c>
      <c r="G189" s="195"/>
      <c r="H189" s="195" t="s">
        <v>765</v>
      </c>
      <c r="I189" s="195" t="s">
        <v>766</v>
      </c>
      <c r="J189" s="253" t="s">
        <v>767</v>
      </c>
      <c r="K189" s="239"/>
    </row>
    <row r="190" spans="2:11" ht="15" customHeight="1">
      <c r="B190" s="218"/>
      <c r="C190" s="252" t="s">
        <v>40</v>
      </c>
      <c r="D190" s="195"/>
      <c r="E190" s="195"/>
      <c r="F190" s="216" t="s">
        <v>678</v>
      </c>
      <c r="G190" s="195"/>
      <c r="H190" s="192" t="s">
        <v>768</v>
      </c>
      <c r="I190" s="195" t="s">
        <v>769</v>
      </c>
      <c r="J190" s="195"/>
      <c r="K190" s="239"/>
    </row>
    <row r="191" spans="2:11" ht="15" customHeight="1">
      <c r="B191" s="218"/>
      <c r="C191" s="252" t="s">
        <v>770</v>
      </c>
      <c r="D191" s="195"/>
      <c r="E191" s="195"/>
      <c r="F191" s="216" t="s">
        <v>678</v>
      </c>
      <c r="G191" s="195"/>
      <c r="H191" s="195" t="s">
        <v>771</v>
      </c>
      <c r="I191" s="195" t="s">
        <v>713</v>
      </c>
      <c r="J191" s="195"/>
      <c r="K191" s="239"/>
    </row>
    <row r="192" spans="2:11" ht="15" customHeight="1">
      <c r="B192" s="218"/>
      <c r="C192" s="252" t="s">
        <v>772</v>
      </c>
      <c r="D192" s="195"/>
      <c r="E192" s="195"/>
      <c r="F192" s="216" t="s">
        <v>678</v>
      </c>
      <c r="G192" s="195"/>
      <c r="H192" s="195" t="s">
        <v>773</v>
      </c>
      <c r="I192" s="195" t="s">
        <v>713</v>
      </c>
      <c r="J192" s="195"/>
      <c r="K192" s="239"/>
    </row>
    <row r="193" spans="2:11" ht="15" customHeight="1">
      <c r="B193" s="218"/>
      <c r="C193" s="252" t="s">
        <v>774</v>
      </c>
      <c r="D193" s="195"/>
      <c r="E193" s="195"/>
      <c r="F193" s="216" t="s">
        <v>684</v>
      </c>
      <c r="G193" s="195"/>
      <c r="H193" s="195" t="s">
        <v>775</v>
      </c>
      <c r="I193" s="195" t="s">
        <v>713</v>
      </c>
      <c r="J193" s="195"/>
      <c r="K193" s="239"/>
    </row>
    <row r="194" spans="2:11" ht="15" customHeight="1">
      <c r="B194" s="245"/>
      <c r="C194" s="254"/>
      <c r="D194" s="225"/>
      <c r="E194" s="225"/>
      <c r="F194" s="225"/>
      <c r="G194" s="225"/>
      <c r="H194" s="225"/>
      <c r="I194" s="225"/>
      <c r="J194" s="225"/>
      <c r="K194" s="246"/>
    </row>
    <row r="195" spans="2:11" ht="18.75" customHeight="1">
      <c r="B195" s="227"/>
      <c r="C195" s="237"/>
      <c r="D195" s="237"/>
      <c r="E195" s="237"/>
      <c r="F195" s="247"/>
      <c r="G195" s="237"/>
      <c r="H195" s="237"/>
      <c r="I195" s="237"/>
      <c r="J195" s="237"/>
      <c r="K195" s="227"/>
    </row>
    <row r="196" spans="2:11" ht="18.75" customHeight="1">
      <c r="B196" s="227"/>
      <c r="C196" s="237"/>
      <c r="D196" s="237"/>
      <c r="E196" s="237"/>
      <c r="F196" s="247"/>
      <c r="G196" s="237"/>
      <c r="H196" s="237"/>
      <c r="I196" s="237"/>
      <c r="J196" s="237"/>
      <c r="K196" s="227"/>
    </row>
    <row r="197" spans="2:11" ht="18.75" customHeight="1"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</row>
    <row r="198" spans="2:11" ht="12">
      <c r="B198" s="184"/>
      <c r="C198" s="185"/>
      <c r="D198" s="185"/>
      <c r="E198" s="185"/>
      <c r="F198" s="185"/>
      <c r="G198" s="185"/>
      <c r="H198" s="185"/>
      <c r="I198" s="185"/>
      <c r="J198" s="185"/>
      <c r="K198" s="186"/>
    </row>
    <row r="199" spans="2:11" ht="22.2">
      <c r="B199" s="187"/>
      <c r="C199" s="303" t="s">
        <v>776</v>
      </c>
      <c r="D199" s="303"/>
      <c r="E199" s="303"/>
      <c r="F199" s="303"/>
      <c r="G199" s="303"/>
      <c r="H199" s="303"/>
      <c r="I199" s="303"/>
      <c r="J199" s="303"/>
      <c r="K199" s="188"/>
    </row>
    <row r="200" spans="2:11" ht="25.5" customHeight="1">
      <c r="B200" s="187"/>
      <c r="C200" s="255" t="s">
        <v>777</v>
      </c>
      <c r="D200" s="255"/>
      <c r="E200" s="255"/>
      <c r="F200" s="255" t="s">
        <v>778</v>
      </c>
      <c r="G200" s="256"/>
      <c r="H200" s="304" t="s">
        <v>779</v>
      </c>
      <c r="I200" s="304"/>
      <c r="J200" s="304"/>
      <c r="K200" s="188"/>
    </row>
    <row r="201" spans="2:11" ht="5.25" customHeight="1">
      <c r="B201" s="218"/>
      <c r="C201" s="213"/>
      <c r="D201" s="213"/>
      <c r="E201" s="213"/>
      <c r="F201" s="213"/>
      <c r="G201" s="237"/>
      <c r="H201" s="213"/>
      <c r="I201" s="213"/>
      <c r="J201" s="213"/>
      <c r="K201" s="239"/>
    </row>
    <row r="202" spans="2:11" ht="15" customHeight="1">
      <c r="B202" s="218"/>
      <c r="C202" s="195" t="s">
        <v>769</v>
      </c>
      <c r="D202" s="195"/>
      <c r="E202" s="195"/>
      <c r="F202" s="216" t="s">
        <v>41</v>
      </c>
      <c r="G202" s="195"/>
      <c r="H202" s="305" t="s">
        <v>780</v>
      </c>
      <c r="I202" s="305"/>
      <c r="J202" s="305"/>
      <c r="K202" s="239"/>
    </row>
    <row r="203" spans="2:11" ht="15" customHeight="1">
      <c r="B203" s="218"/>
      <c r="C203" s="195"/>
      <c r="D203" s="195"/>
      <c r="E203" s="195"/>
      <c r="F203" s="216" t="s">
        <v>42</v>
      </c>
      <c r="G203" s="195"/>
      <c r="H203" s="305" t="s">
        <v>781</v>
      </c>
      <c r="I203" s="305"/>
      <c r="J203" s="305"/>
      <c r="K203" s="239"/>
    </row>
    <row r="204" spans="2:11" ht="15" customHeight="1">
      <c r="B204" s="218"/>
      <c r="C204" s="195"/>
      <c r="D204" s="195"/>
      <c r="E204" s="195"/>
      <c r="F204" s="216" t="s">
        <v>45</v>
      </c>
      <c r="G204" s="195"/>
      <c r="H204" s="305" t="s">
        <v>782</v>
      </c>
      <c r="I204" s="305"/>
      <c r="J204" s="305"/>
      <c r="K204" s="239"/>
    </row>
    <row r="205" spans="2:11" ht="15" customHeight="1">
      <c r="B205" s="218"/>
      <c r="C205" s="195"/>
      <c r="D205" s="195"/>
      <c r="E205" s="195"/>
      <c r="F205" s="216" t="s">
        <v>43</v>
      </c>
      <c r="G205" s="195"/>
      <c r="H205" s="305" t="s">
        <v>783</v>
      </c>
      <c r="I205" s="305"/>
      <c r="J205" s="305"/>
      <c r="K205" s="239"/>
    </row>
    <row r="206" spans="2:11" ht="15" customHeight="1">
      <c r="B206" s="218"/>
      <c r="C206" s="195"/>
      <c r="D206" s="195"/>
      <c r="E206" s="195"/>
      <c r="F206" s="216" t="s">
        <v>44</v>
      </c>
      <c r="G206" s="195"/>
      <c r="H206" s="305" t="s">
        <v>784</v>
      </c>
      <c r="I206" s="305"/>
      <c r="J206" s="305"/>
      <c r="K206" s="239"/>
    </row>
    <row r="207" spans="2:11" ht="15" customHeight="1">
      <c r="B207" s="218"/>
      <c r="C207" s="195"/>
      <c r="D207" s="195"/>
      <c r="E207" s="195"/>
      <c r="F207" s="216"/>
      <c r="G207" s="195"/>
      <c r="H207" s="195"/>
      <c r="I207" s="195"/>
      <c r="J207" s="195"/>
      <c r="K207" s="239"/>
    </row>
    <row r="208" spans="2:11" ht="15" customHeight="1">
      <c r="B208" s="218"/>
      <c r="C208" s="195" t="s">
        <v>725</v>
      </c>
      <c r="D208" s="195"/>
      <c r="E208" s="195"/>
      <c r="F208" s="216" t="s">
        <v>77</v>
      </c>
      <c r="G208" s="195"/>
      <c r="H208" s="305" t="s">
        <v>785</v>
      </c>
      <c r="I208" s="305"/>
      <c r="J208" s="305"/>
      <c r="K208" s="239"/>
    </row>
    <row r="209" spans="2:11" ht="15" customHeight="1">
      <c r="B209" s="218"/>
      <c r="C209" s="195"/>
      <c r="D209" s="195"/>
      <c r="E209" s="195"/>
      <c r="F209" s="216" t="s">
        <v>622</v>
      </c>
      <c r="G209" s="195"/>
      <c r="H209" s="305" t="s">
        <v>623</v>
      </c>
      <c r="I209" s="305"/>
      <c r="J209" s="305"/>
      <c r="K209" s="239"/>
    </row>
    <row r="210" spans="2:11" ht="15" customHeight="1">
      <c r="B210" s="218"/>
      <c r="C210" s="195"/>
      <c r="D210" s="195"/>
      <c r="E210" s="195"/>
      <c r="F210" s="216" t="s">
        <v>620</v>
      </c>
      <c r="G210" s="195"/>
      <c r="H210" s="305" t="s">
        <v>786</v>
      </c>
      <c r="I210" s="305"/>
      <c r="J210" s="305"/>
      <c r="K210" s="239"/>
    </row>
    <row r="211" spans="2:11" ht="15" customHeight="1">
      <c r="B211" s="257"/>
      <c r="C211" s="195"/>
      <c r="D211" s="195"/>
      <c r="E211" s="195"/>
      <c r="F211" s="216" t="s">
        <v>624</v>
      </c>
      <c r="G211" s="252"/>
      <c r="H211" s="306" t="s">
        <v>625</v>
      </c>
      <c r="I211" s="306"/>
      <c r="J211" s="306"/>
      <c r="K211" s="258"/>
    </row>
    <row r="212" spans="2:11" ht="15" customHeight="1">
      <c r="B212" s="257"/>
      <c r="C212" s="195"/>
      <c r="D212" s="195"/>
      <c r="E212" s="195"/>
      <c r="F212" s="216" t="s">
        <v>112</v>
      </c>
      <c r="G212" s="252"/>
      <c r="H212" s="306" t="s">
        <v>787</v>
      </c>
      <c r="I212" s="306"/>
      <c r="J212" s="306"/>
      <c r="K212" s="258"/>
    </row>
    <row r="213" spans="2:11" ht="15" customHeight="1">
      <c r="B213" s="257"/>
      <c r="C213" s="195"/>
      <c r="D213" s="195"/>
      <c r="E213" s="195"/>
      <c r="F213" s="216"/>
      <c r="G213" s="252"/>
      <c r="H213" s="243"/>
      <c r="I213" s="243"/>
      <c r="J213" s="243"/>
      <c r="K213" s="258"/>
    </row>
    <row r="214" spans="2:11" ht="15" customHeight="1">
      <c r="B214" s="257"/>
      <c r="C214" s="195" t="s">
        <v>749</v>
      </c>
      <c r="D214" s="195"/>
      <c r="E214" s="195"/>
      <c r="F214" s="216">
        <v>1</v>
      </c>
      <c r="G214" s="252"/>
      <c r="H214" s="306" t="s">
        <v>788</v>
      </c>
      <c r="I214" s="306"/>
      <c r="J214" s="306"/>
      <c r="K214" s="258"/>
    </row>
    <row r="215" spans="2:11" ht="15" customHeight="1">
      <c r="B215" s="257"/>
      <c r="C215" s="195"/>
      <c r="D215" s="195"/>
      <c r="E215" s="195"/>
      <c r="F215" s="216">
        <v>2</v>
      </c>
      <c r="G215" s="252"/>
      <c r="H215" s="306" t="s">
        <v>789</v>
      </c>
      <c r="I215" s="306"/>
      <c r="J215" s="306"/>
      <c r="K215" s="258"/>
    </row>
    <row r="216" spans="2:11" ht="15" customHeight="1">
      <c r="B216" s="257"/>
      <c r="C216" s="195"/>
      <c r="D216" s="195"/>
      <c r="E216" s="195"/>
      <c r="F216" s="216">
        <v>3</v>
      </c>
      <c r="G216" s="252"/>
      <c r="H216" s="306" t="s">
        <v>790</v>
      </c>
      <c r="I216" s="306"/>
      <c r="J216" s="306"/>
      <c r="K216" s="258"/>
    </row>
    <row r="217" spans="2:11" ht="15" customHeight="1">
      <c r="B217" s="257"/>
      <c r="C217" s="195"/>
      <c r="D217" s="195"/>
      <c r="E217" s="195"/>
      <c r="F217" s="216">
        <v>4</v>
      </c>
      <c r="G217" s="252"/>
      <c r="H217" s="306" t="s">
        <v>791</v>
      </c>
      <c r="I217" s="306"/>
      <c r="J217" s="306"/>
      <c r="K217" s="258"/>
    </row>
    <row r="218" spans="2:11" ht="12.75" customHeight="1">
      <c r="B218" s="259"/>
      <c r="C218" s="260"/>
      <c r="D218" s="260"/>
      <c r="E218" s="260"/>
      <c r="F218" s="260"/>
      <c r="G218" s="260"/>
      <c r="H218" s="260"/>
      <c r="I218" s="260"/>
      <c r="J218" s="260"/>
      <c r="K218" s="26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Vilingr</dc:creator>
  <cp:keywords/>
  <dc:description/>
  <cp:lastModifiedBy>Pavel Petrak</cp:lastModifiedBy>
  <dcterms:created xsi:type="dcterms:W3CDTF">2023-03-01T13:32:47Z</dcterms:created>
  <dcterms:modified xsi:type="dcterms:W3CDTF">2023-10-20T09:46:36Z</dcterms:modified>
  <cp:category/>
  <cp:version/>
  <cp:contentType/>
  <cp:contentStatus/>
</cp:coreProperties>
</file>