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0" yWindow="0" windowWidth="0" windowHeight="0" activeTab="0"/>
  </bookViews>
  <sheets>
    <sheet name="Rekapitulace stavby" sheetId="1" r:id="rId1"/>
    <sheet name="1 - Etapa I" sheetId="2" r:id="rId2"/>
    <sheet name="2 - Etapa II" sheetId="3" r:id="rId3"/>
    <sheet name="3 - Etapa III" sheetId="4" r:id="rId4"/>
    <sheet name="4 - Etapa IV" sheetId="5" r:id="rId5"/>
    <sheet name="5 - Dešťová kanalizace" sheetId="6" r:id="rId6"/>
    <sheet name="6 - Vedlejší rozpočtové n..." sheetId="7" r:id="rId7"/>
    <sheet name="Seznam figur" sheetId="8" r:id="rId8"/>
    <sheet name="Pokyny pro vyplnění" sheetId="9" r:id="rId9"/>
  </sheets>
  <definedNames>
    <definedName name="_xlnm._FilterDatabase" localSheetId="1" hidden="1">'1 - Etapa I'!$C$106:$K$648</definedName>
    <definedName name="_xlnm._FilterDatabase" localSheetId="2" hidden="1">'2 - Etapa II'!$C$105:$K$745</definedName>
    <definedName name="_xlnm._FilterDatabase" localSheetId="3" hidden="1">'3 - Etapa III'!$C$103:$K$559</definedName>
    <definedName name="_xlnm._FilterDatabase" localSheetId="4" hidden="1">'4 - Etapa IV'!$C$104:$K$542</definedName>
    <definedName name="_xlnm._FilterDatabase" localSheetId="5" hidden="1">'5 - Dešťová kanalizace'!$C$87:$K$193</definedName>
    <definedName name="_xlnm._FilterDatabase" localSheetId="6" hidden="1">'6 - Vedlejší rozpočtové n...'!$C$79:$K$85</definedName>
    <definedName name="_xlnm.Print_Area" localSheetId="0">'Rekapitulace stavby'!$D$4:$AO$36,'Rekapitulace stavby'!$C$42:$AQ$61</definedName>
    <definedName name="_xlnm.Print_Area" localSheetId="1">'1 - Etapa I'!$C$4:$J$39,'1 - Etapa I'!$C$45:$J$88,'1 - Etapa I'!$C$94:$K$648</definedName>
    <definedName name="_xlnm.Print_Area" localSheetId="2">'2 - Etapa II'!$C$4:$J$39,'2 - Etapa II'!$C$45:$J$87,'2 - Etapa II'!$C$93:$K$745</definedName>
    <definedName name="_xlnm.Print_Area" localSheetId="3">'3 - Etapa III'!$C$4:$J$39,'3 - Etapa III'!$C$45:$J$85,'3 - Etapa III'!$C$91:$K$559</definedName>
    <definedName name="_xlnm.Print_Area" localSheetId="4">'4 - Etapa IV'!$C$4:$J$39,'4 - Etapa IV'!$C$45:$J$86,'4 - Etapa IV'!$C$92:$K$542</definedName>
    <definedName name="_xlnm.Print_Area" localSheetId="5">'5 - Dešťová kanalizace'!$C$4:$J$39,'5 - Dešťová kanalizace'!$C$45:$J$69,'5 - Dešťová kanalizace'!$C$75:$K$193</definedName>
    <definedName name="_xlnm.Print_Area" localSheetId="6">'6 - Vedlejší rozpočtové n...'!$C$4:$J$39,'6 - Vedlejší rozpočtové n...'!$C$45:$J$61,'6 - Vedlejší rozpočtové n...'!$C$67:$K$85</definedName>
    <definedName name="_xlnm.Print_Area" localSheetId="7">'Seznam figur'!$C$4:$G$338</definedName>
    <definedName name="_xlnm.Print_Area" localSheetId="8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'1 - Etapa I'!$106:$106</definedName>
    <definedName name="_xlnm.Print_Titles" localSheetId="2">'2 - Etapa II'!$105:$105</definedName>
    <definedName name="_xlnm.Print_Titles" localSheetId="3">'3 - Etapa III'!$103:$103</definedName>
    <definedName name="_xlnm.Print_Titles" localSheetId="4">'4 - Etapa IV'!$104:$104</definedName>
    <definedName name="_xlnm.Print_Titles" localSheetId="5">'5 - Dešťová kanalizace'!$87:$87</definedName>
    <definedName name="_xlnm.Print_Titles" localSheetId="6">'6 - Vedlejší rozpočtové n...'!$79:$79</definedName>
    <definedName name="_xlnm.Print_Titles" localSheetId="7">'Seznam figur'!$9:$9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<sst xmlns="http://schemas.openxmlformats.org/spreadsheetml/2006/main" count="18055" uniqueCount="1841">
  <si>
    <t>Export Komplet</t>
  </si>
  <si>
    <t>VZ</t>
  </si>
  <si>
    <t>2.0</t>
  </si>
  <si>
    <t>ZAMOK</t>
  </si>
  <si>
    <t>False</t>
  </si>
  <si>
    <t>{1a808582-9192-42e6-802d-4a9ddd399031}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</si>
  <si>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</si>
  <si>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</si>
  <si>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</si>
  <si>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</si>
  <si>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</si>
  <si>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</si>
  <si>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</si>
  <si>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</si>
  <si>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R98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</si>
  <si>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</si>
  <si>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</si>
  <si>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- hydroizolace spodní stavby, Základní škola Jih Mariánské Lázně</t>
  </si>
  <si>
    <t>KSO:</t>
  </si>
  <si>
    <t>801 3</t>
  </si>
  <si>
    <t>CC-CZ:</t>
  </si>
  <si>
    <t>1263</t>
  </si>
  <si>
    <t>Místo:</t>
  </si>
  <si>
    <t>Komenského 459</t>
  </si>
  <si>
    <t>Datum:</t>
  </si>
  <si>
    <t>20. 8. 2023</t>
  </si>
  <si>
    <t>Zadavatel:</t>
  </si>
  <si>
    <t>IČ:</t>
  </si>
  <si>
    <t>00254061</t>
  </si>
  <si>
    <t>Město Mariánské Lázně</t>
  </si>
  <si>
    <t>DIČ:</t>
  </si>
  <si>
    <t/>
  </si>
  <si>
    <t>Uchazeč:</t>
  </si>
  <si>
    <t>Vyplň údaj</t>
  </si>
  <si>
    <t>Projektant:</t>
  </si>
  <si>
    <t>Studio Prokon</t>
  </si>
  <si>
    <t>True</t>
  </si>
  <si>
    <t>Zpracovatel:</t>
  </si>
  <si>
    <t>Ing. Tomáš Hrdlička, Ph.D.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</si>
  <si>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</si>
  <si>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</si>
  <si>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</si>
  <si>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</si>
  <si>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</si>
  <si>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</si>
  <si>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</si>
  <si>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</si>
  <si>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</si>
  <si>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</si>
  <si>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</si>
  <si>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</si>
  <si>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</si>
  <si>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</si>
  <si>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</si>
  <si>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</si>
  <si>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</si>
  <si>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</si>
  <si>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</si>
  <si>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</si>
  <si>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</si>
  <si>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</si>
  <si>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</si>
  <si>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</si>
  <si>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</si>
  <si>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</si>
  <si>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</si>
  <si>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</si>
  <si>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</si>
  <si>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</si>
  <si>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</si>
  <si>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</si>
  <si>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</si>
  <si>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</si>
  <si>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</si>
  <si>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</si>
  <si>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</si>
  <si>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</si>
  <si>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</si>
  <si>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</si>
  <si>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</si>
  <si>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</si>
  <si>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Etapa I</t>
  </si>
  <si>
    <t>STA</t>
  </si>
  <si>
    <t>{fc947723-a76d-4564-a13a-b0a5c8ac6832}</t>
  </si>
  <si>
    <t>2</t>
  </si>
  <si>
    <t>Etapa II</t>
  </si>
  <si>
    <t>{f088c671-3319-4865-be5a-b48424f3be1c}</t>
  </si>
  <si>
    <t>3</t>
  </si>
  <si>
    <t>Etapa III</t>
  </si>
  <si>
    <t>{f1135378-3b5f-4f97-8570-e2c03c0dd083}</t>
  </si>
  <si>
    <t>4</t>
  </si>
  <si>
    <t>Etapa IV</t>
  </si>
  <si>
    <t>{773afc80-e070-4112-ac03-45c8263664b2}</t>
  </si>
  <si>
    <t>5</t>
  </si>
  <si>
    <t>Dešťová kanalizace</t>
  </si>
  <si>
    <t>{ff57ca3f-ec46-479b-9af6-841e9476e70c}</t>
  </si>
  <si>
    <t>6</t>
  </si>
  <si>
    <t>Vedlejší rozpočtové náklady</t>
  </si>
  <si>
    <t>{698c7fee-bf8e-4be7-ac9a-e2903898c1c1}</t>
  </si>
  <si>
    <t>hydro1</t>
  </si>
  <si>
    <t>Hydroizolační opatření pod terénem</t>
  </si>
  <si>
    <t>m2</t>
  </si>
  <si>
    <t>42,907</t>
  </si>
  <si>
    <t>hydro2</t>
  </si>
  <si>
    <t>Hydroiolační opatření nad terénem</t>
  </si>
  <si>
    <t>19,708</t>
  </si>
  <si>
    <t>KRYCÍ LIST SOUPISU PRACÍ</t>
  </si>
  <si>
    <t>obrubník</t>
  </si>
  <si>
    <t>Obrubník - etapa I</t>
  </si>
  <si>
    <t>m</t>
  </si>
  <si>
    <t>35,613</t>
  </si>
  <si>
    <t>omítka</t>
  </si>
  <si>
    <t>Omítka - etapa I</t>
  </si>
  <si>
    <t>90,546</t>
  </si>
  <si>
    <t>omítka2</t>
  </si>
  <si>
    <t>Omítka 2 - etapa I</t>
  </si>
  <si>
    <t>61,535</t>
  </si>
  <si>
    <t>tráva</t>
  </si>
  <si>
    <t>Modelace terénu + zatravění</t>
  </si>
  <si>
    <t>12,48</t>
  </si>
  <si>
    <t>Objekt:</t>
  </si>
  <si>
    <t>žlab</t>
  </si>
  <si>
    <t>Žlab - etapa I</t>
  </si>
  <si>
    <t>34,969</t>
  </si>
  <si>
    <t>1 - Etapa I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</si>
  <si>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</si>
  <si>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</si>
  <si>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</si>
  <si>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</si>
  <si>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</si>
  <si>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</si>
  <si>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</si>
  <si>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12 - Zemní práce - odkopávky a prokopávky</t>
  </si>
  <si>
    <t xml:space="preserve">      13 - Zemní práce - zásypy</t>
  </si>
  <si>
    <t xml:space="preserve">      15 - Zemní práce - odvoz zeminy</t>
  </si>
  <si>
    <t xml:space="preserve">      16 - Kačírek - deponie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</si>
  <si>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</si>
  <si>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</si>
  <si>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</si>
  <si>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  61 - Úprava povrchů vnitřních</t>
  </si>
  <si>
    <t xml:space="preserve">        61-1 - Omítka sanační</t>
  </si>
  <si>
    <t xml:space="preserve">      62 - Úprava povrchů vnějších</t>
  </si>
  <si>
    <t xml:space="preserve">        62-3 - Sokl</t>
  </si>
  <si>
    <t xml:space="preserve">        62-4 - Finální omítka</t>
  </si>
  <si>
    <t xml:space="preserve">    9 - Ostatní konstrukce a práce, bourání</t>
  </si>
  <si>
    <t xml:space="preserve">      91 - Okapový chodník</t>
  </si>
  <si>
    <t xml:space="preserve">    98 - Demolice a sanace</t>
  </si>
  <si>
    <t xml:space="preserve">  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</si>
  <si>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</si>
  <si>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</si>
  <si>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</si>
  <si>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751 - Vzduchotechnika</t>
  </si>
  <si>
    <t xml:space="preserve">    764 - Konstrukce klempířské</t>
  </si>
  <si>
    <t xml:space="preserve">    766 - Konstrukce truhlářské</t>
  </si>
  <si>
    <t xml:space="preserve">      766-1 - Výplně otvorů vnitřních</t>
  </si>
  <si>
    <t xml:space="preserve">    784 - Dokončovací práce - malby a tapety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</si>
  <si>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</si>
  <si>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</si>
  <si>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</si>
  <si>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</si>
  <si>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</si>
  <si>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</si>
  <si>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</si>
  <si>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</si>
  <si>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</si>
  <si>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</si>
  <si>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</si>
  <si>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</si>
  <si>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</si>
  <si>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</si>
  <si>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</si>
  <si>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</si>
  <si>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</si>
  <si>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</si>
  <si>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</si>
  <si>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</si>
  <si>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</si>
  <si>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121112003</t>
  </si>
  <si>
    <t>Sejmutí ornice ručně při souvislé ploše, tl. vrstvy do 200 mm</t>
  </si>
  <si>
    <t>CS ÚRS 2023 02</t>
  </si>
  <si>
    <t>-165955761</t>
  </si>
  <si>
    <t>Online PSC</t>
  </si>
  <si>
    <t>https://podminky.urs.cz/item/CS_URS_2023_02/121112003</t>
  </si>
  <si>
    <t>P</t>
  </si>
  <si>
    <t xml:space="preserve">Poznámka k položce:
Uvažuje se ponechání ornice na pozemku a její zpětné využití. </t>
  </si>
  <si>
    <t>VV</t>
  </si>
  <si>
    <t>FIG</t>
  </si>
  <si>
    <t>Rozpad figury: tráva</t>
  </si>
  <si>
    <t>"dle půdorysu"12,48</t>
  </si>
  <si>
    <t>181111113</t>
  </si>
  <si>
    <t>Plošná úprava terénu v zemině skupiny 1 až 4 s urovnáním povrchu bez doplnění ornice souvislé plochy do 500 m2 při nerovnostech terénu přes 50 do 100 mm na svahu přes 1:2 do 1:1</t>
  </si>
  <si>
    <t>395232372</t>
  </si>
  <si>
    <t>https://podminky.urs.cz/item/CS_URS_2023_02/181111113</t>
  </si>
  <si>
    <t>181311103</t>
  </si>
  <si>
    <t>Rozprostření a urovnání ornice v rovině nebo ve svahu sklonu do 1:5 ručně při souvislé ploše, tl. vrstvy do 200 mm</t>
  </si>
  <si>
    <t>-991765072</t>
  </si>
  <si>
    <t>https://podminky.urs.cz/item/CS_URS_2023_02/181311103</t>
  </si>
  <si>
    <t>181411132</t>
  </si>
  <si>
    <t>Založení trávníku na půdě předem připravené plochy do 1000 m2 výsevem včetně utažení parkového na svahu přes 1:5 do 1:2</t>
  </si>
  <si>
    <t>1473094623</t>
  </si>
  <si>
    <t>https://podminky.urs.cz/item/CS_URS_2023_02/181411132</t>
  </si>
  <si>
    <t>M</t>
  </si>
  <si>
    <t>00572474</t>
  </si>
  <si>
    <t>osivo směs travní krajinná-svahová</t>
  </si>
  <si>
    <t>kg</t>
  </si>
  <si>
    <t>8</t>
  </si>
  <si>
    <t>-1947276968</t>
  </si>
  <si>
    <t>12,48*0,025 'Přepočtené koeficientem množství</t>
  </si>
  <si>
    <t>12</t>
  </si>
  <si>
    <t>Zemní práce - odkopávky a prokopávky</t>
  </si>
  <si>
    <t>132212131</t>
  </si>
  <si>
    <t>Hloubení nezapažených rýh šířky do 800 mm ručně s urovnáním dna do předepsaného profilu a spádu v hornině třídy těžitelnosti I skupiny 3 soudržných</t>
  </si>
  <si>
    <t>m3</t>
  </si>
  <si>
    <t>2022529674</t>
  </si>
  <si>
    <t>https://podminky.urs.cz/item/CS_URS_2023_02/132212131</t>
  </si>
  <si>
    <t>"dočištění a drobné odkopávky" 1</t>
  </si>
  <si>
    <t>"sanace v místě vstupu"(3,5+3,393)*0,55*0,5</t>
  </si>
  <si>
    <t>Součet</t>
  </si>
  <si>
    <t>7</t>
  </si>
  <si>
    <t>132151254</t>
  </si>
  <si>
    <t>Hloubení nezapažených rýh šířky přes 800 do 2 000 mm strojně s urovnáním dna do předepsaného profilu a spádu v hornině třídy těžitelnosti I skupiny 1 a 2 přes 100 do 500 m3</t>
  </si>
  <si>
    <t>2087227856</t>
  </si>
  <si>
    <t>https://podminky.urs.cz/item/CS_URS_2023_02/132151254</t>
  </si>
  <si>
    <t>"řez 1-´1</t>
  </si>
  <si>
    <t>(3,697+1,571)*4*1,46</t>
  </si>
  <si>
    <t>(12,881)*1,1*1,46</t>
  </si>
  <si>
    <t>4,7*1,1*1,46</t>
  </si>
  <si>
    <t>"svahování"0,25*1,1*(12,8+4,7)</t>
  </si>
  <si>
    <t>0,75*4*(3,697+1,5)</t>
  </si>
  <si>
    <t>"řez 2-´2</t>
  </si>
  <si>
    <t>13,3*0,71*1,46</t>
  </si>
  <si>
    <t>"svahování"0,25*0,71*13,3</t>
  </si>
  <si>
    <t>"manipulační prostor pro techniku - odtěžení části svahu"1,6*žlab*0,5</t>
  </si>
  <si>
    <t>Rozpad figury: žlab</t>
  </si>
  <si>
    <t>12,81+4+14,983+3,176</t>
  </si>
  <si>
    <t>K006</t>
  </si>
  <si>
    <t>Příplatek za výkopové práce v těsné blízkosti budovy</t>
  </si>
  <si>
    <t xml:space="preserve">vlastní </t>
  </si>
  <si>
    <t>-1366446109</t>
  </si>
  <si>
    <t>13</t>
  </si>
  <si>
    <t>Zemní práce - zásypy</t>
  </si>
  <si>
    <t>9</t>
  </si>
  <si>
    <t>174111101</t>
  </si>
  <si>
    <t>Zásyp sypaninou z jakékoliv horniny ručně s uložením výkopku ve vrstvách se zhutněním jam, šachet, rýh nebo kolem objektů v těchto vykopávkách</t>
  </si>
  <si>
    <t>-977601377</t>
  </si>
  <si>
    <t>https://podminky.urs.cz/item/CS_URS_2023_02/174111101</t>
  </si>
  <si>
    <t>Poznámka k položce:
předpokládá se využití cca 90 % výkopku</t>
  </si>
  <si>
    <t>(3,697+1,571)*4*1,46*0,9</t>
  </si>
  <si>
    <t>(12,881)*1,1*1,46*0,9</t>
  </si>
  <si>
    <t>4,7*1,1*1,46*0,9</t>
  </si>
  <si>
    <t>"svahování"0,25*1,1*(12,8+4,7)*0,9</t>
  </si>
  <si>
    <t>0,75*4*(3,697+1,5)*0,9</t>
  </si>
  <si>
    <t>13,3*0,71*1,46*0,9</t>
  </si>
  <si>
    <t>"svahování"0,25*0,71*13,3*0,9</t>
  </si>
  <si>
    <t>"manipulační prostor pro techniku - odtěžení části svahu"1,6*žlab*0,5*0,9</t>
  </si>
  <si>
    <t>10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</si>
  <si>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</si>
  <si>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</si>
  <si>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-215260647</t>
  </si>
  <si>
    <t>https://podminky.urs.cz/item/CS_URS_2023_02/162251102</t>
  </si>
  <si>
    <t xml:space="preserve">Poznámka k položce:
odvoz na mezideponii
naložení a dovoz pro zásyp
</t>
  </si>
  <si>
    <t>113,07*2 'Přepočtené koeficientem množství</t>
  </si>
  <si>
    <t>167151111</t>
  </si>
  <si>
    <t>Nakládání, skládání a překládání neulehlého výkopku nebo sypaniny strojně nakládání, množství přes 100 m3, z hornin třídy těžitelnosti I, skupiny 1 až 3</t>
  </si>
  <si>
    <t>-1042900305</t>
  </si>
  <si>
    <t>https://podminky.urs.cz/item/CS_URS_2023_02/167151111</t>
  </si>
  <si>
    <t>Zemní práce - odvoz zeminy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</si>
  <si>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</si>
  <si>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</si>
  <si>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1003023176</t>
  </si>
  <si>
    <t>https://podminky.urs.cz/item/CS_URS_2023_02/162751117</t>
  </si>
  <si>
    <t>nakypření se neuvažuje</t>
  </si>
  <si>
    <t xml:space="preserve">"bilance výkopových prací </t>
  </si>
  <si>
    <t>"výkop"123,527+2,983</t>
  </si>
  <si>
    <t>"zásyp"-113,07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</si>
  <si>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</si>
  <si>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</si>
  <si>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-100420828</t>
  </si>
  <si>
    <t>https://podminky.urs.cz/item/CS_URS_2023_02/162751119</t>
  </si>
  <si>
    <t xml:space="preserve">Poznámka k položce:
15 km celkem
</t>
  </si>
  <si>
    <t>13,44*5 'Přepočtené koeficientem množství</t>
  </si>
  <si>
    <t>14</t>
  </si>
  <si>
    <t>997013873</t>
  </si>
  <si>
    <t>Poplatek za uložení stavebního odpadu na recyklační skládce (skládkovné) zeminy a kamení zatříděného do Katalogu odpadů pod kódem 17 05 04</t>
  </si>
  <si>
    <t>t</t>
  </si>
  <si>
    <t>-870652436</t>
  </si>
  <si>
    <t>https://podminky.urs.cz/item/CS_URS_2023_02/997013873</t>
  </si>
  <si>
    <t xml:space="preserve">Poznámka k položce:
1600 kg/m3
</t>
  </si>
  <si>
    <t>13,44*1,6 'Přepočtené koeficientem množství</t>
  </si>
  <si>
    <t>16</t>
  </si>
  <si>
    <t>Kačírek - deponie</t>
  </si>
  <si>
    <t>965082932</t>
  </si>
  <si>
    <t>Odstranění násypu pod podlahami nebo ochranného násypu na střechách tl. do 200 mm, plochy do 2 m2</t>
  </si>
  <si>
    <t>1238855931</t>
  </si>
  <si>
    <t>https://podminky.urs.cz/item/CS_URS_2023_02/965082932</t>
  </si>
  <si>
    <t>Poznámka k položce:
Nulová demontážní hmotnost, kačírek je deponován na pozemku města</t>
  </si>
  <si>
    <t>žlab*0,7*0,2</t>
  </si>
  <si>
    <t>167111101</t>
  </si>
  <si>
    <t>Nakládání, skládání a překládání neulehlého výkopku nebo sypaniny ručně nakládání, z hornin třídy těžitelnosti I, skupiny 1 až 3</t>
  </si>
  <si>
    <t>-1078702310</t>
  </si>
  <si>
    <t>https://podminky.urs.cz/item/CS_URS_2023_02/167111101</t>
  </si>
  <si>
    <t>17</t>
  </si>
  <si>
    <t>714078706</t>
  </si>
  <si>
    <t>Zakládání</t>
  </si>
  <si>
    <t>18</t>
  </si>
  <si>
    <t>211971110</t>
  </si>
  <si>
    <t>Zřízení opláštění výplně z geotextilie odvodňovacích žeber nebo trativodů v rýze nebo zářezu se stěnami šikmými o sklonu do 1:2</t>
  </si>
  <si>
    <t>-1363522151</t>
  </si>
  <si>
    <t>https://podminky.urs.cz/item/CS_URS_2023_02/211971110</t>
  </si>
  <si>
    <t>"geotextilní dren"1,2*obrubník+0,9*(3,1+0,5)</t>
  </si>
  <si>
    <t>Rozpad figury: obrubník</t>
  </si>
  <si>
    <t>3,176+14,367-0,6+4,77+0,6+13,3</t>
  </si>
  <si>
    <t>19</t>
  </si>
  <si>
    <t>69311082</t>
  </si>
  <si>
    <t>geotextilie netkaná separační, ochranná, filtrační, drenážní PP 500g/m2</t>
  </si>
  <si>
    <t>351792412</t>
  </si>
  <si>
    <t>45,976*1,1845 'Přepočtené koeficientem množství</t>
  </si>
  <si>
    <t>Svislé a kompletní konstrukce</t>
  </si>
  <si>
    <t>20</t>
  </si>
  <si>
    <t>319202113R</t>
  </si>
  <si>
    <t>Dodatečná izolace zdiva tl přes 300 do 450 mm nízkotlakou injektáží silikonovou mikroemulzí - plošná, v rastru cca 200 x200 mm</t>
  </si>
  <si>
    <t>-685674417</t>
  </si>
  <si>
    <t>"prostor pod schody, směr tělocvična"</t>
  </si>
  <si>
    <t>(2,5)*(3,61*2+1,065*2+1,5)</t>
  </si>
  <si>
    <t>"vertikální injektáž do výšky 1,5"</t>
  </si>
  <si>
    <t>0,3*(1,5*13)</t>
  </si>
  <si>
    <t>319202115</t>
  </si>
  <si>
    <t>Dodatečná izolace zdiva injektáží nízkotlakou metodou silikonovou mikroemulzí, tloušťka zdiva přes 600 do 900 mm</t>
  </si>
  <si>
    <t>1509827035</t>
  </si>
  <si>
    <t>https://podminky.urs.cz/item/CS_URS_2023_02/319202115</t>
  </si>
  <si>
    <t>"předpoklad 60 %  podřezání, 40 % injektáž"</t>
  </si>
  <si>
    <t>"etapač. 1 průměrná tl. zdiva 700 mm"(29,7*0,4)/0,7</t>
  </si>
  <si>
    <t>22</t>
  </si>
  <si>
    <t>319231214R</t>
  </si>
  <si>
    <t>Dodatečná izolace zdiva podřezáním diamantovým lanem, zdiva cihelného (s výskytem kamenů), tloušťky přes 600 do 800 mm, vložení asfaltového pasu, uklínování a vyplnění řezu expanzní maltou</t>
  </si>
  <si>
    <t>1282453311</t>
  </si>
  <si>
    <t>"etapač. 1"29,7*0,6</t>
  </si>
  <si>
    <t>Úpravy povrchů, podlahy a osazování výplní</t>
  </si>
  <si>
    <t>23</t>
  </si>
  <si>
    <t>631312141</t>
  </si>
  <si>
    <t>Doplnění dosavadních mazanin prostým betonem s dodáním hmot, bez potěru, plochy jednotlivě rýh v dosavadních mazaninách</t>
  </si>
  <si>
    <t>-93359553</t>
  </si>
  <si>
    <t>https://podminky.urs.cz/item/CS_URS_2023_02/631312141</t>
  </si>
  <si>
    <t>"sanace v místě vstupu"(3,5+3,393)*0,5*0,1</t>
  </si>
  <si>
    <t>61</t>
  </si>
  <si>
    <t>Úprava povrchů vnitřních</t>
  </si>
  <si>
    <t>24</t>
  </si>
  <si>
    <t>619991001</t>
  </si>
  <si>
    <t>Zakrytí vnitřních ploch před znečištěním včetně pozdějšího odkrytí podlah fólií přilepenou lepící páskou</t>
  </si>
  <si>
    <t>928643556</t>
  </si>
  <si>
    <t>https://podminky.urs.cz/item/CS_URS_2023_02/619991001</t>
  </si>
  <si>
    <t>"plošené zakrytí"145</t>
  </si>
  <si>
    <t>25</t>
  </si>
  <si>
    <t>619991011</t>
  </si>
  <si>
    <t>Zakrytí vnitřních ploch před znečištěním včetně pozdějšího odkrytí konstrukcí a prvků obalením fólií a přelepením páskou</t>
  </si>
  <si>
    <t>-936579553</t>
  </si>
  <si>
    <t>https://podminky.urs.cz/item/CS_URS_2023_02/619991011</t>
  </si>
  <si>
    <t>"okna"1,8*1,9*6</t>
  </si>
  <si>
    <t>26</t>
  </si>
  <si>
    <t>K007</t>
  </si>
  <si>
    <t>Hydrofobní zpevňovací nátěr režného zdiva stěn a stropu na vápenné bázi</t>
  </si>
  <si>
    <t>-532434062</t>
  </si>
  <si>
    <t>"kuchyně - učebna, pod schody"3*(4,7+2,04+4,73)</t>
  </si>
  <si>
    <t>4,73*2,04</t>
  </si>
  <si>
    <t>61-1</t>
  </si>
  <si>
    <t>Omítka sanační</t>
  </si>
  <si>
    <t>27</t>
  </si>
  <si>
    <t>612131151</t>
  </si>
  <si>
    <t>Sanační postřik vnitřních omítaných ploch vápenocementový nanášený ručně celoplošně stěn</t>
  </si>
  <si>
    <t>-1915145720</t>
  </si>
  <si>
    <t>https://podminky.urs.cz/item/CS_URS_2023_02/612131151</t>
  </si>
  <si>
    <t>Rozpad figury: omítka</t>
  </si>
  <si>
    <t>"přípravná třída"1,5*(0,55+0,273+0,399*6+1,9*3+0,94+0,95+0,377+0,55)</t>
  </si>
  <si>
    <t>"šatna přípravná třída"1,5*(1,043+0,16+0,4+1,9+0,4+0,38+0,5)</t>
  </si>
  <si>
    <t>"kuchyně - učebna"1,5*(0,5+3,83+0,83+0,3+0,3+1,2+0,3+0,656+0,5+0,78+1,1+1,216+0,3+2,617+0,848)</t>
  </si>
  <si>
    <t>"kuchyně - učebna"1,8*(0,4*9+1,56*5+0,62*2+0,48+0,908+0,53)</t>
  </si>
  <si>
    <t>"kuchyně - učebna sklad u schodů"2,5*(1,28*2+2,05*2)</t>
  </si>
  <si>
    <t>28</t>
  </si>
  <si>
    <t>612324111</t>
  </si>
  <si>
    <t>Omítka sanační vnitřních ploch podkladní (vyrovnávací) tloušťky do 10 mm nanášená ručně svislých konstrukcí stěn</t>
  </si>
  <si>
    <t>-216832758</t>
  </si>
  <si>
    <t>https://podminky.urs.cz/item/CS_URS_2023_02/612324111</t>
  </si>
  <si>
    <t>29</t>
  </si>
  <si>
    <t>612324191</t>
  </si>
  <si>
    <t>Omítka sanační vnitřních ploch podkladní (vyrovnávací) Příplatek k cenám podkladní sanační omítky nanášené ručně za každých dalších i započatých 5 mm tloušťky omítky přes 10 mm stěn</t>
  </si>
  <si>
    <t>95872352</t>
  </si>
  <si>
    <t>https://podminky.urs.cz/item/CS_URS_2023_02/612324191</t>
  </si>
  <si>
    <t>30</t>
  </si>
  <si>
    <t>612325131</t>
  </si>
  <si>
    <t>Omítka sanační vnitřních ploch jádrová tloušťky do 15 mm nanášená ručně svislých konstrukcí stěn</t>
  </si>
  <si>
    <t>-1003529970</t>
  </si>
  <si>
    <t>https://podminky.urs.cz/item/CS_URS_2023_02/612325131</t>
  </si>
  <si>
    <t>31</t>
  </si>
  <si>
    <t>612328131</t>
  </si>
  <si>
    <t>Potažení vnitřních ploch sanačním štukem tloušťky do 3 mm svislých konstrukcí stěn</t>
  </si>
  <si>
    <t>-119114763</t>
  </si>
  <si>
    <t>https://podminky.urs.cz/item/CS_URS_2023_02/612328131</t>
  </si>
  <si>
    <t>32</t>
  </si>
  <si>
    <t>622131101</t>
  </si>
  <si>
    <t>Podkladní a spojovací vrstva vnějších omítaných ploch cementový postřik nanášený ručně celoplošně stěn</t>
  </si>
  <si>
    <t>395432504</t>
  </si>
  <si>
    <t>https://podminky.urs.cz/item/CS_URS_2023_02/622131101</t>
  </si>
  <si>
    <t>Rozpad figury: hydro1</t>
  </si>
  <si>
    <t>4*(3,175+0,5)</t>
  </si>
  <si>
    <t>14,357*1,1</t>
  </si>
  <si>
    <t>4,77*1,1</t>
  </si>
  <si>
    <t>13,03*0,55</t>
  </si>
  <si>
    <t>Rozpad figury: hydro2</t>
  </si>
  <si>
    <t>0,55*(3,175+0,5)</t>
  </si>
  <si>
    <t>14,357*0,55</t>
  </si>
  <si>
    <t>4,77*0,55</t>
  </si>
  <si>
    <t>33</t>
  </si>
  <si>
    <t>622331101</t>
  </si>
  <si>
    <t>Omítka cementová vnějších ploch nanášená ručně jednovrstvá, tloušťky do 15 mm hrubá nezatřená stěn</t>
  </si>
  <si>
    <t>2084387091</t>
  </si>
  <si>
    <t>https://podminky.urs.cz/item/CS_URS_2023_02/622331101</t>
  </si>
  <si>
    <t>hydro1+hydro2</t>
  </si>
  <si>
    <t>34</t>
  </si>
  <si>
    <t>622331191</t>
  </si>
  <si>
    <t>Omítka cementová vnějších ploch nanášená ručně Příplatek k cenám za každých dalších i započatých 5 mm tloušťky omítky přes 15 mm stěn</t>
  </si>
  <si>
    <t>-893993956</t>
  </si>
  <si>
    <t>https://podminky.urs.cz/item/CS_URS_2023_02/622331191</t>
  </si>
  <si>
    <t>(hydro1+hydro2)*2</t>
  </si>
  <si>
    <t>62</t>
  </si>
  <si>
    <t>Úprava povrchů vnějších</t>
  </si>
  <si>
    <t>62-3</t>
  </si>
  <si>
    <t>Sokl</t>
  </si>
  <si>
    <t>35</t>
  </si>
  <si>
    <t>622142001</t>
  </si>
  <si>
    <t>Potažení vnějších ploch pletivem v ploše nebo pruzích, na plném podkladu sklovláknitým vtlačením do tmelu stěn</t>
  </si>
  <si>
    <t>1024542227</t>
  </si>
  <si>
    <t>https://podminky.urs.cz/item/CS_URS_2023_02/622142001</t>
  </si>
  <si>
    <t>36</t>
  </si>
  <si>
    <t>713131145</t>
  </si>
  <si>
    <t>Montáž tepelné izolace stěn rohožemi, pásy, deskami, dílci, bloky (izolační materiál ve specifikaci) lepením bodově bez mechanického kotvení</t>
  </si>
  <si>
    <t>1996072040</t>
  </si>
  <si>
    <t>https://podminky.urs.cz/item/CS_URS_2023_02/713131145</t>
  </si>
  <si>
    <t>37</t>
  </si>
  <si>
    <t>28376012</t>
  </si>
  <si>
    <t>deska perimetrická fasádní soklová 150kPa λ=0,035 tl 40mm</t>
  </si>
  <si>
    <t>749638461</t>
  </si>
  <si>
    <t>62,615*1,1 'Přepočtené koeficientem množství</t>
  </si>
  <si>
    <t>62-4</t>
  </si>
  <si>
    <t>Finální omítka</t>
  </si>
  <si>
    <t>38</t>
  </si>
  <si>
    <t>62253R</t>
  </si>
  <si>
    <t>Tenkovrstvá omítka se vzhledem vápenného štuku, zrnitost 0,5mm</t>
  </si>
  <si>
    <t>vlastní</t>
  </si>
  <si>
    <t>2133374157</t>
  </si>
  <si>
    <t>39</t>
  </si>
  <si>
    <t>783823133</t>
  </si>
  <si>
    <t>Penetrační nátěr omítek hladkých omítek hladkých, zrnitých tenkovrstvých nebo štukových stupně členitosti 1 a 2 silikátový</t>
  </si>
  <si>
    <t>407556757</t>
  </si>
  <si>
    <t>https://podminky.urs.cz/item/CS_URS_2023_02/783823133</t>
  </si>
  <si>
    <t>40</t>
  </si>
  <si>
    <t>783827123</t>
  </si>
  <si>
    <t>Krycí (ochranný ) nátěr omítek jednonásobný hladkých omítek hladkých, zrnitých tenkovrstvých nebo štukových stupně členitosti 1 a 2 silikátový</t>
  </si>
  <si>
    <t>2021612529</t>
  </si>
  <si>
    <t>https://podminky.urs.cz/item/CS_URS_2023_02/783827123</t>
  </si>
  <si>
    <t>hydro2*2</t>
  </si>
  <si>
    <t>Ostatní konstrukce a práce, bourání</t>
  </si>
  <si>
    <t>41</t>
  </si>
  <si>
    <t>949101112</t>
  </si>
  <si>
    <t>Lešení pomocné pracovní pro objekty pozemních staveb pro zatížení do 150 kg/m2, o výšce lešeňové podlahy přes 1,9 do 3,5 m</t>
  </si>
  <si>
    <t>196102469</t>
  </si>
  <si>
    <t>https://podminky.urs.cz/item/CS_URS_2023_02/949101112</t>
  </si>
  <si>
    <t>"pro hlubší výkop a realizaci hydroizolace"5</t>
  </si>
  <si>
    <t>42</t>
  </si>
  <si>
    <t>952901111</t>
  </si>
  <si>
    <t>Vyčištění budov nebo objektů před předáním do užívání budov bytové nebo občanské výstavby, světlé výšky podlaží do 4 m</t>
  </si>
  <si>
    <t>-496528536</t>
  </si>
  <si>
    <t>https://podminky.urs.cz/item/CS_URS_2023_02/952901111</t>
  </si>
  <si>
    <t>43</t>
  </si>
  <si>
    <t>HZS1292</t>
  </si>
  <si>
    <t>Hodinové zúčtovací sazby profesí HSV zemní a pomocné práce stavební dělník</t>
  </si>
  <si>
    <t>hod</t>
  </si>
  <si>
    <t>-421196675</t>
  </si>
  <si>
    <t>https://podminky.urs.cz/item/CS_URS_2023_02/HZS1292</t>
  </si>
  <si>
    <t>"ukončení žlabu do vpusti"5</t>
  </si>
  <si>
    <t>"srovnání terenu po dočasné manipulační ploše"15</t>
  </si>
  <si>
    <t>"drobné odkopávky, zapravení velkých otvorů po vypadaném zdivu"5</t>
  </si>
  <si>
    <t>91</t>
  </si>
  <si>
    <t>Okapový chodník</t>
  </si>
  <si>
    <t>44</t>
  </si>
  <si>
    <t>637111111</t>
  </si>
  <si>
    <t>Okapový chodník z kameniva s udusáním a urovnáním povrchu ze štěrkopísku tl. 100 mm</t>
  </si>
  <si>
    <t>-2069713812</t>
  </si>
  <si>
    <t>https://podminky.urs.cz/item/CS_URS_2023_02/637111111</t>
  </si>
  <si>
    <t>obrubník*0,6</t>
  </si>
  <si>
    <t>45</t>
  </si>
  <si>
    <t>591441111</t>
  </si>
  <si>
    <t>Kladení dlažby z mozaiky komunikací pro pěší s vyplněním spár, s dvojím beraněním a se smetením přebytečného materiálu na vzdálenost do 3 m jednobarevné, s ložem tl. do 40 mm z cementové malty</t>
  </si>
  <si>
    <t>1011269315</t>
  </si>
  <si>
    <t>https://podminky.urs.cz/item/CS_URS_2023_02/591441111</t>
  </si>
  <si>
    <t>46</t>
  </si>
  <si>
    <t>58381004</t>
  </si>
  <si>
    <t>kostka štípaná dlažební mozaika žula 4/6 tř 1</t>
  </si>
  <si>
    <t>390936272</t>
  </si>
  <si>
    <t>21,368*1,02 'Přepočtené koeficientem množství</t>
  </si>
  <si>
    <t>47</t>
  </si>
  <si>
    <t>637311131</t>
  </si>
  <si>
    <t>Okapový chodník z obrubníků betonových zahradních, se zalitím spár cementovou maltou do lože z betonu prostého</t>
  </si>
  <si>
    <t>1076560762</t>
  </si>
  <si>
    <t>https://podminky.urs.cz/item/CS_URS_2023_02/637311131</t>
  </si>
  <si>
    <t>48</t>
  </si>
  <si>
    <t>935112111</t>
  </si>
  <si>
    <t>Osazení betonového příkopového žlabu s vyplněním a zatřením spár cementovou maltou s ložem tl. 100 mm z betonu prostého z betonových příkopových tvárnic šířky do 500 mm</t>
  </si>
  <si>
    <t>1575553000</t>
  </si>
  <si>
    <t>https://podminky.urs.cz/item/CS_URS_2023_02/935112111</t>
  </si>
  <si>
    <t>49</t>
  </si>
  <si>
    <t>59227035</t>
  </si>
  <si>
    <t>žlab odvodňovací betonový 510x 650x157mm</t>
  </si>
  <si>
    <t>240276915</t>
  </si>
  <si>
    <t xml:space="preserve">Poznámka k položce:
uvažuje se použití stáv. žůabu v rozsahu cca 60 % </t>
  </si>
  <si>
    <t>34,969*0,35 'Přepočtené koeficientem množství</t>
  </si>
  <si>
    <t>50</t>
  </si>
  <si>
    <t>935112911</t>
  </si>
  <si>
    <t>Osazení betonového příkopového žlabu s vyplněním a zatřením spár cementovou maltou Příplatek k cenám za každých dalších i započatých 10 mm tloušťky lože přes 100 mm</t>
  </si>
  <si>
    <t>-367977012</t>
  </si>
  <si>
    <t>https://podminky.urs.cz/item/CS_URS_2023_02/935112911</t>
  </si>
  <si>
    <t>žlab*0,5*5</t>
  </si>
  <si>
    <t>98</t>
  </si>
  <si>
    <t>Demolice a sanace</t>
  </si>
  <si>
    <t>51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</si>
  <si>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</si>
  <si>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</si>
  <si>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1418228941</t>
  </si>
  <si>
    <t>https://podminky.urs.cz/item/CS_URS_2023_02/966008211</t>
  </si>
  <si>
    <t>žlab-3,176</t>
  </si>
  <si>
    <t>52</t>
  </si>
  <si>
    <t>965042121</t>
  </si>
  <si>
    <t>Bourání mazanin betonových nebo z litého asfaltu tl. do 100 mm, plochy do 1 m2</t>
  </si>
  <si>
    <t>1530282887</t>
  </si>
  <si>
    <t>https://podminky.urs.cz/item/CS_URS_2023_02/965042121</t>
  </si>
  <si>
    <t>"lože pod žlaby - upřesní se dle rozsahu</t>
  </si>
  <si>
    <t>(žlab-3,17)*0,5*0,1</t>
  </si>
  <si>
    <t>53</t>
  </si>
  <si>
    <t>-1969437350</t>
  </si>
  <si>
    <t>54</t>
  </si>
  <si>
    <t>977312112</t>
  </si>
  <si>
    <t>Řezání stávajících betonových mazanin s vyztužením hloubky přes 50 do 100 mm</t>
  </si>
  <si>
    <t>506657042</t>
  </si>
  <si>
    <t>https://podminky.urs.cz/item/CS_URS_2023_02/977312112</t>
  </si>
  <si>
    <t>"sanace v místě vstupu"(3,5+3,393)</t>
  </si>
  <si>
    <t>55</t>
  </si>
  <si>
    <t>113204111</t>
  </si>
  <si>
    <t>Vytrhání obrub s vybouráním lože, s přemístěním hmot na skládku na vzdálenost do 3 m nebo s naložením na dopravní prostředek záhonových</t>
  </si>
  <si>
    <t>572118687</t>
  </si>
  <si>
    <t>https://podminky.urs.cz/item/CS_URS_2023_02/113204111</t>
  </si>
  <si>
    <t>obrubník-3,17</t>
  </si>
  <si>
    <t>56</t>
  </si>
  <si>
    <t>K001</t>
  </si>
  <si>
    <t>Odstranění nopové folie, volně ložené vodorovně, přikotvené ke stěně lištou</t>
  </si>
  <si>
    <t>2019421603</t>
  </si>
  <si>
    <t>(žlab-3,17)*0,9</t>
  </si>
  <si>
    <t>57</t>
  </si>
  <si>
    <t>-511399873</t>
  </si>
  <si>
    <t>"čištění zdiva, odstranění drobných předmětů na fasádě"15</t>
  </si>
  <si>
    <t>58</t>
  </si>
  <si>
    <t>978013191</t>
  </si>
  <si>
    <t>Otlučení vápenných nebo vápenocementových omítek vnitřních ploch stěn s vyškrabáním spar, s očištěním zdiva, v rozsahu přes 50 do 100 %</t>
  </si>
  <si>
    <t>98310745</t>
  </si>
  <si>
    <t>https://podminky.urs.cz/item/CS_URS_2023_02/978013191</t>
  </si>
  <si>
    <t>Rozpad figury: omítka2</t>
  </si>
  <si>
    <t>"chodba - dílny / tělocvična "2,5*(1,065*2+3,61*2+1,5)</t>
  </si>
  <si>
    <t>59</t>
  </si>
  <si>
    <t>629995101</t>
  </si>
  <si>
    <t>Očištění vnějších ploch tlakovou vodou omytím</t>
  </si>
  <si>
    <t>-1622604364</t>
  </si>
  <si>
    <t>https://podminky.urs.cz/item/CS_URS_2023_02/629995101</t>
  </si>
  <si>
    <t>"otlučení a očištění základového zdiva"</t>
  </si>
  <si>
    <t>(3,697+1,571)*4</t>
  </si>
  <si>
    <t>(12,881)*1,1</t>
  </si>
  <si>
    <t>4,7*1,1</t>
  </si>
  <si>
    <t>13,3*0,55</t>
  </si>
  <si>
    <t>60</t>
  </si>
  <si>
    <t>-1862761460</t>
  </si>
  <si>
    <t>978012191</t>
  </si>
  <si>
    <t>Otlučení vápenných nebo vápenocementových omítek vnitřních ploch stropů rákosovaných, v rozsahu přes 50 do 100 %</t>
  </si>
  <si>
    <t>-539440505</t>
  </si>
  <si>
    <t>https://podminky.urs.cz/item/CS_URS_2023_02/978012191</t>
  </si>
  <si>
    <t>"prostor pod schody"(4,74*2,04)</t>
  </si>
  <si>
    <t>971024471</t>
  </si>
  <si>
    <t>Vybourání otvorů ve zdivu základovém nebo nadzákladovém kamenném, smíšeném kamenném, na maltu vápennou nebo vápenocementovou, plochy do 0,25 m2, tl. do 750 mm</t>
  </si>
  <si>
    <t>kus</t>
  </si>
  <si>
    <t>1471082299</t>
  </si>
  <si>
    <t>https://podminky.urs.cz/item/CS_URS_2023_02/971024471</t>
  </si>
  <si>
    <t>"odvětrání"3</t>
  </si>
  <si>
    <t>63</t>
  </si>
  <si>
    <t>764002851</t>
  </si>
  <si>
    <t>Demontáž klempířských konstrukcí oplechování parapetů do suti</t>
  </si>
  <si>
    <t>-959315576</t>
  </si>
  <si>
    <t>https://podminky.urs.cz/item/CS_URS_2023_02/764002851</t>
  </si>
  <si>
    <t>"K3 - rš 610 mm"2</t>
  </si>
  <si>
    <t>"K1 - rš 830 mm"7</t>
  </si>
  <si>
    <t>64</t>
  </si>
  <si>
    <t>766691914</t>
  </si>
  <si>
    <t>Ostatní práce vyvěšení nebo zavěšení křídel dřevěných dveřních, plochy do 2 m2</t>
  </si>
  <si>
    <t>5104497</t>
  </si>
  <si>
    <t>https://podminky.urs.cz/item/CS_URS_2023_02/766691914</t>
  </si>
  <si>
    <t>"Etapa II - z bourané příčky ve skladu vpravo"1</t>
  </si>
  <si>
    <t>997</t>
  </si>
  <si>
    <t>Přesun sutě</t>
  </si>
  <si>
    <t>65</t>
  </si>
  <si>
    <t>997013211</t>
  </si>
  <si>
    <t>Vnitrostaveništní doprava suti a vybouraných hmot vodorovně do 50 m svisle ručně pro budovy a haly výšky do 6 m</t>
  </si>
  <si>
    <t>652692234</t>
  </si>
  <si>
    <t>https://podminky.urs.cz/item/CS_URS_2023_02/997013211</t>
  </si>
  <si>
    <t>66</t>
  </si>
  <si>
    <t>997013501</t>
  </si>
  <si>
    <t>Odvoz suti a vybouraných hmot na skládku nebo meziskládku se složením, na vzdálenost do 1 km</t>
  </si>
  <si>
    <t>-1900656224</t>
  </si>
  <si>
    <t>https://podminky.urs.cz/item/CS_URS_2023_02/997013501</t>
  </si>
  <si>
    <t>67</t>
  </si>
  <si>
    <t>997013509</t>
  </si>
  <si>
    <t>Odvoz suti a vybouraných hmot na skládku nebo meziskládku se složením, na vzdálenost Příplatek k ceně za každý další i započatý 1 km přes 1 km</t>
  </si>
  <si>
    <t>-1882735206</t>
  </si>
  <si>
    <t>https://podminky.urs.cz/item/CS_URS_2023_02/997013509</t>
  </si>
  <si>
    <t xml:space="preserve">Poznámka k položce:
celkem 25 km </t>
  </si>
  <si>
    <t>32,095*24 'Přepočtené koeficientem množství</t>
  </si>
  <si>
    <t>68</t>
  </si>
  <si>
    <t>997013631</t>
  </si>
  <si>
    <t>Poplatek za uložení stavebního odpadu na skládce (skládkovné) směsného stavebního a demoličního zatříděného do Katalogu odpadů pod kódem 17 09 04</t>
  </si>
  <si>
    <t>749378904</t>
  </si>
  <si>
    <t>https://podminky.urs.cz/item/CS_URS_2023_02/997013631</t>
  </si>
  <si>
    <t>Poznámka k položce:
cena se upřesní dle místa uložení suti</t>
  </si>
  <si>
    <t>998</t>
  </si>
  <si>
    <t>Přesun hmot</t>
  </si>
  <si>
    <t>69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</si>
  <si>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</si>
  <si>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</si>
  <si>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-568286711</t>
  </si>
  <si>
    <t>https://podminky.urs.cz/item/CS_URS_2023_02/998011001</t>
  </si>
  <si>
    <t>Poznámka k položce:
cca 70 % rozsahu</t>
  </si>
  <si>
    <t>34,655*0,7 'Přepočtené koeficientem množství</t>
  </si>
  <si>
    <t>70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</si>
  <si>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</si>
  <si>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</si>
  <si>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1313506444</t>
  </si>
  <si>
    <t>https://podminky.urs.cz/item/CS_URS_2023_02/998018001</t>
  </si>
  <si>
    <t>Poznámka k položce:
cca 30 % rozsahu</t>
  </si>
  <si>
    <t>34,655*0,3 'Přepočtené koeficientem množství</t>
  </si>
  <si>
    <t>PSV</t>
  </si>
  <si>
    <t>Práce a dodávky PSV</t>
  </si>
  <si>
    <t>711</t>
  </si>
  <si>
    <t>Izolace proti vodě, vlhkosti a plynům</t>
  </si>
  <si>
    <t>71</t>
  </si>
  <si>
    <t>711112001</t>
  </si>
  <si>
    <t>Provedení izolace proti zemní vlhkosti natěradly a tmely za studena na ploše svislé S nátěrem penetračním</t>
  </si>
  <si>
    <t>-152979654</t>
  </si>
  <si>
    <t>https://podminky.urs.cz/item/CS_URS_2023_02/711112001</t>
  </si>
  <si>
    <t>72</t>
  </si>
  <si>
    <t>58124973</t>
  </si>
  <si>
    <t>hmota nátěrová akrylátová penetrační pro interiér a exteriér</t>
  </si>
  <si>
    <t>-1811061827</t>
  </si>
  <si>
    <t>62,615*0,3 'Přepočtené koeficientem množství</t>
  </si>
  <si>
    <t>73</t>
  </si>
  <si>
    <t>711112132</t>
  </si>
  <si>
    <t>Provedení izolace proti zemní vlhkosti natěradly a tmely za studena na ploše svislé S nástřikem nebo plastickým nátěrem, tl. 3 mm</t>
  </si>
  <si>
    <t>1181261717</t>
  </si>
  <si>
    <t>https://podminky.urs.cz/item/CS_URS_2023_02/711112132</t>
  </si>
  <si>
    <t>74</t>
  </si>
  <si>
    <t>24551030</t>
  </si>
  <si>
    <t>stěrka hydroizolační dvousložková cemento-polymerová vlákny vyztužená proti zemní vlhkosti</t>
  </si>
  <si>
    <t>1106038887</t>
  </si>
  <si>
    <t>Poznámka k položce:
spotřeba 2,8 kg/m2</t>
  </si>
  <si>
    <t>62,615*2,8 'Přepočtené koeficientem množství</t>
  </si>
  <si>
    <t>75</t>
  </si>
  <si>
    <t>711161273</t>
  </si>
  <si>
    <t>Provedení izolace proti zemní vlhkosti nopovou fólií na ploše svislé S z nopové fólie</t>
  </si>
  <si>
    <t>-1028917743</t>
  </si>
  <si>
    <t>https://podminky.urs.cz/item/CS_URS_2023_02/711161273</t>
  </si>
  <si>
    <t>"dotažení do výkopu + 20 %" hydro1*1,2</t>
  </si>
  <si>
    <t>76</t>
  </si>
  <si>
    <t>28323005</t>
  </si>
  <si>
    <t>fólie profilovaná (nopová) drenážní HDPE s výškou nopů 8mm</t>
  </si>
  <si>
    <t>371183121</t>
  </si>
  <si>
    <t>51,488*1,221 'Přepočtené koeficientem množství</t>
  </si>
  <si>
    <t>77</t>
  </si>
  <si>
    <t>711161383</t>
  </si>
  <si>
    <t>Izolace proti zemní vlhkosti a beztlakové vodě nopovými fóliemi ostatní ukončení izolace lištou</t>
  </si>
  <si>
    <t>-643631199</t>
  </si>
  <si>
    <t>https://podminky.urs.cz/item/CS_URS_2023_02/711161383</t>
  </si>
  <si>
    <t>78</t>
  </si>
  <si>
    <t>998711101</t>
  </si>
  <si>
    <t>Přesun hmot pro izolace proti vodě, vlhkosti a plynům stanovený z hmotnosti přesunovaného materiálu vodorovná dopravní vzdálenost do 50 m v objektech výšky do 6 m</t>
  </si>
  <si>
    <t>960050988</t>
  </si>
  <si>
    <t>https://podminky.urs.cz/item/CS_URS_2023_02/998711101</t>
  </si>
  <si>
    <t>79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</si>
  <si>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</si>
  <si>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</si>
  <si>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-335672644</t>
  </si>
  <si>
    <t>https://podminky.urs.cz/item/CS_URS_2023_02/998711181</t>
  </si>
  <si>
    <t>751</t>
  </si>
  <si>
    <t>Vzduchotechnika</t>
  </si>
  <si>
    <t>80</t>
  </si>
  <si>
    <t>K005</t>
  </si>
  <si>
    <t>D+M el. ventilátor d. 125 mm, průtok vzduchu 205 m3/h, vč. mřížek v i a e, vč. přívodu el. proudu</t>
  </si>
  <si>
    <t>ks</t>
  </si>
  <si>
    <t>1116628165</t>
  </si>
  <si>
    <t>764</t>
  </si>
  <si>
    <t>Konstrukce klempířské</t>
  </si>
  <si>
    <t>81</t>
  </si>
  <si>
    <t>764216607</t>
  </si>
  <si>
    <t>Oplechování parapetů z pozinkovaného plechu s povrchovou úpravou rovných mechanicky kotvené, bez rohů rš 670 mm</t>
  </si>
  <si>
    <t>1147075875</t>
  </si>
  <si>
    <t>https://podminky.urs.cz/item/CS_URS_2023_02/764216607</t>
  </si>
  <si>
    <t>82</t>
  </si>
  <si>
    <t>764216611</t>
  </si>
  <si>
    <t>Oplechování parapetů z pozinkovaného plechu s povrchovou úpravou rovných mechanicky kotvené, bez rohů rš 900 mm</t>
  </si>
  <si>
    <t>-491540246</t>
  </si>
  <si>
    <t>https://podminky.urs.cz/item/CS_URS_2023_02/764216611</t>
  </si>
  <si>
    <t>83</t>
  </si>
  <si>
    <t>764216667</t>
  </si>
  <si>
    <t>Oplechování parapetů z pozinkovaného plechu s povrchovou úpravou rovných celoplošně lepené, bez rohů Příplatek k cenám za zvýšenou pracnost při provedení rohu nebo koutu přes rš 400 mm</t>
  </si>
  <si>
    <t>1155834755</t>
  </si>
  <si>
    <t>https://podminky.urs.cz/item/CS_URS_2023_02/764216667</t>
  </si>
  <si>
    <t>"K1+K3"5*2</t>
  </si>
  <si>
    <t>84</t>
  </si>
  <si>
    <t>764218604</t>
  </si>
  <si>
    <t>Oplechování říms a ozdobných prvků z pozinkovaného plechu s povrchovou úpravou rovných, bez rohů mechanicky kotvené rš 330 mm</t>
  </si>
  <si>
    <t>1559412186</t>
  </si>
  <si>
    <t>https://podminky.urs.cz/item/CS_URS_2023_02/764218604</t>
  </si>
  <si>
    <t>"K2 - rš 230 mm"31</t>
  </si>
  <si>
    <t>85</t>
  </si>
  <si>
    <t>764218647</t>
  </si>
  <si>
    <t>Oplechování říms a ozdobných prvků z pozinkovaného plechu s povrchovou úpravou rovných, bez rohů Příplatek k cenám za zvýšenou pracnost při provedení rohu nebo koutu rovné římsy přes rš 400 mm</t>
  </si>
  <si>
    <t>-192721697</t>
  </si>
  <si>
    <t>https://podminky.urs.cz/item/CS_URS_2023_02/764218647</t>
  </si>
  <si>
    <t>"K2 - rohy"4</t>
  </si>
  <si>
    <t>86</t>
  </si>
  <si>
    <t>998764101</t>
  </si>
  <si>
    <t>Přesun hmot pro konstrukce klempířské stanovený z hmotnosti přesunovaného materiálu vodorovná dopravní vzdálenost do 50 m v objektech výšky do 6 m</t>
  </si>
  <si>
    <t>-1975735131</t>
  </si>
  <si>
    <t>https://podminky.urs.cz/item/CS_URS_2023_02/998764101</t>
  </si>
  <si>
    <t>766</t>
  </si>
  <si>
    <t>Konstrukce truhlářské</t>
  </si>
  <si>
    <t>87</t>
  </si>
  <si>
    <t>998766101</t>
  </si>
  <si>
    <t>Přesun hmot pro konstrukce truhlářské stanovený z hmotnosti přesunovaného materiálu vodorovná dopravní vzdálenost do 50 m v objektech výšky do 6 m</t>
  </si>
  <si>
    <t>1998001320</t>
  </si>
  <si>
    <t>https://podminky.urs.cz/item/CS_URS_2023_02/998766101</t>
  </si>
  <si>
    <t>766-1</t>
  </si>
  <si>
    <t>Výplně otvorů vnitřních</t>
  </si>
  <si>
    <t>88</t>
  </si>
  <si>
    <t>766660001</t>
  </si>
  <si>
    <t>Montáž dveřních křídel dřevěných nebo plastových otevíravých do ocelové zárubně povrchově upravených jednokřídlových, šířky do 800 mm</t>
  </si>
  <si>
    <t>1627074759</t>
  </si>
  <si>
    <t>https://podminky.urs.cz/item/CS_URS_2023_02/766660001</t>
  </si>
  <si>
    <t>89</t>
  </si>
  <si>
    <t>61162072</t>
  </si>
  <si>
    <t>dveře jednokřídlé voštinové povrch laminátový plné 600x1970-2100mm</t>
  </si>
  <si>
    <t>840730045</t>
  </si>
  <si>
    <t>90</t>
  </si>
  <si>
    <t>766660728</t>
  </si>
  <si>
    <t>Montáž dveřních doplňků dveřního kování interiérového zámku</t>
  </si>
  <si>
    <t>-513895193</t>
  </si>
  <si>
    <t>https://podminky.urs.cz/item/CS_URS_2023_02/766660728</t>
  </si>
  <si>
    <t>54924004</t>
  </si>
  <si>
    <t>zámek zadlabací mezipokojový levý pro cylindrickou vložku rozteč 72x55mm</t>
  </si>
  <si>
    <t>668690303</t>
  </si>
  <si>
    <t>92</t>
  </si>
  <si>
    <t>766660729</t>
  </si>
  <si>
    <t>Montáž dveřních doplňků dveřního kování interiérového štítku s klikou</t>
  </si>
  <si>
    <t>1419400127</t>
  </si>
  <si>
    <t>https://podminky.urs.cz/item/CS_URS_2023_02/766660729</t>
  </si>
  <si>
    <t>93</t>
  </si>
  <si>
    <t>54914123</t>
  </si>
  <si>
    <t>kování rozetové klika/klika</t>
  </si>
  <si>
    <t>986156663</t>
  </si>
  <si>
    <t>784</t>
  </si>
  <si>
    <t>Dokončovací práce - malby a tapety</t>
  </si>
  <si>
    <t>94</t>
  </si>
  <si>
    <t>784111001</t>
  </si>
  <si>
    <t>Oprášení (ometení) podkladu v místnostech výšky do 3,80 m</t>
  </si>
  <si>
    <t>592211148</t>
  </si>
  <si>
    <t>https://podminky.urs.cz/item/CS_URS_2023_02/784111001</t>
  </si>
  <si>
    <t>"návazné kce"100</t>
  </si>
  <si>
    <t>95</t>
  </si>
  <si>
    <t>784181111</t>
  </si>
  <si>
    <t>Penetrace podkladu jednonásobná základní silikátová bezbarvá v místnostech výšky do 3,80 m</t>
  </si>
  <si>
    <t>-1367367245</t>
  </si>
  <si>
    <t>https://podminky.urs.cz/item/CS_URS_2023_02/784181111</t>
  </si>
  <si>
    <t>96</t>
  </si>
  <si>
    <t>784321031</t>
  </si>
  <si>
    <t>Malby silikátové dvojnásobné, bílé v místnostech výšky do 3,80 m</t>
  </si>
  <si>
    <t>2116690650</t>
  </si>
  <si>
    <t>https://podminky.urs.cz/item/CS_URS_2023_02/784321031</t>
  </si>
  <si>
    <t>97</t>
  </si>
  <si>
    <t>784161001</t>
  </si>
  <si>
    <t>Tmelení spar a rohů, šířky do 3 mm akrylátovým tmelem v místnostech výšky do 3,80 m</t>
  </si>
  <si>
    <t>569761327</t>
  </si>
  <si>
    <t>https://podminky.urs.cz/item/CS_URS_2023_02/784161001</t>
  </si>
  <si>
    <t>784171001</t>
  </si>
  <si>
    <t>Olepování vnitřních ploch (materiál ve specifikaci) včetně pozdějšího odlepení páskou nebo fólií v místnostech výšky do 3,80 m</t>
  </si>
  <si>
    <t>-156225414</t>
  </si>
  <si>
    <t>https://podminky.urs.cz/item/CS_URS_2023_02/784171001</t>
  </si>
  <si>
    <t>99</t>
  </si>
  <si>
    <t>58124833</t>
  </si>
  <si>
    <t>páska pro malířské potřeby maskovací krepová 19mmx50m</t>
  </si>
  <si>
    <t>837312249</t>
  </si>
  <si>
    <t>100</t>
  </si>
  <si>
    <t>784171101</t>
  </si>
  <si>
    <t>Zakrytí nemalovaných ploch (materiál ve specifikaci) včetně pozdějšího odkrytí podlah</t>
  </si>
  <si>
    <t>531493659</t>
  </si>
  <si>
    <t>https://podminky.urs.cz/item/CS_URS_2023_02/784171101</t>
  </si>
  <si>
    <t>101</t>
  </si>
  <si>
    <t>58124842</t>
  </si>
  <si>
    <t>fólie pro malířské potřeby zakrývací tl 7µ 4x5m</t>
  </si>
  <si>
    <t>1485865274</t>
  </si>
  <si>
    <t>102</t>
  </si>
  <si>
    <t>784171121</t>
  </si>
  <si>
    <t>Zakrytí nemalovaných ploch (materiál ve specifikaci) včetně pozdějšího odkrytí konstrukcí nebo samostatných prvků např. schodišť, nábytku, radiátorů, zábradlí v místnostech výšky do 3,80</t>
  </si>
  <si>
    <t>-857659067</t>
  </si>
  <si>
    <t>https://podminky.urs.cz/item/CS_URS_2023_02/784171121</t>
  </si>
  <si>
    <t>103</t>
  </si>
  <si>
    <t>1972041628</t>
  </si>
  <si>
    <t>VRN</t>
  </si>
  <si>
    <t>104</t>
  </si>
  <si>
    <t>K002</t>
  </si>
  <si>
    <t>Zařízení staveniště, vč. provozu, zajištění BOZP, zabezpečení staveniště, spotřeby médií, odstranění zařízení staveniště</t>
  </si>
  <si>
    <t>kpl</t>
  </si>
  <si>
    <t>-588468796</t>
  </si>
  <si>
    <t>105</t>
  </si>
  <si>
    <t>K003</t>
  </si>
  <si>
    <t>Oddělení neřešených prostor protiprašnou úpravou</t>
  </si>
  <si>
    <t>304252436</t>
  </si>
  <si>
    <t>106</t>
  </si>
  <si>
    <t>K004</t>
  </si>
  <si>
    <t>Kompletační činnost</t>
  </si>
  <si>
    <t>615642762</t>
  </si>
  <si>
    <t>64,622</t>
  </si>
  <si>
    <t>81,04</t>
  </si>
  <si>
    <t>chodník</t>
  </si>
  <si>
    <t>Plocha chodníku k přespádování</t>
  </si>
  <si>
    <t>24,599</t>
  </si>
  <si>
    <t>Obrubník - etapa II</t>
  </si>
  <si>
    <t>52,422</t>
  </si>
  <si>
    <t>Omítka - etapa II</t>
  </si>
  <si>
    <t>106,326</t>
  </si>
  <si>
    <t>Omítka 2 - etapa II</t>
  </si>
  <si>
    <t>37,33</t>
  </si>
  <si>
    <t>6,191</t>
  </si>
  <si>
    <t>2 - Etapa II</t>
  </si>
  <si>
    <t>Žlab - etapa II</t>
  </si>
  <si>
    <t>34,219</t>
  </si>
  <si>
    <t xml:space="preserve">    5 - Komunikace pozemní</t>
  </si>
  <si>
    <t xml:space="preserve">    8 - Trubní vedení</t>
  </si>
  <si>
    <t xml:space="preserve">    721 - Zdravotechnika - vnitřní kanalizace</t>
  </si>
  <si>
    <t>121151103</t>
  </si>
  <si>
    <t>Sejmutí ornice strojně při souvislé ploše do 100 m2, tl. vrstvy do 200 mm</t>
  </si>
  <si>
    <t>225991121</t>
  </si>
  <si>
    <t>https://podminky.urs.cz/item/CS_URS_2023_02/121151103</t>
  </si>
  <si>
    <t>"podél výkopu"1,2*(4,8+4,3+0,8)</t>
  </si>
  <si>
    <t>"dle půdorysu"6,191</t>
  </si>
  <si>
    <t>-1417905042</t>
  </si>
  <si>
    <t>181351003</t>
  </si>
  <si>
    <t>Rozprostření a urovnání ornice v rovině nebo ve svahu sklonu do 1:5 strojně při souvislé ploše do 100 m2, tl. vrstvy do 200 mm</t>
  </si>
  <si>
    <t>-1809943468</t>
  </si>
  <si>
    <t>https://podminky.urs.cz/item/CS_URS_2023_02/181351003</t>
  </si>
  <si>
    <t>1373401535</t>
  </si>
  <si>
    <t>"podél výkopu"1,2*žlab</t>
  </si>
  <si>
    <t>8,964+9,499-2,878+2,656+5,365+4,3+3,083</t>
  </si>
  <si>
    <t>"podpororošt"3,23</t>
  </si>
  <si>
    <t>-1804074025</t>
  </si>
  <si>
    <t>47,254*0,025 'Přepočtené koeficientem množství</t>
  </si>
  <si>
    <t>132251253</t>
  </si>
  <si>
    <t>Hloubení nezapažených rýh šířky přes 800 do 2 000 mm strojně s urovnáním dna do předepsaného profilu a spádu v hornině třídy těžitelnosti I skupiny 3 přes 50 do 100 m3</t>
  </si>
  <si>
    <t>-688956982</t>
  </si>
  <si>
    <t>https://podminky.urs.cz/item/CS_URS_2023_02/132251253</t>
  </si>
  <si>
    <t>"řez 3-3</t>
  </si>
  <si>
    <t>0,55*(4,37+0,613+3,105)*1,4</t>
  </si>
  <si>
    <t>0,9*(8,964+9,499+2,7+0,72+0,8+4,806+0,825)*1,4</t>
  </si>
  <si>
    <t>1,1*(4,378-0,46)*1,4</t>
  </si>
  <si>
    <t>"průměrná hl"2*(4,832)*1,8</t>
  </si>
  <si>
    <t>2,5*(3,083+0,46+2,012+0,535)*1,4</t>
  </si>
  <si>
    <t>0,9*(6,102)*1,4</t>
  </si>
  <si>
    <t>"svahování"</t>
  </si>
  <si>
    <t>0,55*(4,37+0,613+3,105)*0,25</t>
  </si>
  <si>
    <t>0,9*(8,964+9,499+2,7+0,72+0,8+4,806+0,825)*0,3</t>
  </si>
  <si>
    <t>1,1*(4,378-0,46)*0,4</t>
  </si>
  <si>
    <t>0,9*(6,102)*0,3</t>
  </si>
  <si>
    <t>2,5*(3,083+0,46+2,012+0,535)*1</t>
  </si>
  <si>
    <t>2*(4,832)*0,55</t>
  </si>
  <si>
    <t>"svod do RŠ"2*0,6*3,09</t>
  </si>
  <si>
    <t>"manipulační plocha"1*0,5*(2,6+5,3+3,9+4,9+2)</t>
  </si>
  <si>
    <t>1977429755</t>
  </si>
  <si>
    <t>-991792299</t>
  </si>
  <si>
    <t>"dočištění a drobné odkopávky" 2</t>
  </si>
  <si>
    <t>1804553279</t>
  </si>
  <si>
    <t>0,55*(4,37+0,613+3,105)*1,4*0,9</t>
  </si>
  <si>
    <t>0,9*(8,964+9,499+2,7+0,72+0,8+4,806+0,825)*1,4*0,9</t>
  </si>
  <si>
    <t>1,1*(4,378-0,46)*1,4*0,9</t>
  </si>
  <si>
    <t>"průměrná hl"2*(4,832)*1,8*0,9</t>
  </si>
  <si>
    <t>2,5*(3,083+0,46+2,012+0,535)*1,4*0,9</t>
  </si>
  <si>
    <t>0,9*(6,102)*1,4*0,9</t>
  </si>
  <si>
    <t>846947741</t>
  </si>
  <si>
    <t>130,63*2 'Přepočtené koeficientem množství</t>
  </si>
  <si>
    <t>557539124</t>
  </si>
  <si>
    <t>380395083</t>
  </si>
  <si>
    <t>"výkop"140,06+2</t>
  </si>
  <si>
    <t>"zásyp"-130,63</t>
  </si>
  <si>
    <t>-609976206</t>
  </si>
  <si>
    <t>11,43*5 'Přepočtené koeficientem množství</t>
  </si>
  <si>
    <t>-1035668297</t>
  </si>
  <si>
    <t>11,43*1,6 'Přepočtené koeficientem množství</t>
  </si>
  <si>
    <t>-1891410073</t>
  </si>
  <si>
    <t>(8,964+9,499+2,7+1,35+4,8+0,825+4,38-0,4+4,83+3,08)*0,5*0,2</t>
  </si>
  <si>
    <t>1638360411</t>
  </si>
  <si>
    <t>-177238718</t>
  </si>
  <si>
    <t>-414932698</t>
  </si>
  <si>
    <t>"geotextilní dren"1,2*obrubník</t>
  </si>
  <si>
    <t>3,607+0,613+8,964+9,499+2,7+1,35+4,8+0,825+4,38-0,4+4,83+3,08+2,012+6,102-0,4+0,46</t>
  </si>
  <si>
    <t>-605234107</t>
  </si>
  <si>
    <t>62,906*1,1845 'Přepočtené koeficientem množství</t>
  </si>
  <si>
    <t>196448119</t>
  </si>
  <si>
    <t>0,3*1,5*8</t>
  </si>
  <si>
    <t>355150017</t>
  </si>
  <si>
    <t>"etapač. 2 průměrná tl. zdiva 700 mm"(37,7*0,4)/0,7</t>
  </si>
  <si>
    <t>-254872584</t>
  </si>
  <si>
    <t>"etapač. 2"37,7*0,6</t>
  </si>
  <si>
    <t>Komunikace pozemní</t>
  </si>
  <si>
    <t>113106023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</si>
  <si>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</si>
  <si>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1430150418</t>
  </si>
  <si>
    <t>https://podminky.urs.cz/item/CS_URS_2023_02/113106023</t>
  </si>
  <si>
    <t>Poznámka k položce:
Snížená demontážní hmotnost, rozebrání pro zpětné použití</t>
  </si>
  <si>
    <t>Rozpad figury: chodník</t>
  </si>
  <si>
    <t>16,65+6,738+1,211</t>
  </si>
  <si>
    <t>564730101</t>
  </si>
  <si>
    <t>Podklad nebo kryt z kameniva hrubého drceného vel. 16-32 mm s rozprostřením a zhutněním plochy jednotlivě do 100 m2, po zhutnění tl. 100 mm</t>
  </si>
  <si>
    <t>1463580816</t>
  </si>
  <si>
    <t>https://podminky.urs.cz/item/CS_URS_2023_02/564730101</t>
  </si>
  <si>
    <t>"doplnění po výkopu"5</t>
  </si>
  <si>
    <t>935113111</t>
  </si>
  <si>
    <t>Osazení odvodňovacího žlabu s krycím roštem polymerbetonového šířky do 200 mm</t>
  </si>
  <si>
    <t>1893833835</t>
  </si>
  <si>
    <t>https://podminky.urs.cz/item/CS_URS_2023_02/935113111</t>
  </si>
  <si>
    <t>1,4</t>
  </si>
  <si>
    <t>1,6</t>
  </si>
  <si>
    <t>1,35*2+2</t>
  </si>
  <si>
    <t>1,3</t>
  </si>
  <si>
    <t>59227102</t>
  </si>
  <si>
    <t>žlab odvodňovací z polymerbetonu bez spádu dna pozinkovaná hrana š 150mm</t>
  </si>
  <si>
    <t>-1628949872</t>
  </si>
  <si>
    <t>56241023</t>
  </si>
  <si>
    <t>rošt mřížkový B125 Pz pro žlab š 150mm</t>
  </si>
  <si>
    <t>2013087727</t>
  </si>
  <si>
    <t>59227123</t>
  </si>
  <si>
    <t>čelo plné na začátek a konec odvodňovacího žlabu monolitického z polymerbetonu š 150mm</t>
  </si>
  <si>
    <t>988403815</t>
  </si>
  <si>
    <t>K011</t>
  </si>
  <si>
    <t>D+M poro rošt přes bet. žlab vč. kotvení</t>
  </si>
  <si>
    <t>bm</t>
  </si>
  <si>
    <t>-527441231</t>
  </si>
  <si>
    <t>-1226886718</t>
  </si>
  <si>
    <t>"plošené zakrytí"125</t>
  </si>
  <si>
    <t>647609891</t>
  </si>
  <si>
    <t>"okna"45</t>
  </si>
  <si>
    <t>1712221934</t>
  </si>
  <si>
    <t>Omítka2</t>
  </si>
  <si>
    <t>4,28*3,186</t>
  </si>
  <si>
    <t>"sklad"2,5*(4,28*2+3,186*2)</t>
  </si>
  <si>
    <t>-38247183</t>
  </si>
  <si>
    <t>"chodba"1,5*(0,5+1,32+0,3)</t>
  </si>
  <si>
    <t>"chodba - šatny"1,5*(0,2+1+0,3*4+1,54+1,06+1,53+1,06+4,25)</t>
  </si>
  <si>
    <t>"chodba - šatny vpravo"1,5*(3,5+1,06+0,3*4+1,53+1,06+1,54+1+0,4)</t>
  </si>
  <si>
    <t>"šatna - dvůr"1,5*(1,9+2,406+8,34+3,487)</t>
  </si>
  <si>
    <t>"šatna - dvůr vpravo"1,5*(3,488+8,343+2,398+1,802)</t>
  </si>
  <si>
    <t>"chodba vpravo"2,5*(1,538+5,8+0,7+0,69)-0,8*2,02</t>
  </si>
  <si>
    <t>795212022</t>
  </si>
  <si>
    <t>-1687558393</t>
  </si>
  <si>
    <t>omítka*2</t>
  </si>
  <si>
    <t>-406313174</t>
  </si>
  <si>
    <t>306483108</t>
  </si>
  <si>
    <t>1043982708</t>
  </si>
  <si>
    <t>0,55*(4,37+0,613+3,105)</t>
  </si>
  <si>
    <t>0,9*(8,964+9,499+2,7+0,72+0,8+4,806+0,825)</t>
  </si>
  <si>
    <t>1,1*(4,378-0,46)</t>
  </si>
  <si>
    <t>"průměrná hl"2*(4,832)</t>
  </si>
  <si>
    <t>2,5*(3,083+0,46+2,012+0,535)</t>
  </si>
  <si>
    <t>0,9*(6,102)</t>
  </si>
  <si>
    <t>0,55*(8,964+9,499+2,7+0,72+0,8+4,806+0,825)</t>
  </si>
  <si>
    <t>0,55*(4,378-0,46)</t>
  </si>
  <si>
    <t>0,55*(4,832)</t>
  </si>
  <si>
    <t>0,55*(3,083+0,46+2,012+0,535)</t>
  </si>
  <si>
    <t>0,55*(96,102)</t>
  </si>
  <si>
    <t>-1213131244</t>
  </si>
  <si>
    <t>-1744466229</t>
  </si>
  <si>
    <t>-1828594383</t>
  </si>
  <si>
    <t>251310181</t>
  </si>
  <si>
    <t>-1127721439</t>
  </si>
  <si>
    <t>-63870116</t>
  </si>
  <si>
    <t>Trubní vedení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</si>
  <si>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</si>
  <si>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</si>
  <si>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-578395117</t>
  </si>
  <si>
    <t>https://podminky.urs.cz/item/CS_URS_2023_02/175111101</t>
  </si>
  <si>
    <t>" do šachty"3,4*1,3*0,5*0,3</t>
  </si>
  <si>
    <t>"napojení žlabů na stáv. odvod"(2+4,5+2)*0,5*0,3</t>
  </si>
  <si>
    <t>58341341</t>
  </si>
  <si>
    <t>kamenivo drcené drobné frakce 0/4</t>
  </si>
  <si>
    <t>CS ÚRS 2022 02</t>
  </si>
  <si>
    <t>-61400577</t>
  </si>
  <si>
    <t>1,938*1,8 'Přepočtené koeficientem množství</t>
  </si>
  <si>
    <t>451572111</t>
  </si>
  <si>
    <t>Lože pod potrubí, stoky a drobné objekty v otevřeném výkopu z kameniva drobného těženého 0 až 4 mm</t>
  </si>
  <si>
    <t>1532200143</t>
  </si>
  <si>
    <t>https://podminky.urs.cz/item/CS_URS_2023_02/451572111</t>
  </si>
  <si>
    <t>" do šachty"3,4*1,3*0,5*0,1</t>
  </si>
  <si>
    <t>"napojení žlabů na stáv. odvod"(2+4,5+2)*0,5*0,1</t>
  </si>
  <si>
    <t>899722111</t>
  </si>
  <si>
    <t>Krytí potrubí z plastů výstražnou fólií z PVC šířky 20 cm</t>
  </si>
  <si>
    <t>423813893</t>
  </si>
  <si>
    <t>https://podminky.urs.cz/item/CS_URS_2023_02/899722111</t>
  </si>
  <si>
    <t>" do šachty"3,4*1,3</t>
  </si>
  <si>
    <t>"napojení žlabů na stáv. odvod"(2+4,5+2)</t>
  </si>
  <si>
    <t>-933056612</t>
  </si>
  <si>
    <t>150</t>
  </si>
  <si>
    <t>746683022</t>
  </si>
  <si>
    <t>"ukončení žlabu do vpusti, vyčištění vpustí, zapravení drobných kcí"5</t>
  </si>
  <si>
    <t>"zapravení obruby u vstupu"5</t>
  </si>
  <si>
    <t>1486629673</t>
  </si>
  <si>
    <t>-1442531989</t>
  </si>
  <si>
    <t>obrubník*0,5</t>
  </si>
  <si>
    <t>1111980120</t>
  </si>
  <si>
    <t>50,81*1,02 'Přepočtené koeficientem množství</t>
  </si>
  <si>
    <t>-1763012054</t>
  </si>
  <si>
    <t>799580158</t>
  </si>
  <si>
    <t>852963140</t>
  </si>
  <si>
    <t>"je zharnuto také rozebrání a znovu osazení labu jdoucího mimo těsnou polohu u budovy - předpokládá se, že by se při zemních pracech poškodil"</t>
  </si>
  <si>
    <t>695278944</t>
  </si>
  <si>
    <t>34,219*0,35 'Přepočtené koeficientem množství</t>
  </si>
  <si>
    <t>-1060830910</t>
  </si>
  <si>
    <t>K009</t>
  </si>
  <si>
    <t>Zřízení vpusti pro bet. žlab, litinový rošt v rámu, lapač nečistot, řešeno šachtou</t>
  </si>
  <si>
    <t>-776124182</t>
  </si>
  <si>
    <t>968072455</t>
  </si>
  <si>
    <t>Vybourání kovových rámů oken s křídly, dveřních zárubní, vrat, stěn, ostění nebo obkladů dveřních zárubní, plochy do 2 m2</t>
  </si>
  <si>
    <t>2098029990</t>
  </si>
  <si>
    <t>https://podminky.urs.cz/item/CS_URS_2023_02/968072455</t>
  </si>
  <si>
    <t>"Etapa II - z bourané příčky ve skladu vpravo"0,8*2,02</t>
  </si>
  <si>
    <t>-1518223695</t>
  </si>
  <si>
    <t>962031133</t>
  </si>
  <si>
    <t>Bourání příček z cihel, tvárnic nebo příčkovek z cihel pálených, plných nebo dutých na maltu vápennou nebo vápenocementovou, tl. do 150 mm</t>
  </si>
  <si>
    <t>1634999716</t>
  </si>
  <si>
    <t>https://podminky.urs.cz/item/CS_URS_2023_02/962031133</t>
  </si>
  <si>
    <t>"Etapa II - z bourané příčky ve skladu vpravo"2,5*(1,6+1,05)</t>
  </si>
  <si>
    <t>"odpočet dveří"-0,8*2,02</t>
  </si>
  <si>
    <t>-1421362939</t>
  </si>
  <si>
    <t>obrubník+0,6</t>
  </si>
  <si>
    <t>1075338449</t>
  </si>
  <si>
    <t>138073654</t>
  </si>
  <si>
    <t>477267105</t>
  </si>
  <si>
    <t>(žlab)*0,5*0,1</t>
  </si>
  <si>
    <t>-1400404846</t>
  </si>
  <si>
    <t>463381590</t>
  </si>
  <si>
    <t>978011191</t>
  </si>
  <si>
    <t>Otlučení vápenných nebo vápenocementových omítek vnitřních ploch stropů, v rozsahu přes 50 do 100 %</t>
  </si>
  <si>
    <t>-1159485085</t>
  </si>
  <si>
    <t>https://podminky.urs.cz/item/CS_URS_2023_02/978011191</t>
  </si>
  <si>
    <t>"sklad"12,89</t>
  </si>
  <si>
    <t>1177616549</t>
  </si>
  <si>
    <t>-204403161</t>
  </si>
  <si>
    <t>0,9*(4,37+0,613+3,105)</t>
  </si>
  <si>
    <t>1,5*(8,964+9,499+2,7+0,72+0,8+4,806+0,825)</t>
  </si>
  <si>
    <t>1,5*(4,832)</t>
  </si>
  <si>
    <t>1,5*(3,083+0,46+2,012+0,535)</t>
  </si>
  <si>
    <t>1,2*(6,102)</t>
  </si>
  <si>
    <t>833721785</t>
  </si>
  <si>
    <t>1281381877</t>
  </si>
  <si>
    <t>-1915123079</t>
  </si>
  <si>
    <t>39,286*24 'Přepočtené koeficientem množství</t>
  </si>
  <si>
    <t>-1271569572</t>
  </si>
  <si>
    <t>-1467426795</t>
  </si>
  <si>
    <t>60,715*0,7 'Přepočtené koeficientem množství</t>
  </si>
  <si>
    <t>-1083692837</t>
  </si>
  <si>
    <t>60,715*0,3 'Přepočtené koeficientem množství</t>
  </si>
  <si>
    <t>-893363338</t>
  </si>
  <si>
    <t>-1821684622</t>
  </si>
  <si>
    <t>145,662*0,3 'Přepočtené koeficientem množství</t>
  </si>
  <si>
    <t>-1019452710</t>
  </si>
  <si>
    <t>-1859303806</t>
  </si>
  <si>
    <t>145,662*2,8 'Přepočtené koeficientem množství</t>
  </si>
  <si>
    <t>523236054</t>
  </si>
  <si>
    <t>542679896</t>
  </si>
  <si>
    <t>77,546*1,221 'Přepočtené koeficientem množství</t>
  </si>
  <si>
    <t>-1118294908</t>
  </si>
  <si>
    <t>-10325940</t>
  </si>
  <si>
    <t>-1401732754</t>
  </si>
  <si>
    <t>721</t>
  </si>
  <si>
    <t>Zdravotechnika - vnitřní kanalizace</t>
  </si>
  <si>
    <t>721173401</t>
  </si>
  <si>
    <t>Potrubí z trub PVC SN4 svodné (ležaté) DN 110</t>
  </si>
  <si>
    <t>-693091005</t>
  </si>
  <si>
    <t>https://podminky.urs.cz/item/CS_URS_2023_02/721173401</t>
  </si>
  <si>
    <t>"napojení žlabů na stáv. odvod"2+4,5+2</t>
  </si>
  <si>
    <t>998721101</t>
  </si>
  <si>
    <t>Přesun hmot pro vnitřní kanalizace stanovený z hmotnosti přesunovaného materiálu vodorovná dopravní vzdálenost do 50 m v objektech výšky do 6 m</t>
  </si>
  <si>
    <t>-825613841</t>
  </si>
  <si>
    <t>https://podminky.urs.cz/item/CS_URS_2023_02/998721101</t>
  </si>
  <si>
    <t>K008</t>
  </si>
  <si>
    <t>Napojení na stávající vedení</t>
  </si>
  <si>
    <t>1396036572</t>
  </si>
  <si>
    <t>"K2 - rš 230 mm"54</t>
  </si>
  <si>
    <t>764218645</t>
  </si>
  <si>
    <t>Oplechování říms a ozdobných prvků z pozinkovaného plechu s povrchovou úpravou rovných, bez rohů Příplatek k cenám za zvýšenou pracnost při provedení rohu nebo koutu rovné římsy do rš 400 mm</t>
  </si>
  <si>
    <t>https://podminky.urs.cz/item/CS_URS_2023_02/764218645</t>
  </si>
  <si>
    <t>"K2 - rohy"10</t>
  </si>
  <si>
    <t>356224952</t>
  </si>
  <si>
    <t>-2001808637</t>
  </si>
  <si>
    <t>"návazné kce"150</t>
  </si>
  <si>
    <t>-941770328</t>
  </si>
  <si>
    <t>-468912934</t>
  </si>
  <si>
    <t>-1632203737</t>
  </si>
  <si>
    <t>949889092</t>
  </si>
  <si>
    <t>-1469113668</t>
  </si>
  <si>
    <t>113295238</t>
  </si>
  <si>
    <t>1613926731</t>
  </si>
  <si>
    <t>-465099037</t>
  </si>
  <si>
    <t>-68107560</t>
  </si>
  <si>
    <t>72,785</t>
  </si>
  <si>
    <t>19,521</t>
  </si>
  <si>
    <t>Obrubník - etapa III</t>
  </si>
  <si>
    <t>55,773</t>
  </si>
  <si>
    <t>Omítka - etapa III</t>
  </si>
  <si>
    <t>98,664</t>
  </si>
  <si>
    <t>Omítka 2 - etapa III</t>
  </si>
  <si>
    <t>117,229</t>
  </si>
  <si>
    <t>212,6</t>
  </si>
  <si>
    <t>3 - Etapa III</t>
  </si>
  <si>
    <t>534537274</t>
  </si>
  <si>
    <t>obrubník*1,2</t>
  </si>
  <si>
    <t>3,738+38,52+8,348-0,5-0,5-0,05-0,85+1,397+4,17+1,5</t>
  </si>
  <si>
    <t>324497433</t>
  </si>
  <si>
    <t>"dle půdorysu"212,6</t>
  </si>
  <si>
    <t>695238829</t>
  </si>
  <si>
    <t>-1582063037</t>
  </si>
  <si>
    <t>1030954363</t>
  </si>
  <si>
    <t>253,663*0,025 'Přepočtené koeficientem množství</t>
  </si>
  <si>
    <t>754214921</t>
  </si>
  <si>
    <t>-670687793</t>
  </si>
  <si>
    <t>"řez 4-4</t>
  </si>
  <si>
    <t>(obrubník-2,835-1)*1,35*0,9</t>
  </si>
  <si>
    <t>(2,835+1)*0,7*0,8</t>
  </si>
  <si>
    <t>(obrubník-2,835-1)*1,35*0,25</t>
  </si>
  <si>
    <t>(2,835+1)*0,7*0,2</t>
  </si>
  <si>
    <t>-706215222</t>
  </si>
  <si>
    <t>-1721107306</t>
  </si>
  <si>
    <t>(obrubník-2,835-1)*1,35*0,9*0,9</t>
  </si>
  <si>
    <t>(2,835+1)*0,7*0,8*0,9</t>
  </si>
  <si>
    <t>(obrubník-2,835-1)*1,35*0,25*0,9</t>
  </si>
  <si>
    <t>(2,835+1)*0,7*0,2*0,9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</si>
  <si>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</si>
  <si>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</si>
  <si>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-1666839887</t>
  </si>
  <si>
    <t>https://podminky.urs.cz/item/CS_URS_2023_02/162251101</t>
  </si>
  <si>
    <t>74,986*2 'Přepočtené koeficientem množství</t>
  </si>
  <si>
    <t>-461553966</t>
  </si>
  <si>
    <t>161151103R</t>
  </si>
  <si>
    <t>Svislé přemístění výkopku strojně bez naložení do dopravní nádoby avšak s vyprázdněním dopravní nádoby na hromadu nebo do dopravního prostředku z horniny třídy těžitelnosti I skupiny 1 až 3 při hloubce výkopu přes 2 do 6 m</t>
  </si>
  <si>
    <t>-1087212208</t>
  </si>
  <si>
    <t>1559972623</t>
  </si>
  <si>
    <t>"bilance výkopových prací, bude minimalizováno vzniku nadbytku výkopku"</t>
  </si>
  <si>
    <t>"výkop"2+83,319</t>
  </si>
  <si>
    <t>"zásyp"-74,986</t>
  </si>
  <si>
    <t>-755047670</t>
  </si>
  <si>
    <t>10,333*5 'Přepočtené koeficientem množství</t>
  </si>
  <si>
    <t>785803507</t>
  </si>
  <si>
    <t>10,333*1,6 'Přepočtené koeficientem množství</t>
  </si>
  <si>
    <t>-645588296</t>
  </si>
  <si>
    <t>obrubník*0,5*0,2</t>
  </si>
  <si>
    <t>1590063534</t>
  </si>
  <si>
    <t>70039443</t>
  </si>
  <si>
    <t>1792144157</t>
  </si>
  <si>
    <t>"geotextilní dren"1,5*obrubník</t>
  </si>
  <si>
    <t>0,5*4,39</t>
  </si>
  <si>
    <t>-486866789</t>
  </si>
  <si>
    <t>85,855*1,1845 'Přepočtené koeficientem množství</t>
  </si>
  <si>
    <t>-1909592618</t>
  </si>
  <si>
    <t>0,3*1,5*10</t>
  </si>
  <si>
    <t>"plošná injektáž</t>
  </si>
  <si>
    <t>"kotelna"3,5*(1+0,43+0,8+2,41+8,095+2,13+1,2+0,8+0,72+1)</t>
  </si>
  <si>
    <t>"školník"3,5*(1+0,235+0,8+2,4+4+2,4+0,2+0,8+0,2+1)</t>
  </si>
  <si>
    <t>-1767415800</t>
  </si>
  <si>
    <t>"etapač. 3 průměrná tl. zdiva 700 mm"(25,7*0,4)/0,7</t>
  </si>
  <si>
    <t>792541409</t>
  </si>
  <si>
    <t>"etapač. 3"25,7*0,6</t>
  </si>
  <si>
    <t>1409857869</t>
  </si>
  <si>
    <t>"plošené zakrytí"200</t>
  </si>
  <si>
    <t>160433051</t>
  </si>
  <si>
    <t>"okna"1,65*1,8*20</t>
  </si>
  <si>
    <t>-712061342</t>
  </si>
  <si>
    <t>37,081+70,752</t>
  </si>
  <si>
    <t>"školník"3,5*(1,335+0,25+0,8+0,25+2,427+4,003+2,41+0,2+0,8+0,2+1,335)</t>
  </si>
  <si>
    <t>"kotelna"3,5*(1,335+0,43+0,8+0,43+2,41+8,094+2,13+1+0,8+0,72+1,335)</t>
  </si>
  <si>
    <t>660046217</t>
  </si>
  <si>
    <t>"šatny"1,5*(0,95+0,4*8+1,65*4+0,6*3+0,369+0,2)</t>
  </si>
  <si>
    <t>"šatny"1,5*(0,2+0,431+0,4*8+1,65*4+0,6*6+0,448+1,087)</t>
  </si>
  <si>
    <t>"šatny"1,5*(1,087+0,431+0,4*8+1,65*4+0,6+0,63+0,57+0,751)</t>
  </si>
  <si>
    <t>"šatny"1,5*(0,4*8+1,65*4+0,6*3+0,937+1,05)</t>
  </si>
  <si>
    <t>"úklid"1,5*(1,803+6,848+0,983)</t>
  </si>
  <si>
    <t>521594144</t>
  </si>
  <si>
    <t>1696027684</t>
  </si>
  <si>
    <t>760536341</t>
  </si>
  <si>
    <t>-1401852329</t>
  </si>
  <si>
    <t>1675967878</t>
  </si>
  <si>
    <t>(3,738+38,52+8,348-0,5-0,5-0,05-0,85+1,397+4,17+1,5-2,86-1)*1,35</t>
  </si>
  <si>
    <t>(2,86+1)*0,7</t>
  </si>
  <si>
    <t>(3,738+38,52+8,348-0,5-0,5-0,05-0,85+1,397+4,17+1,5-2,86-1)*0,35</t>
  </si>
  <si>
    <t>(2,86+1)*0,35</t>
  </si>
  <si>
    <t>1006107881</t>
  </si>
  <si>
    <t>118607186</t>
  </si>
  <si>
    <t>1164976693</t>
  </si>
  <si>
    <t>-1876298288</t>
  </si>
  <si>
    <t>1473617503</t>
  </si>
  <si>
    <t>21703431</t>
  </si>
  <si>
    <t>-1629618246</t>
  </si>
  <si>
    <t>"kotelna a školník"(37+0,8+70,7)*0,5</t>
  </si>
  <si>
    <t>-1160166097</t>
  </si>
  <si>
    <t>200</t>
  </si>
  <si>
    <t>-574992263</t>
  </si>
  <si>
    <t>1881859135</t>
  </si>
  <si>
    <t>1143339297</t>
  </si>
  <si>
    <t>27,887*1,02 'Přepočtené koeficientem množství</t>
  </si>
  <si>
    <t>637211122</t>
  </si>
  <si>
    <t>Okapový chodník z dlaždic betonových do písku se zalitím spár cementovou maltou, tl. dlaždic 60 mm</t>
  </si>
  <si>
    <t>1983426956</t>
  </si>
  <si>
    <t>https://podminky.urs.cz/item/CS_URS_2023_02/637211122</t>
  </si>
  <si>
    <t>1340973295</t>
  </si>
  <si>
    <t>1299305609</t>
  </si>
  <si>
    <t>-1630303687</t>
  </si>
  <si>
    <t>1257004462</t>
  </si>
  <si>
    <t>962031132</t>
  </si>
  <si>
    <t>Bourání příček z cihel, tvárnic nebo příčkovek z cihel pálených, plných nebo dutých na maltu vápennou nebo vápenocementovou, tl. do 100 mm</t>
  </si>
  <si>
    <t>-902738843</t>
  </si>
  <si>
    <t>https://podminky.urs.cz/item/CS_URS_2023_02/962031132</t>
  </si>
  <si>
    <t>(obrubník-4,39)*1,26</t>
  </si>
  <si>
    <t>4,39*1,4</t>
  </si>
  <si>
    <t>711131821</t>
  </si>
  <si>
    <t>Odstranění izolace proti zemní vlhkosti na ploše svislé S</t>
  </si>
  <si>
    <t>-1224922119</t>
  </si>
  <si>
    <t>https://podminky.urs.cz/item/CS_URS_2023_02/711131821</t>
  </si>
  <si>
    <t>1823450031</t>
  </si>
  <si>
    <t>(obrubník-4,39)*1,0</t>
  </si>
  <si>
    <t>4,39*1,0</t>
  </si>
  <si>
    <t>971024481</t>
  </si>
  <si>
    <t>Vybourání otvorů ve zdivu základovém nebo nadzákladovém kamenném, smíšeném kamenném, na maltu vápennou nebo vápenocementovou, plochy do 0,25 m2, tl. do 900 mm</t>
  </si>
  <si>
    <t>-285973523</t>
  </si>
  <si>
    <t>https://podminky.urs.cz/item/CS_URS_2023_02/971024481</t>
  </si>
  <si>
    <t>"odvětrání"1</t>
  </si>
  <si>
    <t>1358608453</t>
  </si>
  <si>
    <t>"školník + kotelna"70,7+37,081</t>
  </si>
  <si>
    <t>-459981590</t>
  </si>
  <si>
    <t>648698565</t>
  </si>
  <si>
    <t>852923389</t>
  </si>
  <si>
    <t>"K5"25,5</t>
  </si>
  <si>
    <t>-768129281</t>
  </si>
  <si>
    <t>-1604977200</t>
  </si>
  <si>
    <t>-707060080</t>
  </si>
  <si>
    <t>41,172*24 'Přepočtené koeficientem množství</t>
  </si>
  <si>
    <t>-909270743</t>
  </si>
  <si>
    <t>-897967318</t>
  </si>
  <si>
    <t>36,853*0,7 'Přepočtené koeficientem množství</t>
  </si>
  <si>
    <t>-689445935</t>
  </si>
  <si>
    <t>36,853*0,3 'Přepočtené koeficientem množství</t>
  </si>
  <si>
    <t>1567172638</t>
  </si>
  <si>
    <t>-666391779</t>
  </si>
  <si>
    <t>92,306*0,3 'Přepočtené koeficientem množství</t>
  </si>
  <si>
    <t>-812840681</t>
  </si>
  <si>
    <t>-1318881065</t>
  </si>
  <si>
    <t>92,306*2,8 'Přepočtené koeficientem množství</t>
  </si>
  <si>
    <t>1403029098</t>
  </si>
  <si>
    <t>1103982218</t>
  </si>
  <si>
    <t>87,342*1,221 'Přepočtené koeficientem množství</t>
  </si>
  <si>
    <t>20216044</t>
  </si>
  <si>
    <t>1488155191</t>
  </si>
  <si>
    <t>-51394173</t>
  </si>
  <si>
    <t>-52200020</t>
  </si>
  <si>
    <t>"kotelna"1</t>
  </si>
  <si>
    <t>764216605</t>
  </si>
  <si>
    <t>Oplechování parapetů z pozinkovaného plechu s povrchovou úpravou rovných mechanicky kotvené, bez rohů rš 400 mm</t>
  </si>
  <si>
    <t>-402745965</t>
  </si>
  <si>
    <t>https://podminky.urs.cz/item/CS_URS_2023_02/764216605</t>
  </si>
  <si>
    <t>"K5 - rš 380 mm"25,5</t>
  </si>
  <si>
    <t>764216665</t>
  </si>
  <si>
    <t>Oplechování parapetů z pozinkovaného plechu s povrchovou úpravou rovných celoplošně lepené, bez rohů Příplatek k cenám za zvýšenou pracnost při provedení rohu nebo koutu do rš 400 mm</t>
  </si>
  <si>
    <t>1162537330</t>
  </si>
  <si>
    <t>https://podminky.urs.cz/item/CS_URS_2023_02/764216665</t>
  </si>
  <si>
    <t>20*2</t>
  </si>
  <si>
    <t>"K2 - rš 230 mm"33</t>
  </si>
  <si>
    <t>"K2 - rohy"5</t>
  </si>
  <si>
    <t>2007630959</t>
  </si>
  <si>
    <t>1450257981</t>
  </si>
  <si>
    <t>-976977140</t>
  </si>
  <si>
    <t>-534002048</t>
  </si>
  <si>
    <t>774114056</t>
  </si>
  <si>
    <t>1779781619</t>
  </si>
  <si>
    <t>1195242293</t>
  </si>
  <si>
    <t>-2028216140</t>
  </si>
  <si>
    <t>1188539367</t>
  </si>
  <si>
    <t>-2085246294</t>
  </si>
  <si>
    <t>1711022744</t>
  </si>
  <si>
    <t>33,614</t>
  </si>
  <si>
    <t>7,353</t>
  </si>
  <si>
    <t>23,497</t>
  </si>
  <si>
    <t>Obrubník - etapa IV</t>
  </si>
  <si>
    <t>21,009</t>
  </si>
  <si>
    <t>Omítka - etapa IV</t>
  </si>
  <si>
    <t>73,3</t>
  </si>
  <si>
    <t>Omítka 2 - etapa IV</t>
  </si>
  <si>
    <t>89,417</t>
  </si>
  <si>
    <t>4 - Etapa IV</t>
  </si>
  <si>
    <t>741597828</t>
  </si>
  <si>
    <t>obrubník*1,5</t>
  </si>
  <si>
    <t>2,525-0,1-0,5-0,05+14,176+3,158-0,5*2-0,5+0,3+0,7+2,3</t>
  </si>
  <si>
    <t>818875670</t>
  </si>
  <si>
    <t>"dle půdorysu"30</t>
  </si>
  <si>
    <t>181151153</t>
  </si>
  <si>
    <t>Úprava zrnitosti zemin pláně rozpojením balvanů strojně v rovině nebo ve svahu sklonu do 1 : 5 při souvislé ploše do 500 m2 v hornině třídy těžitelnosti II, skupiny 5, tl. vrstvy přes 150 do 200 mm</t>
  </si>
  <si>
    <t>-1336983740</t>
  </si>
  <si>
    <t>https://podminky.urs.cz/item/CS_URS_2023_02/181151153</t>
  </si>
  <si>
    <t>-582653728</t>
  </si>
  <si>
    <t>-1500057127</t>
  </si>
  <si>
    <t>35,7944026340546*0,025 'Přepočtené koeficientem množství</t>
  </si>
  <si>
    <t>-753426569</t>
  </si>
  <si>
    <t>1872686045</t>
  </si>
  <si>
    <t>"řez 6-6</t>
  </si>
  <si>
    <t>1,6*(obrubník)*1,5</t>
  </si>
  <si>
    <t>"svahování"obrubník*1,6*0,4</t>
  </si>
  <si>
    <t>-966210238</t>
  </si>
  <si>
    <t>-1953814673</t>
  </si>
  <si>
    <t>1,6*(obrubník)*1,5*0,9</t>
  </si>
  <si>
    <t>-1535948553</t>
  </si>
  <si>
    <t>58,825*2 'Přepočtené koeficientem množství</t>
  </si>
  <si>
    <t>1949671860</t>
  </si>
  <si>
    <t>-214466074</t>
  </si>
  <si>
    <t>568964845</t>
  </si>
  <si>
    <t>"výkop"1+63,868</t>
  </si>
  <si>
    <t>"zásyp"-58,825</t>
  </si>
  <si>
    <t>664045985</t>
  </si>
  <si>
    <t>6,043*5 'Přepočtené koeficientem množství</t>
  </si>
  <si>
    <t>2007404910</t>
  </si>
  <si>
    <t>6,043*1,6 'Přepočtené koeficientem množství</t>
  </si>
  <si>
    <t>1590821662</t>
  </si>
  <si>
    <t>1939479525</t>
  </si>
  <si>
    <t>(obrubník-2,3)*0,5*0,2</t>
  </si>
  <si>
    <t>-328476213</t>
  </si>
  <si>
    <t>1723895507</t>
  </si>
  <si>
    <t>-390744106</t>
  </si>
  <si>
    <t>"pod dlažbu"1,5*(3+3,671+1)</t>
  </si>
  <si>
    <t>223026105</t>
  </si>
  <si>
    <t>43,021*1,1845 'Přepočtené koeficientem množství</t>
  </si>
  <si>
    <t>-1124434808</t>
  </si>
  <si>
    <t>0,3*1,5*13</t>
  </si>
  <si>
    <t>"sklad dílny"3,5*(2,19+0,7+2,841+2,71+2,199+0,7+0,2*2)</t>
  </si>
  <si>
    <t>"sklad dílny 2 "2,5*(5,56*2+2,876)</t>
  </si>
  <si>
    <t>1623764054</t>
  </si>
  <si>
    <t>"etapač. 1 průměrná tl. zdiva 700 mm"(33,6*0,4)/0,7</t>
  </si>
  <si>
    <t>-268737941</t>
  </si>
  <si>
    <t>"etapač. 1"33,6*0,6</t>
  </si>
  <si>
    <t>576027045</t>
  </si>
  <si>
    <t>-648420716</t>
  </si>
  <si>
    <t>"doplnění 1 m3 ve vrstvách"</t>
  </si>
  <si>
    <t>1*10</t>
  </si>
  <si>
    <t>59245032</t>
  </si>
  <si>
    <t>dlažba zámková profilová 230x140x60mm přírodní</t>
  </si>
  <si>
    <t>-1223663204</t>
  </si>
  <si>
    <t xml:space="preserve">Poznámka k položce:
pouze doplnění stávající dlažby, v případě poškození, prořezu aj. v rozsahu 25 % </t>
  </si>
  <si>
    <t>23,497*0,25 'Přepočtené koeficientem množství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</si>
  <si>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</si>
  <si>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</si>
  <si>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830166286</t>
  </si>
  <si>
    <t>https://podminky.urs.cz/item/CS_URS_2023_02/596211110</t>
  </si>
  <si>
    <t>551375520</t>
  </si>
  <si>
    <t>-668598566</t>
  </si>
  <si>
    <t>"okna"1,65*2,16*6</t>
  </si>
  <si>
    <t>535048602</t>
  </si>
  <si>
    <t>"sklad dílny dolní"3,5*(2,841+0,222+0,770+0,222+2,199+2,711+2,199+0,563+0,222+0,770+0,223+0,3+0,267+2,841-0,3+0,222+1,7+0,223+0,267)</t>
  </si>
  <si>
    <t>12,4*2</t>
  </si>
  <si>
    <t>1374709976</t>
  </si>
  <si>
    <t>"sklad dílny horní"2,5*(2,024+0,5+0,175+2,14+0,175+1,02+0,508+1,906+2,676+1,906+0,163+1,02+0,163+2,14+0,163+0,5)</t>
  </si>
  <si>
    <t>"dílny"1,2*(0,4+0,91+0,4*6+2,16*3+0,72+0,69+0,2)</t>
  </si>
  <si>
    <t>"družina"1,2*(0,3+0,4*4+2,16*2+0,6+0,31+0,5)</t>
  </si>
  <si>
    <t>"herna"1,2*(0,8+0,8+0,4*2+2,21+0,453+0,8)</t>
  </si>
  <si>
    <t>-1490276904</t>
  </si>
  <si>
    <t>1670583269</t>
  </si>
  <si>
    <t>-161574738</t>
  </si>
  <si>
    <t>88902754</t>
  </si>
  <si>
    <t>705758314</t>
  </si>
  <si>
    <t>obrubník*1,6</t>
  </si>
  <si>
    <t>obrubník*0,35</t>
  </si>
  <si>
    <t>1224845097</t>
  </si>
  <si>
    <t>-1294979721</t>
  </si>
  <si>
    <t>765924486</t>
  </si>
  <si>
    <t>-1489522889</t>
  </si>
  <si>
    <t>-147471986</t>
  </si>
  <si>
    <t>40,967*1,1 'Přepočtené koeficientem množství</t>
  </si>
  <si>
    <t>-1915809201</t>
  </si>
  <si>
    <t>-1707720893</t>
  </si>
  <si>
    <t>1842817118</t>
  </si>
  <si>
    <t>-1613700479</t>
  </si>
  <si>
    <t>"dílny"12,92*2</t>
  </si>
  <si>
    <t>-881372841</t>
  </si>
  <si>
    <t>-325320303</t>
  </si>
  <si>
    <t>768428055</t>
  </si>
  <si>
    <t>-246476486</t>
  </si>
  <si>
    <t>10,505*1,02 'Přepočtené koeficientem množství</t>
  </si>
  <si>
    <t>1343364204</t>
  </si>
  <si>
    <t>-1318995910</t>
  </si>
  <si>
    <t>-182536787</t>
  </si>
  <si>
    <t>obrubník-2,26</t>
  </si>
  <si>
    <t>-1767404526</t>
  </si>
  <si>
    <t>615275518</t>
  </si>
  <si>
    <t>1510468244</t>
  </si>
  <si>
    <t>(obrubník-2,2)*1,3</t>
  </si>
  <si>
    <t>-787381369</t>
  </si>
  <si>
    <t>"K6"14,0</t>
  </si>
  <si>
    <t>1025670918</t>
  </si>
  <si>
    <t>1219596039</t>
  </si>
  <si>
    <t>1201872085</t>
  </si>
  <si>
    <t>"dílny sklad"12,92*2</t>
  </si>
  <si>
    <t>-1967915450</t>
  </si>
  <si>
    <t>-1274918211</t>
  </si>
  <si>
    <t>"čištění zdiva, odstranění drobných předmětů na fasádě"10</t>
  </si>
  <si>
    <t>1129446424</t>
  </si>
  <si>
    <t>-1940845732</t>
  </si>
  <si>
    <t>-2011008234</t>
  </si>
  <si>
    <t>1236072632</t>
  </si>
  <si>
    <t>24,612*24 'Přepočtené koeficientem množství</t>
  </si>
  <si>
    <t>1599934899</t>
  </si>
  <si>
    <t>-500989931</t>
  </si>
  <si>
    <t>18,611*0,7 'Přepočtené koeficientem množství</t>
  </si>
  <si>
    <t>1220791679</t>
  </si>
  <si>
    <t>18,611*0,3 'Přepočtené koeficientem množství</t>
  </si>
  <si>
    <t>-1143110019</t>
  </si>
  <si>
    <t>-1647041619</t>
  </si>
  <si>
    <t>40,967*0,3 'Přepočtené koeficientem množství</t>
  </si>
  <si>
    <t>-1947061371</t>
  </si>
  <si>
    <t>1602519175</t>
  </si>
  <si>
    <t>40,967*2,8 'Přepočtené koeficientem množství</t>
  </si>
  <si>
    <t>-1540674114</t>
  </si>
  <si>
    <t>1989449661</t>
  </si>
  <si>
    <t>40,337*1,221 'Přepočtené koeficientem množství</t>
  </si>
  <si>
    <t>-56209477</t>
  </si>
  <si>
    <t>611200489</t>
  </si>
  <si>
    <t>-207983249</t>
  </si>
  <si>
    <t>20069687</t>
  </si>
  <si>
    <t>764216609</t>
  </si>
  <si>
    <t>Oplechování parapetů z pozinkovaného plechu s povrchovou úpravou rovných mechanicky kotvené, bez rohů rš 800 mm</t>
  </si>
  <si>
    <t>-1992933857</t>
  </si>
  <si>
    <t>https://podminky.urs.cz/item/CS_URS_2023_02/764216609</t>
  </si>
  <si>
    <t>"K6"14</t>
  </si>
  <si>
    <t>-1773324667</t>
  </si>
  <si>
    <t>6*2</t>
  </si>
  <si>
    <t>"K2 - rš 230 mm"10,6</t>
  </si>
  <si>
    <t>-1404015213</t>
  </si>
  <si>
    <t>-1850101981</t>
  </si>
  <si>
    <t>-277262289</t>
  </si>
  <si>
    <t>1639136481</t>
  </si>
  <si>
    <t>-1800638933</t>
  </si>
  <si>
    <t>1058103236</t>
  </si>
  <si>
    <t>1001118126</t>
  </si>
  <si>
    <t>-2102468261</t>
  </si>
  <si>
    <t>1076073456</t>
  </si>
  <si>
    <t>73992433</t>
  </si>
  <si>
    <t>-1064800329</t>
  </si>
  <si>
    <t>1584454685</t>
  </si>
  <si>
    <t>dešťovka</t>
  </si>
  <si>
    <t>délka dešťové kanalizace v zemi</t>
  </si>
  <si>
    <t>5 - Dešťová kanalizace</t>
  </si>
  <si>
    <t xml:space="preserve">    7221 - Dešťová kanalizace - potrubí</t>
  </si>
  <si>
    <t xml:space="preserve">    7223 - Dešťová kanalizace - lapače</t>
  </si>
  <si>
    <t>132251103</t>
  </si>
  <si>
    <t>Hloubení nezapažených rýh šířky do 800 mm strojně s urovnáním dna do předepsaného profilu a spádu v hornině třídy těžitelnosti I skupiny 3 přes 50 do 100 m3</t>
  </si>
  <si>
    <t>1819300630</t>
  </si>
  <si>
    <t>https://podminky.urs.cz/item/CS_URS_2023_02/132251103</t>
  </si>
  <si>
    <t xml:space="preserve">"průměrná hlobuka 1,2 m </t>
  </si>
  <si>
    <t>dešťovka*0,6*1,2</t>
  </si>
  <si>
    <t>Rozpad figury: dešťovka</t>
  </si>
  <si>
    <t>"- prověření napojení ležaté dešťové kanalizace na řad</t>
  </si>
  <si>
    <t>129001101</t>
  </si>
  <si>
    <t>Příplatek k cenám vykopávek za ztížení vykopávky v blízkosti podzemního vedení nebo výbušnin v horninách jakékoliv třídy</t>
  </si>
  <si>
    <t>1868915939</t>
  </si>
  <si>
    <t>https://podminky.urs.cz/item/CS_URS_2023_02/129001101</t>
  </si>
  <si>
    <t>72*0,5 'Přepočtené koeficientem množství</t>
  </si>
  <si>
    <t>-17383440</t>
  </si>
  <si>
    <t>dešťovka*(0,6)*(1,2-0,2-0,25)</t>
  </si>
  <si>
    <t>-1471698632</t>
  </si>
  <si>
    <t>dešťovka*0,6*(0,2+0,25)</t>
  </si>
  <si>
    <t>911380201</t>
  </si>
  <si>
    <t>27*1,9 'Přepočtené koeficientem množství</t>
  </si>
  <si>
    <t>175566599</t>
  </si>
  <si>
    <t>"výkop"72</t>
  </si>
  <si>
    <t>"zásyp"-45</t>
  </si>
  <si>
    <t>149123256</t>
  </si>
  <si>
    <t>27*5 'Přepočtené koeficientem množství</t>
  </si>
  <si>
    <t>-632594529</t>
  </si>
  <si>
    <t>27*1,6 'Přepočtené koeficientem množství</t>
  </si>
  <si>
    <t>721242805</t>
  </si>
  <si>
    <t>Demontáž lapačů střešních splavenin DN 150</t>
  </si>
  <si>
    <t>1104338664</t>
  </si>
  <si>
    <t>https://podminky.urs.cz/item/CS_URS_2023_02/721242805</t>
  </si>
  <si>
    <t>721110806</t>
  </si>
  <si>
    <t>Demontáž potrubí z kameninových trub normálních nebo kyselinovzdorných přes 100 do DN 200</t>
  </si>
  <si>
    <t>-1081321318</t>
  </si>
  <si>
    <t>https://podminky.urs.cz/item/CS_URS_2023_02/721110806</t>
  </si>
  <si>
    <t>"od lapačů" 13*3</t>
  </si>
  <si>
    <t>2029699190</t>
  </si>
  <si>
    <t>1236401071</t>
  </si>
  <si>
    <t>-2102991604</t>
  </si>
  <si>
    <t>1,93*24 'Přepočtené koeficientem množství</t>
  </si>
  <si>
    <t>1291449451</t>
  </si>
  <si>
    <t>998276101</t>
  </si>
  <si>
    <t>Přesun hmot pro trubní vedení hloubené z trub z plastických hmot nebo sklolaminátových pro vodovody, kanalizace, teplovody, produktovody v otevřeném výkopu dopravní vzdálenost do 15 m</t>
  </si>
  <si>
    <t>-2136989673</t>
  </si>
  <si>
    <t>https://podminky.urs.cz/item/CS_URS_2023_02/998276101</t>
  </si>
  <si>
    <t>7221</t>
  </si>
  <si>
    <t>Dešťová kanalizace - potrubí</t>
  </si>
  <si>
    <t>871353121</t>
  </si>
  <si>
    <t>Montáž kanalizačního potrubí z plastů z tvrdého PVC těsněných gumovým kroužkem v otevřeném výkopu ve sklonu do 20 % DN 200</t>
  </si>
  <si>
    <t>-260599701</t>
  </si>
  <si>
    <t>https://podminky.urs.cz/item/CS_URS_2023_02/871353121</t>
  </si>
  <si>
    <t>"ke každému dvodu 2m vodorovně a 1 m svisle"</t>
  </si>
  <si>
    <t>13*3</t>
  </si>
  <si>
    <t>28611167</t>
  </si>
  <si>
    <t>trubka kanalizační PVC DN 200x1000mm SN8</t>
  </si>
  <si>
    <t>-1637425034</t>
  </si>
  <si>
    <t>39*1,03 'Přepočtené koeficientem množství</t>
  </si>
  <si>
    <t>877350310</t>
  </si>
  <si>
    <t>Montáž tvarovek na kanalizačním plastovém potrubí z polypropylenu PP nebo tvrdého PVC hladkého plnostěnného kolen, víček nebo hrdlových uzávěrů DN 200</t>
  </si>
  <si>
    <t>296295551</t>
  </si>
  <si>
    <t>https://podminky.urs.cz/item/CS_URS_2023_02/877350310</t>
  </si>
  <si>
    <t>13*2</t>
  </si>
  <si>
    <t>28612206</t>
  </si>
  <si>
    <t>koleno kanalizační plastové PVC KG DN 200/45° SN12/16</t>
  </si>
  <si>
    <t>1578150417</t>
  </si>
  <si>
    <t>877350330</t>
  </si>
  <si>
    <t>Montáž tvarovek na kanalizačním plastovém potrubí z polypropylenu PP nebo tvrdého PVC hladkého plnostěnného spojek nebo redukcí DN 200</t>
  </si>
  <si>
    <t>683064876</t>
  </si>
  <si>
    <t>https://podminky.urs.cz/item/CS_URS_2023_02/877350330</t>
  </si>
  <si>
    <t>28611530</t>
  </si>
  <si>
    <t>přechod kanalizační KG kamenina-plast DN 200</t>
  </si>
  <si>
    <t>-1035682051</t>
  </si>
  <si>
    <t>831352921</t>
  </si>
  <si>
    <t>Výměna potrubí z trub kameninových hrdlových s integrovaným těsněním v otevřeném výkopu ve sklonu do 20 % DN 200</t>
  </si>
  <si>
    <t>-1921643444</t>
  </si>
  <si>
    <t>https://podminky.urs.cz/item/CS_URS_2023_02/831352921</t>
  </si>
  <si>
    <t>"lokální oprava potrubí"10</t>
  </si>
  <si>
    <t>59710633</t>
  </si>
  <si>
    <t>trouba kameninová glazovaná DN 200 dl 1,00m spojovací systém F</t>
  </si>
  <si>
    <t>-1234100919</t>
  </si>
  <si>
    <t>10*1,015 'Přepočtené koeficientem množství</t>
  </si>
  <si>
    <t>359901212</t>
  </si>
  <si>
    <t>Monitoring stok (kamerový systém) jakékoli výšky stávající kanalizace</t>
  </si>
  <si>
    <t>1121714597</t>
  </si>
  <si>
    <t>https://podminky.urs.cz/item/CS_URS_2023_02/359901212</t>
  </si>
  <si>
    <t>HZS2212</t>
  </si>
  <si>
    <t>Hodinové zúčtovací sazby profesí PSV provádění stavebních instalací instalatér odborný</t>
  </si>
  <si>
    <t>1411978149</t>
  </si>
  <si>
    <t>https://podminky.urs.cz/item/CS_URS_2023_02/HZS2212</t>
  </si>
  <si>
    <t>"prohlíka kanalizace"15</t>
  </si>
  <si>
    <t>7223</t>
  </si>
  <si>
    <t>Dešťová kanalizace - lapače</t>
  </si>
  <si>
    <t>721249104</t>
  </si>
  <si>
    <t>Lapače střešních splavenin montáž lapačů střešních splavenin ostatních typů litinových DN 200</t>
  </si>
  <si>
    <t>-59386881</t>
  </si>
  <si>
    <t>https://podminky.urs.cz/item/CS_URS_2023_02/721249104</t>
  </si>
  <si>
    <t>55244103</t>
  </si>
  <si>
    <t>lapač litinový střešních splavenin DN 200</t>
  </si>
  <si>
    <t>-1073085105</t>
  </si>
  <si>
    <t>452311151</t>
  </si>
  <si>
    <t>Podkladní a zajišťovací konstrukce z betonu prostého v otevřeném výkopu bez zvýšených nároků na prostředí desky pod potrubí, stoky a drobné objekty z betonu tř. C 20/25</t>
  </si>
  <si>
    <t>1679925584</t>
  </si>
  <si>
    <t>https://podminky.urs.cz/item/CS_URS_2023_02/452311151</t>
  </si>
  <si>
    <t>"pod kolena"</t>
  </si>
  <si>
    <t>13*0,7*0,7*0,5</t>
  </si>
  <si>
    <t>452351111</t>
  </si>
  <si>
    <t>Bednění podkladních a zajišťovacích konstrukcí v otevřeném výkopu desek nebo sedlových loží pod potrubí, stoky a drobné objekty zřízení</t>
  </si>
  <si>
    <t>CS ÚRS 2024 01</t>
  </si>
  <si>
    <t>2009097676</t>
  </si>
  <si>
    <t>https://podminky.urs.cz/item/CS_URS_2024_01/452351111</t>
  </si>
  <si>
    <t>13*(4*0,7)*0,5</t>
  </si>
  <si>
    <t>452351112</t>
  </si>
  <si>
    <t>Bednění podkladních a zajišťovacích konstrukcí v otevřeném výkopu desek nebo sedlových loží pod potrubí, stoky a drobné objekty odstranění</t>
  </si>
  <si>
    <t>268733827</t>
  </si>
  <si>
    <t>https://podminky.urs.cz/item/CS_URS_2024_01/452351112</t>
  </si>
  <si>
    <t>6 - Vedlejší rozpočtové náklady</t>
  </si>
  <si>
    <t>-2123530590</t>
  </si>
  <si>
    <t>1844880274</t>
  </si>
  <si>
    <t>-1244259455</t>
  </si>
  <si>
    <t>K010</t>
  </si>
  <si>
    <t>Náklady spojené s přemístěním vhodného stroje pro zemní práce do prostoru vymezeného opěrnou zdí a budovou školy např. jeřábem</t>
  </si>
  <si>
    <t>-200617009</t>
  </si>
  <si>
    <t>SEZNAM FIGUR</t>
  </si>
  <si>
    <t>Výměra</t>
  </si>
  <si>
    <t xml:space="preserve"> 1</t>
  </si>
  <si>
    <t>Použití figury:</t>
  </si>
  <si>
    <t>Cementový postřik vnějších stěn nanášený celoplošně ručně</t>
  </si>
  <si>
    <t>Cementová omítka hrubá jednovrstvá nezatřená vnějších stěn nanášená ručně</t>
  </si>
  <si>
    <t>Příplatek k cementové omítce vnějších stěn za každých dalších 5 mm tloušťky ručně</t>
  </si>
  <si>
    <t>Provedení izolace proti zemní vlhkosti svislé za studena nátěrem penetračním</t>
  </si>
  <si>
    <t>Provedení izolace proti zemní vlhkosti svislé za studena nástřikem tloušťky 3 mm</t>
  </si>
  <si>
    <t>Provedení izolace proti zemní vlhkosti svislé z nopové fólie</t>
  </si>
  <si>
    <t>Montáž izolace tepelné stěn lepením bodově rohoží, pásů, dílců, desek</t>
  </si>
  <si>
    <t>Potažení vnějších stěn sklovláknitým pletivem vtlačeným do tenkovrstvé hmoty</t>
  </si>
  <si>
    <t>Penetrační silikátový nátěr hladkých, tenkovrstvých zrnitých nebo štukových omítek</t>
  </si>
  <si>
    <t>Krycí jednonásobný silikátový nátěr omítek stupně členitosti 1 a 2</t>
  </si>
  <si>
    <t>Vytrhání obrub záhonových</t>
  </si>
  <si>
    <t>Zřízení opláštění žeber nebo trativodů geotextilií v rýze nebo zářezu sklonu do 1:2</t>
  </si>
  <si>
    <t>Kladení dlažby z mozaiky jednobarevné komunikací pro pěší lože z MC</t>
  </si>
  <si>
    <t>Okapový chodník ze štěrkopísku tl 100 mm s udusáním</t>
  </si>
  <si>
    <t>Okapový chodník z betonových záhonových obrubníků lože beton</t>
  </si>
  <si>
    <t>Sanační postřik vnitřních stěn nanášený celoplošně ručně</t>
  </si>
  <si>
    <t>Sanační omítka podkladní vnitřních stěn nanášená ručně</t>
  </si>
  <si>
    <t>Příplatek k sanační podkladní omítce vnitřních stěn za každých dalších 5 mm tloušťky přes 10 mm ručně</t>
  </si>
  <si>
    <t>Omítka sanační jádrová vnitřních stěn nanášená ručně</t>
  </si>
  <si>
    <t>Potažení vnitřních stěn sanačním štukem tloušťky do 3 mm</t>
  </si>
  <si>
    <t>Oprášení (ometení ) podkladu v místnostech v do 3,80 m</t>
  </si>
  <si>
    <t>Otlučení (osekání) vnitřní vápenné nebo vápenocementové omítky stěn v rozsahu přes 50 do 100 %</t>
  </si>
  <si>
    <t>Sejmutí ornice tl vrstvy do 200 mm ručně</t>
  </si>
  <si>
    <t>Plošná úprava terénu do 500 m2 zemina skupiny 1 až 4 nerovnosti přes 50 do 100 mm ve svahu přes 1:2 do 1:1</t>
  </si>
  <si>
    <t>Rozprostření ornice tl vrstvy do 200 mm v rovině nebo ve svahu do 1:5 ručně</t>
  </si>
  <si>
    <t>Založení parkového trávníku výsevem pl do 1000 m2 ve svahu přes 1:5 do 1:2</t>
  </si>
  <si>
    <t>Hloubení rýh nezapažených š do 2000 mm v hornině třídy těžitelnosti I skupiny 1 a 2 objem do 500 m3 strojně</t>
  </si>
  <si>
    <t>Zásyp jam, šachet rýh nebo kolem objektů sypaninou se zhutněním ručně</t>
  </si>
  <si>
    <t>Izolace proti zemní vlhkosti nopovou fólií ukončení horní lištou</t>
  </si>
  <si>
    <t>Osazení příkopového žlabu do betonu tl 100 mm z betonových tvárnic š 500 mm</t>
  </si>
  <si>
    <t>Příplatek ZKD tl 10 mm lože přes 100 mm u příkopového žlabu osazeného do betonu</t>
  </si>
  <si>
    <t>Bourání podkladů pod dlažby nebo mazanin betonových nebo z litého asfaltu tl do 100 mm pl do 1 m2</t>
  </si>
  <si>
    <t>Odstranění násypů pod podlahami tl do 200 mm pl do 2 m2</t>
  </si>
  <si>
    <t>Bourání odvodňovacího žlabu z betonových příkopových tvárnic š do 500 mm</t>
  </si>
  <si>
    <t xml:space="preserve"> 2</t>
  </si>
  <si>
    <t>tenkovrstvá omítka se vzhledem vápenného štuku, zrnitost 0,5mm</t>
  </si>
  <si>
    <t>Rozebrání dlažeb při překopech komunikací pro pěší ze zámkové dlažby ručně</t>
  </si>
  <si>
    <t>Hydrofobní nátěr režného zdiva stěna stropu na vápenné bázi</t>
  </si>
  <si>
    <t>Sejmutí ornice plochy do 100 m2 tl vrstvy do 200 mm strojně</t>
  </si>
  <si>
    <t>Rozprostření ornice tl vrstvy do 200 mm pl do 100 m2 v rovině nebo ve svahu do 1:5 strojně</t>
  </si>
  <si>
    <t xml:space="preserve"> 3</t>
  </si>
  <si>
    <t>Očištění vnějších ploch tlakovou vodou</t>
  </si>
  <si>
    <t>hydro2_1</t>
  </si>
  <si>
    <t>Hloubení rýh nezapažených š do 2000 mm v hornině třídy těžitelnosti I skupiny 3 objem do 100 m3 strojně</t>
  </si>
  <si>
    <t>Okapový chodník z betonových dlaždic tl 60 mm kladených do písku se zalitím spár MC</t>
  </si>
  <si>
    <t>Bourání příček z cihel pálených na MVC tl do 100 mm</t>
  </si>
  <si>
    <t>obrubník_1</t>
  </si>
  <si>
    <t xml:space="preserve"> 4</t>
  </si>
  <si>
    <t>Kladení zámkové dlažby komunikací pro pěší ručně tl 60 mm skupiny A pl do 50 m2</t>
  </si>
  <si>
    <t>Úprava zrnitosti ornice rozpojením balvanů tl vrstvy přes 150 do 200 mm v hornině třídy těžitelnosti II skupiny 5 pl do 500 m2 strojně</t>
  </si>
  <si>
    <t>Odstranění izolace proti zemní vlhkosti svislé</t>
  </si>
  <si>
    <t xml:space="preserve"> 5</t>
  </si>
  <si>
    <t>Hloubení rýh nezapažených š do 800 mm v hornině třídy těžitelnosti I skupiny 3 objem do 100 m3 strojně</t>
  </si>
  <si>
    <t>Obsypání potrubí ručně sypaninou bez prohození, uloženou do 3 m</t>
  </si>
  <si>
    <t>Monitoring stoky jakékoli výšky na stávající kanalizaci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</si>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</sst>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i/>
      <sz val="8"/>
      <color rgb="FF003366"/>
      <name val="Arial CE"/>
      <family val="2"/>
    </font>
    <font>
      <sz val="8"/>
      <name val="Trebuchet MS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1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8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5" fillId="0" borderId="10" xfId="0" applyNumberFormat="1" applyFont="1" applyBorder="1"/>
    <xf numFmtId="166" fontId="35" fillId="0" borderId="11" xfId="0" applyNumberFormat="1" applyFont="1" applyBorder="1"/>
    <xf numFmtId="4" fontId="36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4" fillId="0" borderId="22" xfId="0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167" fontId="24" fillId="0" borderId="22" xfId="0" applyNumberFormat="1" applyFont="1" applyBorder="1" applyAlignment="1">
      <alignment vertical="center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1"/>
    </xf>
    <xf numFmtId="167" fontId="23" fillId="0" borderId="0" xfId="0" applyNumberFormat="1" applyFont="1" applyAlignment="1">
      <alignment vertical="center"/>
    </xf>
    <xf numFmtId="0" fontId="41" fillId="0" borderId="22" xfId="0" applyFont="1" applyBorder="1" applyAlignment="1">
      <alignment horizontal="center" vertical="center"/>
    </xf>
    <xf numFmtId="49" fontId="41" fillId="0" borderId="22" xfId="0" applyNumberFormat="1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center" vertical="center" wrapText="1"/>
    </xf>
    <xf numFmtId="167" fontId="41" fillId="0" borderId="22" xfId="0" applyNumberFormat="1" applyFont="1" applyBorder="1" applyAlignment="1">
      <alignment vertical="center"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>
      <alignment vertical="center"/>
    </xf>
    <xf numFmtId="0" fontId="42" fillId="0" borderId="3" xfId="0" applyFont="1" applyBorder="1" applyAlignment="1">
      <alignment vertical="center"/>
    </xf>
    <xf numFmtId="0" fontId="41" fillId="2" borderId="18" xfId="0" applyFont="1" applyFill="1" applyBorder="1" applyAlignment="1" applyProtection="1">
      <alignment horizontal="left" vertical="center"/>
      <protection locked="0"/>
    </xf>
    <xf numFmtId="0" fontId="41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/>
    <xf numFmtId="0" fontId="13" fillId="0" borderId="0" xfId="0" applyFont="1" applyAlignment="1">
      <alignment horizontal="left"/>
    </xf>
    <xf numFmtId="0" fontId="13" fillId="0" borderId="0" xfId="0" applyFont="1" applyProtection="1">
      <protection locked="0"/>
    </xf>
    <xf numFmtId="4" fontId="13" fillId="0" borderId="0" xfId="0" applyNumberFormat="1" applyFont="1"/>
    <xf numFmtId="0" fontId="13" fillId="0" borderId="18" xfId="0" applyFont="1" applyBorder="1"/>
    <xf numFmtId="166" fontId="13" fillId="0" borderId="0" xfId="0" applyNumberFormat="1" applyFont="1"/>
    <xf numFmtId="166" fontId="13" fillId="0" borderId="12" xfId="0" applyNumberFormat="1" applyFont="1" applyBorder="1"/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41" fillId="2" borderId="19" xfId="0" applyFont="1" applyFill="1" applyBorder="1" applyAlignment="1" applyProtection="1">
      <alignment horizontal="left" vertical="center"/>
      <protection locked="0"/>
    </xf>
    <xf numFmtId="0" fontId="41" fillId="0" borderId="2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24" xfId="0" applyFont="1" applyBorder="1" applyAlignment="1">
      <alignment horizontal="center" vertical="center"/>
    </xf>
    <xf numFmtId="0" fontId="48" fillId="0" borderId="24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5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4" xfId="0" applyBorder="1" applyAlignment="1">
      <alignment vertical="top"/>
    </xf>
    <xf numFmtId="0" fontId="45" fillId="0" borderId="24" xfId="0" applyFont="1" applyBorder="1" applyAlignment="1">
      <alignment horizontal="left"/>
    </xf>
    <xf numFmtId="0" fontId="48" fillId="0" borderId="24" xfId="0" applyFont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20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wrapText="1"/>
    </xf>
    <xf numFmtId="0" fontId="44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24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14" fillId="0" borderId="28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3" xfId="0" applyFont="1" applyBorder="1" applyAlignment="1">
      <alignment vertical="top"/>
    </xf>
    <xf numFmtId="0" fontId="14" fillId="0" borderId="25" xfId="0" applyFont="1" applyBorder="1" applyAlignment="1">
      <alignment vertical="top"/>
    </xf>
    <xf numFmtId="0" fontId="14" fillId="0" borderId="26" xfId="0" applyFont="1" applyBorder="1" applyAlignment="1">
      <alignment vertical="top"/>
    </xf>
    <xf numFmtId="0" fontId="14" fillId="0" borderId="24" xfId="0" applyFont="1" applyBorder="1" applyAlignment="1">
      <alignment vertical="top"/>
    </xf>
    <xf numFmtId="0" fontId="14" fillId="0" borderId="27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5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657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41</xdr:row>
      <xdr:rowOff>0</xdr:rowOff>
    </xdr:from>
    <xdr:to>
      <xdr:col>41</xdr:col>
      <xdr:colOff>180975</xdr:colOff>
      <xdr:row>44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6886575"/>
          <a:ext cx="1647825" cy="676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44</xdr:row>
      <xdr:rowOff>0</xdr:rowOff>
    </xdr:from>
    <xdr:to>
      <xdr:col>9</xdr:col>
      <xdr:colOff>1219200</xdr:colOff>
      <xdr:row>47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705725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93</xdr:row>
      <xdr:rowOff>0</xdr:rowOff>
    </xdr:from>
    <xdr:to>
      <xdr:col>9</xdr:col>
      <xdr:colOff>1219200</xdr:colOff>
      <xdr:row>96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15465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44</xdr:row>
      <xdr:rowOff>0</xdr:rowOff>
    </xdr:from>
    <xdr:to>
      <xdr:col>9</xdr:col>
      <xdr:colOff>1219200</xdr:colOff>
      <xdr:row>47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705725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92</xdr:row>
      <xdr:rowOff>0</xdr:rowOff>
    </xdr:from>
    <xdr:to>
      <xdr:col>9</xdr:col>
      <xdr:colOff>1219200</xdr:colOff>
      <xdr:row>95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790700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44</xdr:row>
      <xdr:rowOff>0</xdr:rowOff>
    </xdr:from>
    <xdr:to>
      <xdr:col>9</xdr:col>
      <xdr:colOff>1219200</xdr:colOff>
      <xdr:row>47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705725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90</xdr:row>
      <xdr:rowOff>0</xdr:rowOff>
    </xdr:from>
    <xdr:to>
      <xdr:col>9</xdr:col>
      <xdr:colOff>1219200</xdr:colOff>
      <xdr:row>93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741170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44</xdr:row>
      <xdr:rowOff>0</xdr:rowOff>
    </xdr:from>
    <xdr:to>
      <xdr:col>9</xdr:col>
      <xdr:colOff>1219200</xdr:colOff>
      <xdr:row>47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705725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91</xdr:row>
      <xdr:rowOff>0</xdr:rowOff>
    </xdr:from>
    <xdr:to>
      <xdr:col>9</xdr:col>
      <xdr:colOff>1219200</xdr:colOff>
      <xdr:row>94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765935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44</xdr:row>
      <xdr:rowOff>0</xdr:rowOff>
    </xdr:from>
    <xdr:to>
      <xdr:col>9</xdr:col>
      <xdr:colOff>1219200</xdr:colOff>
      <xdr:row>47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1040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74</xdr:row>
      <xdr:rowOff>0</xdr:rowOff>
    </xdr:from>
    <xdr:to>
      <xdr:col>9</xdr:col>
      <xdr:colOff>1219200</xdr:colOff>
      <xdr:row>77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3134975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44</xdr:row>
      <xdr:rowOff>0</xdr:rowOff>
    </xdr:from>
    <xdr:to>
      <xdr:col>9</xdr:col>
      <xdr:colOff>1219200</xdr:colOff>
      <xdr:row>47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1040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66</xdr:row>
      <xdr:rowOff>0</xdr:rowOff>
    </xdr:from>
    <xdr:to>
      <xdr:col>9</xdr:col>
      <xdr:colOff>1219200</xdr:colOff>
      <xdr:row>69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122045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1112003" TargetMode="External" /><Relationship Id="rId2" Type="http://schemas.openxmlformats.org/officeDocument/2006/relationships/hyperlink" Target="https://podminky.urs.cz/item/CS_URS_2023_02/181111113" TargetMode="External" /><Relationship Id="rId3" Type="http://schemas.openxmlformats.org/officeDocument/2006/relationships/hyperlink" Target="https://podminky.urs.cz/item/CS_URS_2023_02/181311103" TargetMode="External" /><Relationship Id="rId4" Type="http://schemas.openxmlformats.org/officeDocument/2006/relationships/hyperlink" Target="https://podminky.urs.cz/item/CS_URS_2023_02/181411132" TargetMode="External" /><Relationship Id="rId5" Type="http://schemas.openxmlformats.org/officeDocument/2006/relationships/hyperlink" Target="https://podminky.urs.cz/item/CS_URS_2023_02/132212131" TargetMode="External" /><Relationship Id="rId6" Type="http://schemas.openxmlformats.org/officeDocument/2006/relationships/hyperlink" Target="https://podminky.urs.cz/item/CS_URS_2023_02/132151254" TargetMode="External" /><Relationship Id="rId7" Type="http://schemas.openxmlformats.org/officeDocument/2006/relationships/hyperlink" Target="https://podminky.urs.cz/item/CS_URS_2023_02/174111101" TargetMode="External" /><Relationship Id="rId8" Type="http://schemas.openxmlformats.org/officeDocument/2006/relationships/hyperlink" Target="https://podminky.urs.cz/item/CS_URS_2023_02/162251102" TargetMode="External" /><Relationship Id="rId9" Type="http://schemas.openxmlformats.org/officeDocument/2006/relationships/hyperlink" Target="https://podminky.urs.cz/item/CS_URS_2023_02/167151111" TargetMode="External" /><Relationship Id="rId10" Type="http://schemas.openxmlformats.org/officeDocument/2006/relationships/hyperlink" Target="https://podminky.urs.cz/item/CS_URS_2023_02/162751117" TargetMode="External" /><Relationship Id="rId11" Type="http://schemas.openxmlformats.org/officeDocument/2006/relationships/hyperlink" Target="https://podminky.urs.cz/item/CS_URS_2023_02/162751119" TargetMode="External" /><Relationship Id="rId12" Type="http://schemas.openxmlformats.org/officeDocument/2006/relationships/hyperlink" Target="https://podminky.urs.cz/item/CS_URS_2023_02/997013873" TargetMode="External" /><Relationship Id="rId13" Type="http://schemas.openxmlformats.org/officeDocument/2006/relationships/hyperlink" Target="https://podminky.urs.cz/item/CS_URS_2023_02/965082932" TargetMode="External" /><Relationship Id="rId14" Type="http://schemas.openxmlformats.org/officeDocument/2006/relationships/hyperlink" Target="https://podminky.urs.cz/item/CS_URS_2023_02/167111101" TargetMode="External" /><Relationship Id="rId15" Type="http://schemas.openxmlformats.org/officeDocument/2006/relationships/hyperlink" Target="https://podminky.urs.cz/item/CS_URS_2023_02/162751117" TargetMode="External" /><Relationship Id="rId16" Type="http://schemas.openxmlformats.org/officeDocument/2006/relationships/hyperlink" Target="https://podminky.urs.cz/item/CS_URS_2023_02/211971110" TargetMode="External" /><Relationship Id="rId17" Type="http://schemas.openxmlformats.org/officeDocument/2006/relationships/hyperlink" Target="https://podminky.urs.cz/item/CS_URS_2023_02/319202115" TargetMode="External" /><Relationship Id="rId18" Type="http://schemas.openxmlformats.org/officeDocument/2006/relationships/hyperlink" Target="https://podminky.urs.cz/item/CS_URS_2023_02/631312141" TargetMode="External" /><Relationship Id="rId19" Type="http://schemas.openxmlformats.org/officeDocument/2006/relationships/hyperlink" Target="https://podminky.urs.cz/item/CS_URS_2023_02/619991001" TargetMode="External" /><Relationship Id="rId20" Type="http://schemas.openxmlformats.org/officeDocument/2006/relationships/hyperlink" Target="https://podminky.urs.cz/item/CS_URS_2023_02/619991011" TargetMode="External" /><Relationship Id="rId21" Type="http://schemas.openxmlformats.org/officeDocument/2006/relationships/hyperlink" Target="https://podminky.urs.cz/item/CS_URS_2023_02/612131151" TargetMode="External" /><Relationship Id="rId22" Type="http://schemas.openxmlformats.org/officeDocument/2006/relationships/hyperlink" Target="https://podminky.urs.cz/item/CS_URS_2023_02/612324111" TargetMode="External" /><Relationship Id="rId23" Type="http://schemas.openxmlformats.org/officeDocument/2006/relationships/hyperlink" Target="https://podminky.urs.cz/item/CS_URS_2023_02/612324191" TargetMode="External" /><Relationship Id="rId24" Type="http://schemas.openxmlformats.org/officeDocument/2006/relationships/hyperlink" Target="https://podminky.urs.cz/item/CS_URS_2023_02/612325131" TargetMode="External" /><Relationship Id="rId25" Type="http://schemas.openxmlformats.org/officeDocument/2006/relationships/hyperlink" Target="https://podminky.urs.cz/item/CS_URS_2023_02/612328131" TargetMode="External" /><Relationship Id="rId26" Type="http://schemas.openxmlformats.org/officeDocument/2006/relationships/hyperlink" Target="https://podminky.urs.cz/item/CS_URS_2023_02/622131101" TargetMode="External" /><Relationship Id="rId27" Type="http://schemas.openxmlformats.org/officeDocument/2006/relationships/hyperlink" Target="https://podminky.urs.cz/item/CS_URS_2023_02/622331101" TargetMode="External" /><Relationship Id="rId28" Type="http://schemas.openxmlformats.org/officeDocument/2006/relationships/hyperlink" Target="https://podminky.urs.cz/item/CS_URS_2023_02/622331191" TargetMode="External" /><Relationship Id="rId29" Type="http://schemas.openxmlformats.org/officeDocument/2006/relationships/hyperlink" Target="https://podminky.urs.cz/item/CS_URS_2023_02/622142001" TargetMode="External" /><Relationship Id="rId30" Type="http://schemas.openxmlformats.org/officeDocument/2006/relationships/hyperlink" Target="https://podminky.urs.cz/item/CS_URS_2023_02/713131145" TargetMode="External" /><Relationship Id="rId31" Type="http://schemas.openxmlformats.org/officeDocument/2006/relationships/hyperlink" Target="https://podminky.urs.cz/item/CS_URS_2023_02/783823133" TargetMode="External" /><Relationship Id="rId32" Type="http://schemas.openxmlformats.org/officeDocument/2006/relationships/hyperlink" Target="https://podminky.urs.cz/item/CS_URS_2023_02/783827123" TargetMode="External" /><Relationship Id="rId33" Type="http://schemas.openxmlformats.org/officeDocument/2006/relationships/hyperlink" Target="https://podminky.urs.cz/item/CS_URS_2023_02/949101112" TargetMode="External" /><Relationship Id="rId34" Type="http://schemas.openxmlformats.org/officeDocument/2006/relationships/hyperlink" Target="https://podminky.urs.cz/item/CS_URS_2023_02/952901111" TargetMode="External" /><Relationship Id="rId35" Type="http://schemas.openxmlformats.org/officeDocument/2006/relationships/hyperlink" Target="https://podminky.urs.cz/item/CS_URS_2023_02/HZS1292" TargetMode="External" /><Relationship Id="rId36" Type="http://schemas.openxmlformats.org/officeDocument/2006/relationships/hyperlink" Target="https://podminky.urs.cz/item/CS_URS_2023_02/637111111" TargetMode="External" /><Relationship Id="rId37" Type="http://schemas.openxmlformats.org/officeDocument/2006/relationships/hyperlink" Target="https://podminky.urs.cz/item/CS_URS_2023_02/591441111" TargetMode="External" /><Relationship Id="rId38" Type="http://schemas.openxmlformats.org/officeDocument/2006/relationships/hyperlink" Target="https://podminky.urs.cz/item/CS_URS_2023_02/637311131" TargetMode="External" /><Relationship Id="rId39" Type="http://schemas.openxmlformats.org/officeDocument/2006/relationships/hyperlink" Target="https://podminky.urs.cz/item/CS_URS_2023_02/935112111" TargetMode="External" /><Relationship Id="rId40" Type="http://schemas.openxmlformats.org/officeDocument/2006/relationships/hyperlink" Target="https://podminky.urs.cz/item/CS_URS_2023_02/935112911" TargetMode="External" /><Relationship Id="rId41" Type="http://schemas.openxmlformats.org/officeDocument/2006/relationships/hyperlink" Target="https://podminky.urs.cz/item/CS_URS_2023_02/966008211" TargetMode="External" /><Relationship Id="rId42" Type="http://schemas.openxmlformats.org/officeDocument/2006/relationships/hyperlink" Target="https://podminky.urs.cz/item/CS_URS_2023_02/965042121" TargetMode="External" /><Relationship Id="rId43" Type="http://schemas.openxmlformats.org/officeDocument/2006/relationships/hyperlink" Target="https://podminky.urs.cz/item/CS_URS_2023_02/965042121" TargetMode="External" /><Relationship Id="rId44" Type="http://schemas.openxmlformats.org/officeDocument/2006/relationships/hyperlink" Target="https://podminky.urs.cz/item/CS_URS_2023_02/977312112" TargetMode="External" /><Relationship Id="rId45" Type="http://schemas.openxmlformats.org/officeDocument/2006/relationships/hyperlink" Target="https://podminky.urs.cz/item/CS_URS_2023_02/113204111" TargetMode="External" /><Relationship Id="rId46" Type="http://schemas.openxmlformats.org/officeDocument/2006/relationships/hyperlink" Target="https://podminky.urs.cz/item/CS_URS_2023_02/HZS1292" TargetMode="External" /><Relationship Id="rId47" Type="http://schemas.openxmlformats.org/officeDocument/2006/relationships/hyperlink" Target="https://podminky.urs.cz/item/CS_URS_2023_02/978013191" TargetMode="External" /><Relationship Id="rId48" Type="http://schemas.openxmlformats.org/officeDocument/2006/relationships/hyperlink" Target="https://podminky.urs.cz/item/CS_URS_2023_02/629995101" TargetMode="External" /><Relationship Id="rId49" Type="http://schemas.openxmlformats.org/officeDocument/2006/relationships/hyperlink" Target="https://podminky.urs.cz/item/CS_URS_2023_02/978013191" TargetMode="External" /><Relationship Id="rId50" Type="http://schemas.openxmlformats.org/officeDocument/2006/relationships/hyperlink" Target="https://podminky.urs.cz/item/CS_URS_2023_02/978012191" TargetMode="External" /><Relationship Id="rId51" Type="http://schemas.openxmlformats.org/officeDocument/2006/relationships/hyperlink" Target="https://podminky.urs.cz/item/CS_URS_2023_02/971024471" TargetMode="External" /><Relationship Id="rId52" Type="http://schemas.openxmlformats.org/officeDocument/2006/relationships/hyperlink" Target="https://podminky.urs.cz/item/CS_URS_2023_02/764002851" TargetMode="External" /><Relationship Id="rId53" Type="http://schemas.openxmlformats.org/officeDocument/2006/relationships/hyperlink" Target="https://podminky.urs.cz/item/CS_URS_2023_02/766691914" TargetMode="External" /><Relationship Id="rId54" Type="http://schemas.openxmlformats.org/officeDocument/2006/relationships/hyperlink" Target="https://podminky.urs.cz/item/CS_URS_2023_02/997013211" TargetMode="External" /><Relationship Id="rId55" Type="http://schemas.openxmlformats.org/officeDocument/2006/relationships/hyperlink" Target="https://podminky.urs.cz/item/CS_URS_2023_02/997013501" TargetMode="External" /><Relationship Id="rId56" Type="http://schemas.openxmlformats.org/officeDocument/2006/relationships/hyperlink" Target="https://podminky.urs.cz/item/CS_URS_2023_02/997013509" TargetMode="External" /><Relationship Id="rId57" Type="http://schemas.openxmlformats.org/officeDocument/2006/relationships/hyperlink" Target="https://podminky.urs.cz/item/CS_URS_2023_02/997013631" TargetMode="External" /><Relationship Id="rId58" Type="http://schemas.openxmlformats.org/officeDocument/2006/relationships/hyperlink" Target="https://podminky.urs.cz/item/CS_URS_2023_02/998011001" TargetMode="External" /><Relationship Id="rId59" Type="http://schemas.openxmlformats.org/officeDocument/2006/relationships/hyperlink" Target="https://podminky.urs.cz/item/CS_URS_2023_02/998018001" TargetMode="External" /><Relationship Id="rId60" Type="http://schemas.openxmlformats.org/officeDocument/2006/relationships/hyperlink" Target="https://podminky.urs.cz/item/CS_URS_2023_02/711112001" TargetMode="External" /><Relationship Id="rId61" Type="http://schemas.openxmlformats.org/officeDocument/2006/relationships/hyperlink" Target="https://podminky.urs.cz/item/CS_URS_2023_02/711112132" TargetMode="External" /><Relationship Id="rId62" Type="http://schemas.openxmlformats.org/officeDocument/2006/relationships/hyperlink" Target="https://podminky.urs.cz/item/CS_URS_2023_02/711161273" TargetMode="External" /><Relationship Id="rId63" Type="http://schemas.openxmlformats.org/officeDocument/2006/relationships/hyperlink" Target="https://podminky.urs.cz/item/CS_URS_2023_02/711161383" TargetMode="External" /><Relationship Id="rId64" Type="http://schemas.openxmlformats.org/officeDocument/2006/relationships/hyperlink" Target="https://podminky.urs.cz/item/CS_URS_2023_02/998711101" TargetMode="External" /><Relationship Id="rId65" Type="http://schemas.openxmlformats.org/officeDocument/2006/relationships/hyperlink" Target="https://podminky.urs.cz/item/CS_URS_2023_02/998711181" TargetMode="External" /><Relationship Id="rId66" Type="http://schemas.openxmlformats.org/officeDocument/2006/relationships/hyperlink" Target="https://podminky.urs.cz/item/CS_URS_2023_02/764216607" TargetMode="External" /><Relationship Id="rId67" Type="http://schemas.openxmlformats.org/officeDocument/2006/relationships/hyperlink" Target="https://podminky.urs.cz/item/CS_URS_2023_02/764216611" TargetMode="External" /><Relationship Id="rId68" Type="http://schemas.openxmlformats.org/officeDocument/2006/relationships/hyperlink" Target="https://podminky.urs.cz/item/CS_URS_2023_02/764216667" TargetMode="External" /><Relationship Id="rId69" Type="http://schemas.openxmlformats.org/officeDocument/2006/relationships/hyperlink" Target="https://podminky.urs.cz/item/CS_URS_2023_02/764218604" TargetMode="External" /><Relationship Id="rId70" Type="http://schemas.openxmlformats.org/officeDocument/2006/relationships/hyperlink" Target="https://podminky.urs.cz/item/CS_URS_2023_02/764218647" TargetMode="External" /><Relationship Id="rId71" Type="http://schemas.openxmlformats.org/officeDocument/2006/relationships/hyperlink" Target="https://podminky.urs.cz/item/CS_URS_2023_02/998764101" TargetMode="External" /><Relationship Id="rId72" Type="http://schemas.openxmlformats.org/officeDocument/2006/relationships/hyperlink" Target="https://podminky.urs.cz/item/CS_URS_2023_02/998766101" TargetMode="External" /><Relationship Id="rId73" Type="http://schemas.openxmlformats.org/officeDocument/2006/relationships/hyperlink" Target="https://podminky.urs.cz/item/CS_URS_2023_02/766660001" TargetMode="External" /><Relationship Id="rId74" Type="http://schemas.openxmlformats.org/officeDocument/2006/relationships/hyperlink" Target="https://podminky.urs.cz/item/CS_URS_2023_02/766660728" TargetMode="External" /><Relationship Id="rId75" Type="http://schemas.openxmlformats.org/officeDocument/2006/relationships/hyperlink" Target="https://podminky.urs.cz/item/CS_URS_2023_02/766660729" TargetMode="External" /><Relationship Id="rId76" Type="http://schemas.openxmlformats.org/officeDocument/2006/relationships/hyperlink" Target="https://podminky.urs.cz/item/CS_URS_2023_02/784111001" TargetMode="External" /><Relationship Id="rId77" Type="http://schemas.openxmlformats.org/officeDocument/2006/relationships/hyperlink" Target="https://podminky.urs.cz/item/CS_URS_2023_02/784181111" TargetMode="External" /><Relationship Id="rId78" Type="http://schemas.openxmlformats.org/officeDocument/2006/relationships/hyperlink" Target="https://podminky.urs.cz/item/CS_URS_2023_02/784321031" TargetMode="External" /><Relationship Id="rId79" Type="http://schemas.openxmlformats.org/officeDocument/2006/relationships/hyperlink" Target="https://podminky.urs.cz/item/CS_URS_2023_02/784161001" TargetMode="External" /><Relationship Id="rId80" Type="http://schemas.openxmlformats.org/officeDocument/2006/relationships/hyperlink" Target="https://podminky.urs.cz/item/CS_URS_2023_02/784171001" TargetMode="External" /><Relationship Id="rId81" Type="http://schemas.openxmlformats.org/officeDocument/2006/relationships/hyperlink" Target="https://podminky.urs.cz/item/CS_URS_2023_02/784171101" TargetMode="External" /><Relationship Id="rId82" Type="http://schemas.openxmlformats.org/officeDocument/2006/relationships/hyperlink" Target="https://podminky.urs.cz/item/CS_URS_2023_02/784171121" TargetMode="External" /><Relationship Id="rId8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1151103" TargetMode="External" /><Relationship Id="rId2" Type="http://schemas.openxmlformats.org/officeDocument/2006/relationships/hyperlink" Target="https://podminky.urs.cz/item/CS_URS_2023_02/181111113" TargetMode="External" /><Relationship Id="rId3" Type="http://schemas.openxmlformats.org/officeDocument/2006/relationships/hyperlink" Target="https://podminky.urs.cz/item/CS_URS_2023_02/181351003" TargetMode="External" /><Relationship Id="rId4" Type="http://schemas.openxmlformats.org/officeDocument/2006/relationships/hyperlink" Target="https://podminky.urs.cz/item/CS_URS_2023_02/181411132" TargetMode="External" /><Relationship Id="rId5" Type="http://schemas.openxmlformats.org/officeDocument/2006/relationships/hyperlink" Target="https://podminky.urs.cz/item/CS_URS_2023_02/132251253" TargetMode="External" /><Relationship Id="rId6" Type="http://schemas.openxmlformats.org/officeDocument/2006/relationships/hyperlink" Target="https://podminky.urs.cz/item/CS_URS_2023_02/132212131" TargetMode="External" /><Relationship Id="rId7" Type="http://schemas.openxmlformats.org/officeDocument/2006/relationships/hyperlink" Target="https://podminky.urs.cz/item/CS_URS_2023_02/174111101" TargetMode="External" /><Relationship Id="rId8" Type="http://schemas.openxmlformats.org/officeDocument/2006/relationships/hyperlink" Target="https://podminky.urs.cz/item/CS_URS_2023_02/162251102" TargetMode="External" /><Relationship Id="rId9" Type="http://schemas.openxmlformats.org/officeDocument/2006/relationships/hyperlink" Target="https://podminky.urs.cz/item/CS_URS_2023_02/167151111" TargetMode="External" /><Relationship Id="rId10" Type="http://schemas.openxmlformats.org/officeDocument/2006/relationships/hyperlink" Target="https://podminky.urs.cz/item/CS_URS_2023_02/162751117" TargetMode="External" /><Relationship Id="rId11" Type="http://schemas.openxmlformats.org/officeDocument/2006/relationships/hyperlink" Target="https://podminky.urs.cz/item/CS_URS_2023_02/162751119" TargetMode="External" /><Relationship Id="rId12" Type="http://schemas.openxmlformats.org/officeDocument/2006/relationships/hyperlink" Target="https://podminky.urs.cz/item/CS_URS_2023_02/997013873" TargetMode="External" /><Relationship Id="rId13" Type="http://schemas.openxmlformats.org/officeDocument/2006/relationships/hyperlink" Target="https://podminky.urs.cz/item/CS_URS_2023_02/965082932" TargetMode="External" /><Relationship Id="rId14" Type="http://schemas.openxmlformats.org/officeDocument/2006/relationships/hyperlink" Target="https://podminky.urs.cz/item/CS_URS_2023_02/167111101" TargetMode="External" /><Relationship Id="rId15" Type="http://schemas.openxmlformats.org/officeDocument/2006/relationships/hyperlink" Target="https://podminky.urs.cz/item/CS_URS_2023_02/162751117" TargetMode="External" /><Relationship Id="rId16" Type="http://schemas.openxmlformats.org/officeDocument/2006/relationships/hyperlink" Target="https://podminky.urs.cz/item/CS_URS_2023_02/211971110" TargetMode="External" /><Relationship Id="rId17" Type="http://schemas.openxmlformats.org/officeDocument/2006/relationships/hyperlink" Target="https://podminky.urs.cz/item/CS_URS_2023_02/319202115" TargetMode="External" /><Relationship Id="rId18" Type="http://schemas.openxmlformats.org/officeDocument/2006/relationships/hyperlink" Target="https://podminky.urs.cz/item/CS_URS_2023_02/113106023" TargetMode="External" /><Relationship Id="rId19" Type="http://schemas.openxmlformats.org/officeDocument/2006/relationships/hyperlink" Target="https://podminky.urs.cz/item/CS_URS_2023_02/564730101" TargetMode="External" /><Relationship Id="rId20" Type="http://schemas.openxmlformats.org/officeDocument/2006/relationships/hyperlink" Target="https://podminky.urs.cz/item/CS_URS_2023_02/935113111" TargetMode="External" /><Relationship Id="rId21" Type="http://schemas.openxmlformats.org/officeDocument/2006/relationships/hyperlink" Target="https://podminky.urs.cz/item/CS_URS_2023_02/619991001" TargetMode="External" /><Relationship Id="rId22" Type="http://schemas.openxmlformats.org/officeDocument/2006/relationships/hyperlink" Target="https://podminky.urs.cz/item/CS_URS_2023_02/619991011" TargetMode="External" /><Relationship Id="rId23" Type="http://schemas.openxmlformats.org/officeDocument/2006/relationships/hyperlink" Target="https://podminky.urs.cz/item/CS_URS_2023_02/612131151" TargetMode="External" /><Relationship Id="rId24" Type="http://schemas.openxmlformats.org/officeDocument/2006/relationships/hyperlink" Target="https://podminky.urs.cz/item/CS_URS_2023_02/612324111" TargetMode="External" /><Relationship Id="rId25" Type="http://schemas.openxmlformats.org/officeDocument/2006/relationships/hyperlink" Target="https://podminky.urs.cz/item/CS_URS_2023_02/612324191" TargetMode="External" /><Relationship Id="rId26" Type="http://schemas.openxmlformats.org/officeDocument/2006/relationships/hyperlink" Target="https://podminky.urs.cz/item/CS_URS_2023_02/612325131" TargetMode="External" /><Relationship Id="rId27" Type="http://schemas.openxmlformats.org/officeDocument/2006/relationships/hyperlink" Target="https://podminky.urs.cz/item/CS_URS_2023_02/612328131" TargetMode="External" /><Relationship Id="rId28" Type="http://schemas.openxmlformats.org/officeDocument/2006/relationships/hyperlink" Target="https://podminky.urs.cz/item/CS_URS_2023_02/622131101" TargetMode="External" /><Relationship Id="rId29" Type="http://schemas.openxmlformats.org/officeDocument/2006/relationships/hyperlink" Target="https://podminky.urs.cz/item/CS_URS_2023_02/622331101" TargetMode="External" /><Relationship Id="rId30" Type="http://schemas.openxmlformats.org/officeDocument/2006/relationships/hyperlink" Target="https://podminky.urs.cz/item/CS_URS_2023_02/622331191" TargetMode="External" /><Relationship Id="rId31" Type="http://schemas.openxmlformats.org/officeDocument/2006/relationships/hyperlink" Target="https://podminky.urs.cz/item/CS_URS_2023_02/622142001" TargetMode="External" /><Relationship Id="rId32" Type="http://schemas.openxmlformats.org/officeDocument/2006/relationships/hyperlink" Target="https://podminky.urs.cz/item/CS_URS_2023_02/783823133" TargetMode="External" /><Relationship Id="rId33" Type="http://schemas.openxmlformats.org/officeDocument/2006/relationships/hyperlink" Target="https://podminky.urs.cz/item/CS_URS_2023_02/783827123" TargetMode="External" /><Relationship Id="rId34" Type="http://schemas.openxmlformats.org/officeDocument/2006/relationships/hyperlink" Target="https://podminky.urs.cz/item/CS_URS_2023_02/175111101" TargetMode="External" /><Relationship Id="rId35" Type="http://schemas.openxmlformats.org/officeDocument/2006/relationships/hyperlink" Target="https://podminky.urs.cz/item/CS_URS_2023_02/451572111" TargetMode="External" /><Relationship Id="rId36" Type="http://schemas.openxmlformats.org/officeDocument/2006/relationships/hyperlink" Target="https://podminky.urs.cz/item/CS_URS_2023_02/899722111" TargetMode="External" /><Relationship Id="rId37" Type="http://schemas.openxmlformats.org/officeDocument/2006/relationships/hyperlink" Target="https://podminky.urs.cz/item/CS_URS_2023_02/952901111" TargetMode="External" /><Relationship Id="rId38" Type="http://schemas.openxmlformats.org/officeDocument/2006/relationships/hyperlink" Target="https://podminky.urs.cz/item/CS_URS_2023_02/HZS1292" TargetMode="External" /><Relationship Id="rId39" Type="http://schemas.openxmlformats.org/officeDocument/2006/relationships/hyperlink" Target="https://podminky.urs.cz/item/CS_URS_2023_02/949101112" TargetMode="External" /><Relationship Id="rId40" Type="http://schemas.openxmlformats.org/officeDocument/2006/relationships/hyperlink" Target="https://podminky.urs.cz/item/CS_URS_2023_02/591441111" TargetMode="External" /><Relationship Id="rId41" Type="http://schemas.openxmlformats.org/officeDocument/2006/relationships/hyperlink" Target="https://podminky.urs.cz/item/CS_URS_2023_02/637111111" TargetMode="External" /><Relationship Id="rId42" Type="http://schemas.openxmlformats.org/officeDocument/2006/relationships/hyperlink" Target="https://podminky.urs.cz/item/CS_URS_2023_02/637311131" TargetMode="External" /><Relationship Id="rId43" Type="http://schemas.openxmlformats.org/officeDocument/2006/relationships/hyperlink" Target="https://podminky.urs.cz/item/CS_URS_2023_02/935112111" TargetMode="External" /><Relationship Id="rId44" Type="http://schemas.openxmlformats.org/officeDocument/2006/relationships/hyperlink" Target="https://podminky.urs.cz/item/CS_URS_2023_02/935112911" TargetMode="External" /><Relationship Id="rId45" Type="http://schemas.openxmlformats.org/officeDocument/2006/relationships/hyperlink" Target="https://podminky.urs.cz/item/CS_URS_2023_02/968072455" TargetMode="External" /><Relationship Id="rId46" Type="http://schemas.openxmlformats.org/officeDocument/2006/relationships/hyperlink" Target="https://podminky.urs.cz/item/CS_URS_2023_02/766691914" TargetMode="External" /><Relationship Id="rId47" Type="http://schemas.openxmlformats.org/officeDocument/2006/relationships/hyperlink" Target="https://podminky.urs.cz/item/CS_URS_2023_02/962031133" TargetMode="External" /><Relationship Id="rId48" Type="http://schemas.openxmlformats.org/officeDocument/2006/relationships/hyperlink" Target="https://podminky.urs.cz/item/CS_URS_2023_02/113204111" TargetMode="External" /><Relationship Id="rId49" Type="http://schemas.openxmlformats.org/officeDocument/2006/relationships/hyperlink" Target="https://podminky.urs.cz/item/CS_URS_2023_02/629995101" TargetMode="External" /><Relationship Id="rId50" Type="http://schemas.openxmlformats.org/officeDocument/2006/relationships/hyperlink" Target="https://podminky.urs.cz/item/CS_URS_2023_02/978013191" TargetMode="External" /><Relationship Id="rId51" Type="http://schemas.openxmlformats.org/officeDocument/2006/relationships/hyperlink" Target="https://podminky.urs.cz/item/CS_URS_2023_02/965042121" TargetMode="External" /><Relationship Id="rId52" Type="http://schemas.openxmlformats.org/officeDocument/2006/relationships/hyperlink" Target="https://podminky.urs.cz/item/CS_URS_2023_02/966008211" TargetMode="External" /><Relationship Id="rId53" Type="http://schemas.openxmlformats.org/officeDocument/2006/relationships/hyperlink" Target="https://podminky.urs.cz/item/CS_URS_2023_02/978013191" TargetMode="External" /><Relationship Id="rId54" Type="http://schemas.openxmlformats.org/officeDocument/2006/relationships/hyperlink" Target="https://podminky.urs.cz/item/CS_URS_2023_02/978011191" TargetMode="External" /><Relationship Id="rId55" Type="http://schemas.openxmlformats.org/officeDocument/2006/relationships/hyperlink" Target="https://podminky.urs.cz/item/CS_URS_2023_02/HZS1292" TargetMode="External" /><Relationship Id="rId56" Type="http://schemas.openxmlformats.org/officeDocument/2006/relationships/hyperlink" Target="https://podminky.urs.cz/item/CS_URS_2023_02/997013211" TargetMode="External" /><Relationship Id="rId57" Type="http://schemas.openxmlformats.org/officeDocument/2006/relationships/hyperlink" Target="https://podminky.urs.cz/item/CS_URS_2023_02/997013501" TargetMode="External" /><Relationship Id="rId58" Type="http://schemas.openxmlformats.org/officeDocument/2006/relationships/hyperlink" Target="https://podminky.urs.cz/item/CS_URS_2023_02/997013509" TargetMode="External" /><Relationship Id="rId59" Type="http://schemas.openxmlformats.org/officeDocument/2006/relationships/hyperlink" Target="https://podminky.urs.cz/item/CS_URS_2023_02/997013631" TargetMode="External" /><Relationship Id="rId60" Type="http://schemas.openxmlformats.org/officeDocument/2006/relationships/hyperlink" Target="https://podminky.urs.cz/item/CS_URS_2023_02/998011001" TargetMode="External" /><Relationship Id="rId61" Type="http://schemas.openxmlformats.org/officeDocument/2006/relationships/hyperlink" Target="https://podminky.urs.cz/item/CS_URS_2023_02/998018001" TargetMode="External" /><Relationship Id="rId62" Type="http://schemas.openxmlformats.org/officeDocument/2006/relationships/hyperlink" Target="https://podminky.urs.cz/item/CS_URS_2023_02/711112001" TargetMode="External" /><Relationship Id="rId63" Type="http://schemas.openxmlformats.org/officeDocument/2006/relationships/hyperlink" Target="https://podminky.urs.cz/item/CS_URS_2023_02/711112132" TargetMode="External" /><Relationship Id="rId64" Type="http://schemas.openxmlformats.org/officeDocument/2006/relationships/hyperlink" Target="https://podminky.urs.cz/item/CS_URS_2023_02/711161273" TargetMode="External" /><Relationship Id="rId65" Type="http://schemas.openxmlformats.org/officeDocument/2006/relationships/hyperlink" Target="https://podminky.urs.cz/item/CS_URS_2023_02/711161383" TargetMode="External" /><Relationship Id="rId66" Type="http://schemas.openxmlformats.org/officeDocument/2006/relationships/hyperlink" Target="https://podminky.urs.cz/item/CS_URS_2023_02/998711101" TargetMode="External" /><Relationship Id="rId67" Type="http://schemas.openxmlformats.org/officeDocument/2006/relationships/hyperlink" Target="https://podminky.urs.cz/item/CS_URS_2023_02/998711181" TargetMode="External" /><Relationship Id="rId68" Type="http://schemas.openxmlformats.org/officeDocument/2006/relationships/hyperlink" Target="https://podminky.urs.cz/item/CS_URS_2023_02/721173401" TargetMode="External" /><Relationship Id="rId69" Type="http://schemas.openxmlformats.org/officeDocument/2006/relationships/hyperlink" Target="https://podminky.urs.cz/item/CS_URS_2023_02/998721101" TargetMode="External" /><Relationship Id="rId70" Type="http://schemas.openxmlformats.org/officeDocument/2006/relationships/hyperlink" Target="https://podminky.urs.cz/item/CS_URS_2023_02/764218604" TargetMode="External" /><Relationship Id="rId71" Type="http://schemas.openxmlformats.org/officeDocument/2006/relationships/hyperlink" Target="https://podminky.urs.cz/item/CS_URS_2023_02/764218645" TargetMode="External" /><Relationship Id="rId72" Type="http://schemas.openxmlformats.org/officeDocument/2006/relationships/hyperlink" Target="https://podminky.urs.cz/item/CS_URS_2023_02/998764101" TargetMode="External" /><Relationship Id="rId73" Type="http://schemas.openxmlformats.org/officeDocument/2006/relationships/hyperlink" Target="https://podminky.urs.cz/item/CS_URS_2023_02/784111001" TargetMode="External" /><Relationship Id="rId74" Type="http://schemas.openxmlformats.org/officeDocument/2006/relationships/hyperlink" Target="https://podminky.urs.cz/item/CS_URS_2023_02/784181111" TargetMode="External" /><Relationship Id="rId75" Type="http://schemas.openxmlformats.org/officeDocument/2006/relationships/hyperlink" Target="https://podminky.urs.cz/item/CS_URS_2023_02/784321031" TargetMode="External" /><Relationship Id="rId76" Type="http://schemas.openxmlformats.org/officeDocument/2006/relationships/hyperlink" Target="https://podminky.urs.cz/item/CS_URS_2023_02/784161001" TargetMode="External" /><Relationship Id="rId77" Type="http://schemas.openxmlformats.org/officeDocument/2006/relationships/hyperlink" Target="https://podminky.urs.cz/item/CS_URS_2023_02/784171001" TargetMode="External" /><Relationship Id="rId78" Type="http://schemas.openxmlformats.org/officeDocument/2006/relationships/hyperlink" Target="https://podminky.urs.cz/item/CS_URS_2023_02/784171101" TargetMode="External" /><Relationship Id="rId79" Type="http://schemas.openxmlformats.org/officeDocument/2006/relationships/hyperlink" Target="https://podminky.urs.cz/item/CS_URS_2023_02/784171121" TargetMode="External" /><Relationship Id="rId8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1151103" TargetMode="External" /><Relationship Id="rId2" Type="http://schemas.openxmlformats.org/officeDocument/2006/relationships/hyperlink" Target="https://podminky.urs.cz/item/CS_URS_2023_02/181111113" TargetMode="External" /><Relationship Id="rId3" Type="http://schemas.openxmlformats.org/officeDocument/2006/relationships/hyperlink" Target="https://podminky.urs.cz/item/CS_URS_2023_02/181351003" TargetMode="External" /><Relationship Id="rId4" Type="http://schemas.openxmlformats.org/officeDocument/2006/relationships/hyperlink" Target="https://podminky.urs.cz/item/CS_URS_2023_02/181411132" TargetMode="External" /><Relationship Id="rId5" Type="http://schemas.openxmlformats.org/officeDocument/2006/relationships/hyperlink" Target="https://podminky.urs.cz/item/CS_URS_2023_02/132212131" TargetMode="External" /><Relationship Id="rId6" Type="http://schemas.openxmlformats.org/officeDocument/2006/relationships/hyperlink" Target="https://podminky.urs.cz/item/CS_URS_2023_02/132251253" TargetMode="External" /><Relationship Id="rId7" Type="http://schemas.openxmlformats.org/officeDocument/2006/relationships/hyperlink" Target="https://podminky.urs.cz/item/CS_URS_2023_02/174111101" TargetMode="External" /><Relationship Id="rId8" Type="http://schemas.openxmlformats.org/officeDocument/2006/relationships/hyperlink" Target="https://podminky.urs.cz/item/CS_URS_2023_02/162251101" TargetMode="External" /><Relationship Id="rId9" Type="http://schemas.openxmlformats.org/officeDocument/2006/relationships/hyperlink" Target="https://podminky.urs.cz/item/CS_URS_2023_02/167151111" TargetMode="External" /><Relationship Id="rId10" Type="http://schemas.openxmlformats.org/officeDocument/2006/relationships/hyperlink" Target="https://podminky.urs.cz/item/CS_URS_2023_02/162751117" TargetMode="External" /><Relationship Id="rId11" Type="http://schemas.openxmlformats.org/officeDocument/2006/relationships/hyperlink" Target="https://podminky.urs.cz/item/CS_URS_2023_02/162751119" TargetMode="External" /><Relationship Id="rId12" Type="http://schemas.openxmlformats.org/officeDocument/2006/relationships/hyperlink" Target="https://podminky.urs.cz/item/CS_URS_2023_02/997013873" TargetMode="External" /><Relationship Id="rId13" Type="http://schemas.openxmlformats.org/officeDocument/2006/relationships/hyperlink" Target="https://podminky.urs.cz/item/CS_URS_2023_02/965082932" TargetMode="External" /><Relationship Id="rId14" Type="http://schemas.openxmlformats.org/officeDocument/2006/relationships/hyperlink" Target="https://podminky.urs.cz/item/CS_URS_2023_02/167111101" TargetMode="External" /><Relationship Id="rId15" Type="http://schemas.openxmlformats.org/officeDocument/2006/relationships/hyperlink" Target="https://podminky.urs.cz/item/CS_URS_2023_02/162751117" TargetMode="External" /><Relationship Id="rId16" Type="http://schemas.openxmlformats.org/officeDocument/2006/relationships/hyperlink" Target="https://podminky.urs.cz/item/CS_URS_2023_02/211971110" TargetMode="External" /><Relationship Id="rId17" Type="http://schemas.openxmlformats.org/officeDocument/2006/relationships/hyperlink" Target="https://podminky.urs.cz/item/CS_URS_2023_02/319202115" TargetMode="External" /><Relationship Id="rId18" Type="http://schemas.openxmlformats.org/officeDocument/2006/relationships/hyperlink" Target="https://podminky.urs.cz/item/CS_URS_2023_02/619991001" TargetMode="External" /><Relationship Id="rId19" Type="http://schemas.openxmlformats.org/officeDocument/2006/relationships/hyperlink" Target="https://podminky.urs.cz/item/CS_URS_2023_02/619991011" TargetMode="External" /><Relationship Id="rId20" Type="http://schemas.openxmlformats.org/officeDocument/2006/relationships/hyperlink" Target="https://podminky.urs.cz/item/CS_URS_2023_02/612131151" TargetMode="External" /><Relationship Id="rId21" Type="http://schemas.openxmlformats.org/officeDocument/2006/relationships/hyperlink" Target="https://podminky.urs.cz/item/CS_URS_2023_02/612324111" TargetMode="External" /><Relationship Id="rId22" Type="http://schemas.openxmlformats.org/officeDocument/2006/relationships/hyperlink" Target="https://podminky.urs.cz/item/CS_URS_2023_02/612324191" TargetMode="External" /><Relationship Id="rId23" Type="http://schemas.openxmlformats.org/officeDocument/2006/relationships/hyperlink" Target="https://podminky.urs.cz/item/CS_URS_2023_02/612325131" TargetMode="External" /><Relationship Id="rId24" Type="http://schemas.openxmlformats.org/officeDocument/2006/relationships/hyperlink" Target="https://podminky.urs.cz/item/CS_URS_2023_02/612328131" TargetMode="External" /><Relationship Id="rId25" Type="http://schemas.openxmlformats.org/officeDocument/2006/relationships/hyperlink" Target="https://podminky.urs.cz/item/CS_URS_2023_02/622131101" TargetMode="External" /><Relationship Id="rId26" Type="http://schemas.openxmlformats.org/officeDocument/2006/relationships/hyperlink" Target="https://podminky.urs.cz/item/CS_URS_2023_02/622331101" TargetMode="External" /><Relationship Id="rId27" Type="http://schemas.openxmlformats.org/officeDocument/2006/relationships/hyperlink" Target="https://podminky.urs.cz/item/CS_URS_2023_02/622331191" TargetMode="External" /><Relationship Id="rId28" Type="http://schemas.openxmlformats.org/officeDocument/2006/relationships/hyperlink" Target="https://podminky.urs.cz/item/CS_URS_2023_02/622142001" TargetMode="External" /><Relationship Id="rId29" Type="http://schemas.openxmlformats.org/officeDocument/2006/relationships/hyperlink" Target="https://podminky.urs.cz/item/CS_URS_2023_02/783823133" TargetMode="External" /><Relationship Id="rId30" Type="http://schemas.openxmlformats.org/officeDocument/2006/relationships/hyperlink" Target="https://podminky.urs.cz/item/CS_URS_2023_02/783827123" TargetMode="External" /><Relationship Id="rId31" Type="http://schemas.openxmlformats.org/officeDocument/2006/relationships/hyperlink" Target="https://podminky.urs.cz/item/CS_URS_2023_02/949101112" TargetMode="External" /><Relationship Id="rId32" Type="http://schemas.openxmlformats.org/officeDocument/2006/relationships/hyperlink" Target="https://podminky.urs.cz/item/CS_URS_2023_02/952901111" TargetMode="External" /><Relationship Id="rId33" Type="http://schemas.openxmlformats.org/officeDocument/2006/relationships/hyperlink" Target="https://podminky.urs.cz/item/CS_URS_2023_02/HZS1292" TargetMode="External" /><Relationship Id="rId34" Type="http://schemas.openxmlformats.org/officeDocument/2006/relationships/hyperlink" Target="https://podminky.urs.cz/item/CS_URS_2023_02/591441111" TargetMode="External" /><Relationship Id="rId35" Type="http://schemas.openxmlformats.org/officeDocument/2006/relationships/hyperlink" Target="https://podminky.urs.cz/item/CS_URS_2023_02/637211122" TargetMode="External" /><Relationship Id="rId36" Type="http://schemas.openxmlformats.org/officeDocument/2006/relationships/hyperlink" Target="https://podminky.urs.cz/item/CS_URS_2023_02/637311131" TargetMode="External" /><Relationship Id="rId37" Type="http://schemas.openxmlformats.org/officeDocument/2006/relationships/hyperlink" Target="https://podminky.urs.cz/item/CS_URS_2023_02/113204111" TargetMode="External" /><Relationship Id="rId38" Type="http://schemas.openxmlformats.org/officeDocument/2006/relationships/hyperlink" Target="https://podminky.urs.cz/item/CS_URS_2023_02/629995101" TargetMode="External" /><Relationship Id="rId39" Type="http://schemas.openxmlformats.org/officeDocument/2006/relationships/hyperlink" Target="https://podminky.urs.cz/item/CS_URS_2023_02/978013191" TargetMode="External" /><Relationship Id="rId40" Type="http://schemas.openxmlformats.org/officeDocument/2006/relationships/hyperlink" Target="https://podminky.urs.cz/item/CS_URS_2023_02/962031132" TargetMode="External" /><Relationship Id="rId41" Type="http://schemas.openxmlformats.org/officeDocument/2006/relationships/hyperlink" Target="https://podminky.urs.cz/item/CS_URS_2023_02/711131821" TargetMode="External" /><Relationship Id="rId42" Type="http://schemas.openxmlformats.org/officeDocument/2006/relationships/hyperlink" Target="https://podminky.urs.cz/item/CS_URS_2023_02/971024481" TargetMode="External" /><Relationship Id="rId43" Type="http://schemas.openxmlformats.org/officeDocument/2006/relationships/hyperlink" Target="https://podminky.urs.cz/item/CS_URS_2023_02/978011191" TargetMode="External" /><Relationship Id="rId44" Type="http://schemas.openxmlformats.org/officeDocument/2006/relationships/hyperlink" Target="https://podminky.urs.cz/item/CS_URS_2023_02/978013191" TargetMode="External" /><Relationship Id="rId45" Type="http://schemas.openxmlformats.org/officeDocument/2006/relationships/hyperlink" Target="https://podminky.urs.cz/item/CS_URS_2023_02/HZS1292" TargetMode="External" /><Relationship Id="rId46" Type="http://schemas.openxmlformats.org/officeDocument/2006/relationships/hyperlink" Target="https://podminky.urs.cz/item/CS_URS_2023_02/764002851" TargetMode="External" /><Relationship Id="rId47" Type="http://schemas.openxmlformats.org/officeDocument/2006/relationships/hyperlink" Target="https://podminky.urs.cz/item/CS_URS_2023_02/997013211" TargetMode="External" /><Relationship Id="rId48" Type="http://schemas.openxmlformats.org/officeDocument/2006/relationships/hyperlink" Target="https://podminky.urs.cz/item/CS_URS_2023_02/997013501" TargetMode="External" /><Relationship Id="rId49" Type="http://schemas.openxmlformats.org/officeDocument/2006/relationships/hyperlink" Target="https://podminky.urs.cz/item/CS_URS_2023_02/997013509" TargetMode="External" /><Relationship Id="rId50" Type="http://schemas.openxmlformats.org/officeDocument/2006/relationships/hyperlink" Target="https://podminky.urs.cz/item/CS_URS_2023_02/997013631" TargetMode="External" /><Relationship Id="rId51" Type="http://schemas.openxmlformats.org/officeDocument/2006/relationships/hyperlink" Target="https://podminky.urs.cz/item/CS_URS_2023_02/998011001" TargetMode="External" /><Relationship Id="rId52" Type="http://schemas.openxmlformats.org/officeDocument/2006/relationships/hyperlink" Target="https://podminky.urs.cz/item/CS_URS_2023_02/998018001" TargetMode="External" /><Relationship Id="rId53" Type="http://schemas.openxmlformats.org/officeDocument/2006/relationships/hyperlink" Target="https://podminky.urs.cz/item/CS_URS_2023_02/711112001" TargetMode="External" /><Relationship Id="rId54" Type="http://schemas.openxmlformats.org/officeDocument/2006/relationships/hyperlink" Target="https://podminky.urs.cz/item/CS_URS_2023_02/711112132" TargetMode="External" /><Relationship Id="rId55" Type="http://schemas.openxmlformats.org/officeDocument/2006/relationships/hyperlink" Target="https://podminky.urs.cz/item/CS_URS_2023_02/711161273" TargetMode="External" /><Relationship Id="rId56" Type="http://schemas.openxmlformats.org/officeDocument/2006/relationships/hyperlink" Target="https://podminky.urs.cz/item/CS_URS_2023_02/711161383" TargetMode="External" /><Relationship Id="rId57" Type="http://schemas.openxmlformats.org/officeDocument/2006/relationships/hyperlink" Target="https://podminky.urs.cz/item/CS_URS_2023_02/998711101" TargetMode="External" /><Relationship Id="rId58" Type="http://schemas.openxmlformats.org/officeDocument/2006/relationships/hyperlink" Target="https://podminky.urs.cz/item/CS_URS_2023_02/998711181" TargetMode="External" /><Relationship Id="rId59" Type="http://schemas.openxmlformats.org/officeDocument/2006/relationships/hyperlink" Target="https://podminky.urs.cz/item/CS_URS_2023_02/764216605" TargetMode="External" /><Relationship Id="rId60" Type="http://schemas.openxmlformats.org/officeDocument/2006/relationships/hyperlink" Target="https://podminky.urs.cz/item/CS_URS_2023_02/764216665" TargetMode="External" /><Relationship Id="rId61" Type="http://schemas.openxmlformats.org/officeDocument/2006/relationships/hyperlink" Target="https://podminky.urs.cz/item/CS_URS_2023_02/764218604" TargetMode="External" /><Relationship Id="rId62" Type="http://schemas.openxmlformats.org/officeDocument/2006/relationships/hyperlink" Target="https://podminky.urs.cz/item/CS_URS_2023_02/764218645" TargetMode="External" /><Relationship Id="rId63" Type="http://schemas.openxmlformats.org/officeDocument/2006/relationships/hyperlink" Target="https://podminky.urs.cz/item/CS_URS_2023_02/998764101" TargetMode="External" /><Relationship Id="rId64" Type="http://schemas.openxmlformats.org/officeDocument/2006/relationships/hyperlink" Target="https://podminky.urs.cz/item/CS_URS_2023_02/784111001" TargetMode="External" /><Relationship Id="rId65" Type="http://schemas.openxmlformats.org/officeDocument/2006/relationships/hyperlink" Target="https://podminky.urs.cz/item/CS_URS_2023_02/784181111" TargetMode="External" /><Relationship Id="rId66" Type="http://schemas.openxmlformats.org/officeDocument/2006/relationships/hyperlink" Target="https://podminky.urs.cz/item/CS_URS_2023_02/784321031" TargetMode="External" /><Relationship Id="rId67" Type="http://schemas.openxmlformats.org/officeDocument/2006/relationships/hyperlink" Target="https://podminky.urs.cz/item/CS_URS_2023_02/784161001" TargetMode="External" /><Relationship Id="rId68" Type="http://schemas.openxmlformats.org/officeDocument/2006/relationships/hyperlink" Target="https://podminky.urs.cz/item/CS_URS_2023_02/784171001" TargetMode="External" /><Relationship Id="rId69" Type="http://schemas.openxmlformats.org/officeDocument/2006/relationships/hyperlink" Target="https://podminky.urs.cz/item/CS_URS_2023_02/784171101" TargetMode="External" /><Relationship Id="rId70" Type="http://schemas.openxmlformats.org/officeDocument/2006/relationships/hyperlink" Target="https://podminky.urs.cz/item/CS_URS_2023_02/784171121" TargetMode="External" /><Relationship Id="rId7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1151103" TargetMode="External" /><Relationship Id="rId2" Type="http://schemas.openxmlformats.org/officeDocument/2006/relationships/hyperlink" Target="https://podminky.urs.cz/item/CS_URS_2023_02/181111113" TargetMode="External" /><Relationship Id="rId3" Type="http://schemas.openxmlformats.org/officeDocument/2006/relationships/hyperlink" Target="https://podminky.urs.cz/item/CS_URS_2023_02/181151153" TargetMode="External" /><Relationship Id="rId4" Type="http://schemas.openxmlformats.org/officeDocument/2006/relationships/hyperlink" Target="https://podminky.urs.cz/item/CS_URS_2023_02/181411132" TargetMode="External" /><Relationship Id="rId5" Type="http://schemas.openxmlformats.org/officeDocument/2006/relationships/hyperlink" Target="https://podminky.urs.cz/item/CS_URS_2023_02/132212131" TargetMode="External" /><Relationship Id="rId6" Type="http://schemas.openxmlformats.org/officeDocument/2006/relationships/hyperlink" Target="https://podminky.urs.cz/item/CS_URS_2023_02/132251253" TargetMode="External" /><Relationship Id="rId7" Type="http://schemas.openxmlformats.org/officeDocument/2006/relationships/hyperlink" Target="https://podminky.urs.cz/item/CS_URS_2023_02/174111101" TargetMode="External" /><Relationship Id="rId8" Type="http://schemas.openxmlformats.org/officeDocument/2006/relationships/hyperlink" Target="https://podminky.urs.cz/item/CS_URS_2023_02/162251101" TargetMode="External" /><Relationship Id="rId9" Type="http://schemas.openxmlformats.org/officeDocument/2006/relationships/hyperlink" Target="https://podminky.urs.cz/item/CS_URS_2023_02/167151111" TargetMode="External" /><Relationship Id="rId10" Type="http://schemas.openxmlformats.org/officeDocument/2006/relationships/hyperlink" Target="https://podminky.urs.cz/item/CS_URS_2023_02/162751117" TargetMode="External" /><Relationship Id="rId11" Type="http://schemas.openxmlformats.org/officeDocument/2006/relationships/hyperlink" Target="https://podminky.urs.cz/item/CS_URS_2023_02/162751119" TargetMode="External" /><Relationship Id="rId12" Type="http://schemas.openxmlformats.org/officeDocument/2006/relationships/hyperlink" Target="https://podminky.urs.cz/item/CS_URS_2023_02/997013873" TargetMode="External" /><Relationship Id="rId13" Type="http://schemas.openxmlformats.org/officeDocument/2006/relationships/hyperlink" Target="https://podminky.urs.cz/item/CS_URS_2023_02/965082932" TargetMode="External" /><Relationship Id="rId14" Type="http://schemas.openxmlformats.org/officeDocument/2006/relationships/hyperlink" Target="https://podminky.urs.cz/item/CS_URS_2023_02/167111101" TargetMode="External" /><Relationship Id="rId15" Type="http://schemas.openxmlformats.org/officeDocument/2006/relationships/hyperlink" Target="https://podminky.urs.cz/item/CS_URS_2023_02/162751117" TargetMode="External" /><Relationship Id="rId16" Type="http://schemas.openxmlformats.org/officeDocument/2006/relationships/hyperlink" Target="https://podminky.urs.cz/item/CS_URS_2023_02/211971110" TargetMode="External" /><Relationship Id="rId17" Type="http://schemas.openxmlformats.org/officeDocument/2006/relationships/hyperlink" Target="https://podminky.urs.cz/item/CS_URS_2023_02/319202115" TargetMode="External" /><Relationship Id="rId18" Type="http://schemas.openxmlformats.org/officeDocument/2006/relationships/hyperlink" Target="https://podminky.urs.cz/item/CS_URS_2023_02/113106023" TargetMode="External" /><Relationship Id="rId19" Type="http://schemas.openxmlformats.org/officeDocument/2006/relationships/hyperlink" Target="https://podminky.urs.cz/item/CS_URS_2023_02/564730101" TargetMode="External" /><Relationship Id="rId20" Type="http://schemas.openxmlformats.org/officeDocument/2006/relationships/hyperlink" Target="https://podminky.urs.cz/item/CS_URS_2023_02/596211110" TargetMode="External" /><Relationship Id="rId21" Type="http://schemas.openxmlformats.org/officeDocument/2006/relationships/hyperlink" Target="https://podminky.urs.cz/item/CS_URS_2023_02/619991001" TargetMode="External" /><Relationship Id="rId22" Type="http://schemas.openxmlformats.org/officeDocument/2006/relationships/hyperlink" Target="https://podminky.urs.cz/item/CS_URS_2023_02/619991011" TargetMode="External" /><Relationship Id="rId23" Type="http://schemas.openxmlformats.org/officeDocument/2006/relationships/hyperlink" Target="https://podminky.urs.cz/item/CS_URS_2023_02/612131151" TargetMode="External" /><Relationship Id="rId24" Type="http://schemas.openxmlformats.org/officeDocument/2006/relationships/hyperlink" Target="https://podminky.urs.cz/item/CS_URS_2023_02/612324111" TargetMode="External" /><Relationship Id="rId25" Type="http://schemas.openxmlformats.org/officeDocument/2006/relationships/hyperlink" Target="https://podminky.urs.cz/item/CS_URS_2023_02/612324191" TargetMode="External" /><Relationship Id="rId26" Type="http://schemas.openxmlformats.org/officeDocument/2006/relationships/hyperlink" Target="https://podminky.urs.cz/item/CS_URS_2023_02/612325131" TargetMode="External" /><Relationship Id="rId27" Type="http://schemas.openxmlformats.org/officeDocument/2006/relationships/hyperlink" Target="https://podminky.urs.cz/item/CS_URS_2023_02/612328131" TargetMode="External" /><Relationship Id="rId28" Type="http://schemas.openxmlformats.org/officeDocument/2006/relationships/hyperlink" Target="https://podminky.urs.cz/item/CS_URS_2023_02/622131101" TargetMode="External" /><Relationship Id="rId29" Type="http://schemas.openxmlformats.org/officeDocument/2006/relationships/hyperlink" Target="https://podminky.urs.cz/item/CS_URS_2023_02/622331101" TargetMode="External" /><Relationship Id="rId30" Type="http://schemas.openxmlformats.org/officeDocument/2006/relationships/hyperlink" Target="https://podminky.urs.cz/item/CS_URS_2023_02/622331191" TargetMode="External" /><Relationship Id="rId31" Type="http://schemas.openxmlformats.org/officeDocument/2006/relationships/hyperlink" Target="https://podminky.urs.cz/item/CS_URS_2023_02/622142001" TargetMode="External" /><Relationship Id="rId32" Type="http://schemas.openxmlformats.org/officeDocument/2006/relationships/hyperlink" Target="https://podminky.urs.cz/item/CS_URS_2023_02/713131145" TargetMode="External" /><Relationship Id="rId33" Type="http://schemas.openxmlformats.org/officeDocument/2006/relationships/hyperlink" Target="https://podminky.urs.cz/item/CS_URS_2023_02/783823133" TargetMode="External" /><Relationship Id="rId34" Type="http://schemas.openxmlformats.org/officeDocument/2006/relationships/hyperlink" Target="https://podminky.urs.cz/item/CS_URS_2023_02/783827123" TargetMode="External" /><Relationship Id="rId35" Type="http://schemas.openxmlformats.org/officeDocument/2006/relationships/hyperlink" Target="https://podminky.urs.cz/item/CS_URS_2023_02/949101112" TargetMode="External" /><Relationship Id="rId36" Type="http://schemas.openxmlformats.org/officeDocument/2006/relationships/hyperlink" Target="https://podminky.urs.cz/item/CS_URS_2023_02/952901111" TargetMode="External" /><Relationship Id="rId37" Type="http://schemas.openxmlformats.org/officeDocument/2006/relationships/hyperlink" Target="https://podminky.urs.cz/item/CS_URS_2023_02/HZS1292" TargetMode="External" /><Relationship Id="rId38" Type="http://schemas.openxmlformats.org/officeDocument/2006/relationships/hyperlink" Target="https://podminky.urs.cz/item/CS_URS_2023_02/591441111" TargetMode="External" /><Relationship Id="rId39" Type="http://schemas.openxmlformats.org/officeDocument/2006/relationships/hyperlink" Target="https://podminky.urs.cz/item/CS_URS_2023_02/637111111" TargetMode="External" /><Relationship Id="rId40" Type="http://schemas.openxmlformats.org/officeDocument/2006/relationships/hyperlink" Target="https://podminky.urs.cz/item/CS_URS_2023_02/637311131" TargetMode="External" /><Relationship Id="rId41" Type="http://schemas.openxmlformats.org/officeDocument/2006/relationships/hyperlink" Target="https://podminky.urs.cz/item/CS_URS_2023_02/113204111" TargetMode="External" /><Relationship Id="rId42" Type="http://schemas.openxmlformats.org/officeDocument/2006/relationships/hyperlink" Target="https://podminky.urs.cz/item/CS_URS_2023_02/629995101" TargetMode="External" /><Relationship Id="rId43" Type="http://schemas.openxmlformats.org/officeDocument/2006/relationships/hyperlink" Target="https://podminky.urs.cz/item/CS_URS_2023_02/978013191" TargetMode="External" /><Relationship Id="rId44" Type="http://schemas.openxmlformats.org/officeDocument/2006/relationships/hyperlink" Target="https://podminky.urs.cz/item/CS_URS_2023_02/711131821" TargetMode="External" /><Relationship Id="rId45" Type="http://schemas.openxmlformats.org/officeDocument/2006/relationships/hyperlink" Target="https://podminky.urs.cz/item/CS_URS_2023_02/764002851" TargetMode="External" /><Relationship Id="rId46" Type="http://schemas.openxmlformats.org/officeDocument/2006/relationships/hyperlink" Target="https://podminky.urs.cz/item/CS_URS_2023_02/962031132" TargetMode="External" /><Relationship Id="rId47" Type="http://schemas.openxmlformats.org/officeDocument/2006/relationships/hyperlink" Target="https://podminky.urs.cz/item/CS_URS_2023_02/971024481" TargetMode="External" /><Relationship Id="rId48" Type="http://schemas.openxmlformats.org/officeDocument/2006/relationships/hyperlink" Target="https://podminky.urs.cz/item/CS_URS_2023_02/978011191" TargetMode="External" /><Relationship Id="rId49" Type="http://schemas.openxmlformats.org/officeDocument/2006/relationships/hyperlink" Target="https://podminky.urs.cz/item/CS_URS_2023_02/978013191" TargetMode="External" /><Relationship Id="rId50" Type="http://schemas.openxmlformats.org/officeDocument/2006/relationships/hyperlink" Target="https://podminky.urs.cz/item/CS_URS_2023_02/HZS1292" TargetMode="External" /><Relationship Id="rId51" Type="http://schemas.openxmlformats.org/officeDocument/2006/relationships/hyperlink" Target="https://podminky.urs.cz/item/CS_URS_2023_02/997013211" TargetMode="External" /><Relationship Id="rId52" Type="http://schemas.openxmlformats.org/officeDocument/2006/relationships/hyperlink" Target="https://podminky.urs.cz/item/CS_URS_2023_02/997013501" TargetMode="External" /><Relationship Id="rId53" Type="http://schemas.openxmlformats.org/officeDocument/2006/relationships/hyperlink" Target="https://podminky.urs.cz/item/CS_URS_2023_02/997013509" TargetMode="External" /><Relationship Id="rId54" Type="http://schemas.openxmlformats.org/officeDocument/2006/relationships/hyperlink" Target="https://podminky.urs.cz/item/CS_URS_2023_02/997013631" TargetMode="External" /><Relationship Id="rId55" Type="http://schemas.openxmlformats.org/officeDocument/2006/relationships/hyperlink" Target="https://podminky.urs.cz/item/CS_URS_2023_02/998011001" TargetMode="External" /><Relationship Id="rId56" Type="http://schemas.openxmlformats.org/officeDocument/2006/relationships/hyperlink" Target="https://podminky.urs.cz/item/CS_URS_2023_02/998018001" TargetMode="External" /><Relationship Id="rId57" Type="http://schemas.openxmlformats.org/officeDocument/2006/relationships/hyperlink" Target="https://podminky.urs.cz/item/CS_URS_2023_02/711112001" TargetMode="External" /><Relationship Id="rId58" Type="http://schemas.openxmlformats.org/officeDocument/2006/relationships/hyperlink" Target="https://podminky.urs.cz/item/CS_URS_2023_02/711112132" TargetMode="External" /><Relationship Id="rId59" Type="http://schemas.openxmlformats.org/officeDocument/2006/relationships/hyperlink" Target="https://podminky.urs.cz/item/CS_URS_2023_02/711161273" TargetMode="External" /><Relationship Id="rId60" Type="http://schemas.openxmlformats.org/officeDocument/2006/relationships/hyperlink" Target="https://podminky.urs.cz/item/CS_URS_2023_02/711161383" TargetMode="External" /><Relationship Id="rId61" Type="http://schemas.openxmlformats.org/officeDocument/2006/relationships/hyperlink" Target="https://podminky.urs.cz/item/CS_URS_2023_02/998711101" TargetMode="External" /><Relationship Id="rId62" Type="http://schemas.openxmlformats.org/officeDocument/2006/relationships/hyperlink" Target="https://podminky.urs.cz/item/CS_URS_2023_02/998711181" TargetMode="External" /><Relationship Id="rId63" Type="http://schemas.openxmlformats.org/officeDocument/2006/relationships/hyperlink" Target="https://podminky.urs.cz/item/CS_URS_2023_02/764216609" TargetMode="External" /><Relationship Id="rId64" Type="http://schemas.openxmlformats.org/officeDocument/2006/relationships/hyperlink" Target="https://podminky.urs.cz/item/CS_URS_2023_02/764216667" TargetMode="External" /><Relationship Id="rId65" Type="http://schemas.openxmlformats.org/officeDocument/2006/relationships/hyperlink" Target="https://podminky.urs.cz/item/CS_URS_2023_02/764218604" TargetMode="External" /><Relationship Id="rId66" Type="http://schemas.openxmlformats.org/officeDocument/2006/relationships/hyperlink" Target="https://podminky.urs.cz/item/CS_URS_2023_02/764218645" TargetMode="External" /><Relationship Id="rId67" Type="http://schemas.openxmlformats.org/officeDocument/2006/relationships/hyperlink" Target="https://podminky.urs.cz/item/CS_URS_2023_02/998764101" TargetMode="External" /><Relationship Id="rId68" Type="http://schemas.openxmlformats.org/officeDocument/2006/relationships/hyperlink" Target="https://podminky.urs.cz/item/CS_URS_2023_02/784111001" TargetMode="External" /><Relationship Id="rId69" Type="http://schemas.openxmlformats.org/officeDocument/2006/relationships/hyperlink" Target="https://podminky.urs.cz/item/CS_URS_2023_02/784181111" TargetMode="External" /><Relationship Id="rId70" Type="http://schemas.openxmlformats.org/officeDocument/2006/relationships/hyperlink" Target="https://podminky.urs.cz/item/CS_URS_2023_02/784321031" TargetMode="External" /><Relationship Id="rId71" Type="http://schemas.openxmlformats.org/officeDocument/2006/relationships/hyperlink" Target="https://podminky.urs.cz/item/CS_URS_2023_02/784161001" TargetMode="External" /><Relationship Id="rId72" Type="http://schemas.openxmlformats.org/officeDocument/2006/relationships/hyperlink" Target="https://podminky.urs.cz/item/CS_URS_2023_02/784171001" TargetMode="External" /><Relationship Id="rId73" Type="http://schemas.openxmlformats.org/officeDocument/2006/relationships/hyperlink" Target="https://podminky.urs.cz/item/CS_URS_2023_02/784171101" TargetMode="External" /><Relationship Id="rId74" Type="http://schemas.openxmlformats.org/officeDocument/2006/relationships/hyperlink" Target="https://podminky.urs.cz/item/CS_URS_2023_02/784171121" TargetMode="External" /><Relationship Id="rId7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2251103" TargetMode="External" /><Relationship Id="rId2" Type="http://schemas.openxmlformats.org/officeDocument/2006/relationships/hyperlink" Target="https://podminky.urs.cz/item/CS_URS_2023_02/129001101" TargetMode="External" /><Relationship Id="rId3" Type="http://schemas.openxmlformats.org/officeDocument/2006/relationships/hyperlink" Target="https://podminky.urs.cz/item/CS_URS_2023_02/174111101" TargetMode="External" /><Relationship Id="rId4" Type="http://schemas.openxmlformats.org/officeDocument/2006/relationships/hyperlink" Target="https://podminky.urs.cz/item/CS_URS_2023_02/175111101" TargetMode="External" /><Relationship Id="rId5" Type="http://schemas.openxmlformats.org/officeDocument/2006/relationships/hyperlink" Target="https://podminky.urs.cz/item/CS_URS_2023_02/162751117" TargetMode="External" /><Relationship Id="rId6" Type="http://schemas.openxmlformats.org/officeDocument/2006/relationships/hyperlink" Target="https://podminky.urs.cz/item/CS_URS_2023_02/162751119" TargetMode="External" /><Relationship Id="rId7" Type="http://schemas.openxmlformats.org/officeDocument/2006/relationships/hyperlink" Target="https://podminky.urs.cz/item/CS_URS_2023_02/997013873" TargetMode="External" /><Relationship Id="rId8" Type="http://schemas.openxmlformats.org/officeDocument/2006/relationships/hyperlink" Target="https://podminky.urs.cz/item/CS_URS_2023_02/721242805" TargetMode="External" /><Relationship Id="rId9" Type="http://schemas.openxmlformats.org/officeDocument/2006/relationships/hyperlink" Target="https://podminky.urs.cz/item/CS_URS_2023_02/721110806" TargetMode="External" /><Relationship Id="rId10" Type="http://schemas.openxmlformats.org/officeDocument/2006/relationships/hyperlink" Target="https://podminky.urs.cz/item/CS_URS_2023_02/997013211" TargetMode="External" /><Relationship Id="rId11" Type="http://schemas.openxmlformats.org/officeDocument/2006/relationships/hyperlink" Target="https://podminky.urs.cz/item/CS_URS_2023_02/997013501" TargetMode="External" /><Relationship Id="rId12" Type="http://schemas.openxmlformats.org/officeDocument/2006/relationships/hyperlink" Target="https://podminky.urs.cz/item/CS_URS_2023_02/997013509" TargetMode="External" /><Relationship Id="rId13" Type="http://schemas.openxmlformats.org/officeDocument/2006/relationships/hyperlink" Target="https://podminky.urs.cz/item/CS_URS_2023_02/997013631" TargetMode="External" /><Relationship Id="rId14" Type="http://schemas.openxmlformats.org/officeDocument/2006/relationships/hyperlink" Target="https://podminky.urs.cz/item/CS_URS_2023_02/998276101" TargetMode="External" /><Relationship Id="rId15" Type="http://schemas.openxmlformats.org/officeDocument/2006/relationships/hyperlink" Target="https://podminky.urs.cz/item/CS_URS_2023_02/871353121" TargetMode="External" /><Relationship Id="rId16" Type="http://schemas.openxmlformats.org/officeDocument/2006/relationships/hyperlink" Target="https://podminky.urs.cz/item/CS_URS_2023_02/877350310" TargetMode="External" /><Relationship Id="rId17" Type="http://schemas.openxmlformats.org/officeDocument/2006/relationships/hyperlink" Target="https://podminky.urs.cz/item/CS_URS_2023_02/877350330" TargetMode="External" /><Relationship Id="rId18" Type="http://schemas.openxmlformats.org/officeDocument/2006/relationships/hyperlink" Target="https://podminky.urs.cz/item/CS_URS_2023_02/831352921" TargetMode="External" /><Relationship Id="rId19" Type="http://schemas.openxmlformats.org/officeDocument/2006/relationships/hyperlink" Target="https://podminky.urs.cz/item/CS_URS_2023_02/359901212" TargetMode="External" /><Relationship Id="rId20" Type="http://schemas.openxmlformats.org/officeDocument/2006/relationships/hyperlink" Target="https://podminky.urs.cz/item/CS_URS_2023_02/HZS2212" TargetMode="External" /><Relationship Id="rId21" Type="http://schemas.openxmlformats.org/officeDocument/2006/relationships/hyperlink" Target="https://podminky.urs.cz/item/CS_URS_2023_02/721249104" TargetMode="External" /><Relationship Id="rId22" Type="http://schemas.openxmlformats.org/officeDocument/2006/relationships/hyperlink" Target="https://podminky.urs.cz/item/CS_URS_2023_02/452311151" TargetMode="External" /><Relationship Id="rId23" Type="http://schemas.openxmlformats.org/officeDocument/2006/relationships/hyperlink" Target="https://podminky.urs.cz/item/CS_URS_2024_01/452351111" TargetMode="External" /><Relationship Id="rId24" Type="http://schemas.openxmlformats.org/officeDocument/2006/relationships/hyperlink" Target="https://podminky.urs.cz/item/CS_URS_2024_01/452351112" TargetMode="External" /><Relationship Id="rId2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77" t="s">
        <v>14</v>
      </c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R5" s="21"/>
      <c r="BE5" s="274" t="s">
        <v>15</v>
      </c>
      <c r="BS5" s="18" t="s">
        <v>6</v>
      </c>
    </row>
    <row r="6" spans="2:71" ht="36.95" customHeight="1">
      <c r="B6" s="21"/>
      <c r="D6" s="27" t="s">
        <v>16</v>
      </c>
      <c r="K6" s="278" t="s">
        <v>17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R6" s="21"/>
      <c r="BE6" s="275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21</v>
      </c>
      <c r="AR7" s="21"/>
      <c r="BE7" s="275"/>
      <c r="BS7" s="18" t="s">
        <v>6</v>
      </c>
    </row>
    <row r="8" spans="2:7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275"/>
      <c r="BS8" s="18" t="s">
        <v>6</v>
      </c>
    </row>
    <row r="9" spans="2:71" ht="14.45" customHeight="1">
      <c r="B9" s="21"/>
      <c r="AR9" s="21"/>
      <c r="BE9" s="275"/>
      <c r="BS9" s="18" t="s">
        <v>6</v>
      </c>
    </row>
    <row r="10" spans="2:71" ht="12" customHeight="1">
      <c r="B10" s="21"/>
      <c r="D10" s="28" t="s">
        <v>26</v>
      </c>
      <c r="AK10" s="28" t="s">
        <v>27</v>
      </c>
      <c r="AN10" s="26" t="s">
        <v>28</v>
      </c>
      <c r="AR10" s="21"/>
      <c r="BE10" s="275"/>
      <c r="BS10" s="18" t="s">
        <v>6</v>
      </c>
    </row>
    <row r="11" spans="2:71" ht="18.4" customHeight="1">
      <c r="B11" s="21"/>
      <c r="E11" s="26" t="s">
        <v>29</v>
      </c>
      <c r="AK11" s="28" t="s">
        <v>30</v>
      </c>
      <c r="AN11" s="26" t="s">
        <v>31</v>
      </c>
      <c r="AR11" s="21"/>
      <c r="BE11" s="275"/>
      <c r="BS11" s="18" t="s">
        <v>6</v>
      </c>
    </row>
    <row r="12" spans="2:71" ht="6.95" customHeight="1">
      <c r="B12" s="21"/>
      <c r="AR12" s="21"/>
      <c r="BE12" s="275"/>
      <c r="BS12" s="18" t="s">
        <v>6</v>
      </c>
    </row>
    <row r="13" spans="2:71" ht="12" customHeight="1">
      <c r="B13" s="21"/>
      <c r="D13" s="28" t="s">
        <v>32</v>
      </c>
      <c r="AK13" s="28" t="s">
        <v>27</v>
      </c>
      <c r="AN13" s="30" t="s">
        <v>33</v>
      </c>
      <c r="AR13" s="21"/>
      <c r="BE13" s="275"/>
      <c r="BS13" s="18" t="s">
        <v>6</v>
      </c>
    </row>
    <row r="14" spans="2:71" ht="12">
      <c r="B14" s="21"/>
      <c r="E14" s="279" t="s">
        <v>33</v>
      </c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" t="s">
        <v>30</v>
      </c>
      <c r="AN14" s="30" t="s">
        <v>33</v>
      </c>
      <c r="AR14" s="21"/>
      <c r="BE14" s="275"/>
      <c r="BS14" s="18" t="s">
        <v>6</v>
      </c>
    </row>
    <row r="15" spans="2:71" ht="6.95" customHeight="1">
      <c r="B15" s="21"/>
      <c r="AR15" s="21"/>
      <c r="BE15" s="275"/>
      <c r="BS15" s="18" t="s">
        <v>4</v>
      </c>
    </row>
    <row r="16" spans="2:71" ht="12" customHeight="1">
      <c r="B16" s="21"/>
      <c r="D16" s="28" t="s">
        <v>34</v>
      </c>
      <c r="AK16" s="28" t="s">
        <v>27</v>
      </c>
      <c r="AN16" s="26" t="s">
        <v>31</v>
      </c>
      <c r="AR16" s="21"/>
      <c r="BE16" s="275"/>
      <c r="BS16" s="18" t="s">
        <v>4</v>
      </c>
    </row>
    <row r="17" spans="2:71" ht="18.4" customHeight="1">
      <c r="B17" s="21"/>
      <c r="E17" s="26" t="s">
        <v>35</v>
      </c>
      <c r="AK17" s="28" t="s">
        <v>30</v>
      </c>
      <c r="AN17" s="26" t="s">
        <v>31</v>
      </c>
      <c r="AR17" s="21"/>
      <c r="BE17" s="275"/>
      <c r="BS17" s="18" t="s">
        <v>36</v>
      </c>
    </row>
    <row r="18" spans="2:71" ht="6.95" customHeight="1">
      <c r="B18" s="21"/>
      <c r="AR18" s="21"/>
      <c r="BE18" s="275"/>
      <c r="BS18" s="18" t="s">
        <v>6</v>
      </c>
    </row>
    <row r="19" spans="2:71" ht="12" customHeight="1">
      <c r="B19" s="21"/>
      <c r="D19" s="28" t="s">
        <v>37</v>
      </c>
      <c r="AK19" s="28" t="s">
        <v>27</v>
      </c>
      <c r="AN19" s="26" t="s">
        <v>31</v>
      </c>
      <c r="AR19" s="21"/>
      <c r="BE19" s="275"/>
      <c r="BS19" s="18" t="s">
        <v>6</v>
      </c>
    </row>
    <row r="20" spans="2:71" ht="18.4" customHeight="1">
      <c r="B20" s="21"/>
      <c r="E20" s="26" t="s">
        <v>38</v>
      </c>
      <c r="AK20" s="28" t="s">
        <v>30</v>
      </c>
      <c r="AN20" s="26" t="s">
        <v>31</v>
      </c>
      <c r="AR20" s="21"/>
      <c r="BE20" s="275"/>
      <c r="BS20" s="18" t="s">
        <v>4</v>
      </c>
    </row>
    <row r="21" spans="2:57" ht="6.95" customHeight="1">
      <c r="B21" s="21"/>
      <c r="AR21" s="21"/>
      <c r="BE21" s="275"/>
    </row>
    <row r="22" spans="2:57" ht="12" customHeight="1">
      <c r="B22" s="21"/>
      <c r="D22" s="28" t="s">
        <v>39</v>
      </c>
      <c r="AR22" s="21"/>
      <c r="BE22" s="275"/>
    </row>
    <row r="23" spans="2:57" ht="47.25" customHeight="1">
      <c r="B23" s="21"/>
      <c r="E23" s="281" t="s">
        <v>40</v>
      </c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R23" s="21"/>
      <c r="BE23" s="275"/>
    </row>
    <row r="24" spans="2:57" ht="6.95" customHeight="1">
      <c r="B24" s="21"/>
      <c r="AR24" s="21"/>
      <c r="BE24" s="275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75"/>
    </row>
    <row r="26" spans="2:57" s="1" customFormat="1" ht="25.9" customHeight="1">
      <c r="B26" s="33"/>
      <c r="D26" s="34" t="s">
        <v>41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82">
        <f>ROUND(AG54,2)</f>
        <v>0</v>
      </c>
      <c r="AL26" s="283"/>
      <c r="AM26" s="283"/>
      <c r="AN26" s="283"/>
      <c r="AO26" s="283"/>
      <c r="AR26" s="33"/>
      <c r="BE26" s="275"/>
    </row>
    <row r="27" spans="2:57" s="1" customFormat="1" ht="6.95" customHeight="1">
      <c r="B27" s="33"/>
      <c r="AR27" s="33"/>
      <c r="BE27" s="275"/>
    </row>
    <row r="28" spans="2:57" s="1" customFormat="1" ht="12">
      <c r="B28" s="33"/>
      <c r="L28" s="284" t="s">
        <v>42</v>
      </c>
      <c r="M28" s="284"/>
      <c r="N28" s="284"/>
      <c r="O28" s="284"/>
      <c r="P28" s="284"/>
      <c r="W28" s="284" t="s">
        <v>43</v>
      </c>
      <c r="X28" s="284"/>
      <c r="Y28" s="284"/>
      <c r="Z28" s="284"/>
      <c r="AA28" s="284"/>
      <c r="AB28" s="284"/>
      <c r="AC28" s="284"/>
      <c r="AD28" s="284"/>
      <c r="AE28" s="284"/>
      <c r="AK28" s="284" t="s">
        <v>44</v>
      </c>
      <c r="AL28" s="284"/>
      <c r="AM28" s="284"/>
      <c r="AN28" s="284"/>
      <c r="AO28" s="284"/>
      <c r="AR28" s="33"/>
      <c r="BE28" s="275"/>
    </row>
    <row r="29" spans="2:57" s="2" customFormat="1" ht="14.45" customHeight="1">
      <c r="B29" s="37"/>
      <c r="D29" s="28" t="s">
        <v>45</v>
      </c>
      <c r="F29" s="28" t="s">
        <v>46</v>
      </c>
      <c r="L29" s="287">
        <v>0.21</v>
      </c>
      <c r="M29" s="286"/>
      <c r="N29" s="286"/>
      <c r="O29" s="286"/>
      <c r="P29" s="286"/>
      <c r="W29" s="285">
        <f>ROUND(AZ54,2)</f>
        <v>0</v>
      </c>
      <c r="X29" s="286"/>
      <c r="Y29" s="286"/>
      <c r="Z29" s="286"/>
      <c r="AA29" s="286"/>
      <c r="AB29" s="286"/>
      <c r="AC29" s="286"/>
      <c r="AD29" s="286"/>
      <c r="AE29" s="286"/>
      <c r="AK29" s="285">
        <f>ROUND(AV54,2)</f>
        <v>0</v>
      </c>
      <c r="AL29" s="286"/>
      <c r="AM29" s="286"/>
      <c r="AN29" s="286"/>
      <c r="AO29" s="286"/>
      <c r="AR29" s="37"/>
      <c r="BE29" s="276"/>
    </row>
    <row r="30" spans="2:57" s="2" customFormat="1" ht="14.45" customHeight="1">
      <c r="B30" s="37"/>
      <c r="F30" s="28" t="s">
        <v>47</v>
      </c>
      <c r="L30" s="287">
        <v>0.15</v>
      </c>
      <c r="M30" s="286"/>
      <c r="N30" s="286"/>
      <c r="O30" s="286"/>
      <c r="P30" s="286"/>
      <c r="W30" s="285">
        <f>ROUND(BA54,2)</f>
        <v>0</v>
      </c>
      <c r="X30" s="286"/>
      <c r="Y30" s="286"/>
      <c r="Z30" s="286"/>
      <c r="AA30" s="286"/>
      <c r="AB30" s="286"/>
      <c r="AC30" s="286"/>
      <c r="AD30" s="286"/>
      <c r="AE30" s="286"/>
      <c r="AK30" s="285">
        <f>ROUND(AW54,2)</f>
        <v>0</v>
      </c>
      <c r="AL30" s="286"/>
      <c r="AM30" s="286"/>
      <c r="AN30" s="286"/>
      <c r="AO30" s="286"/>
      <c r="AR30" s="37"/>
      <c r="BE30" s="276"/>
    </row>
    <row r="31" spans="2:57" s="2" customFormat="1" ht="14.45" customHeight="1" hidden="1">
      <c r="B31" s="37"/>
      <c r="F31" s="28" t="s">
        <v>48</v>
      </c>
      <c r="L31" s="287">
        <v>0.21</v>
      </c>
      <c r="M31" s="286"/>
      <c r="N31" s="286"/>
      <c r="O31" s="286"/>
      <c r="P31" s="286"/>
      <c r="W31" s="285">
        <f>ROUND(BB54,2)</f>
        <v>0</v>
      </c>
      <c r="X31" s="286"/>
      <c r="Y31" s="286"/>
      <c r="Z31" s="286"/>
      <c r="AA31" s="286"/>
      <c r="AB31" s="286"/>
      <c r="AC31" s="286"/>
      <c r="AD31" s="286"/>
      <c r="AE31" s="286"/>
      <c r="AK31" s="285">
        <v>0</v>
      </c>
      <c r="AL31" s="286"/>
      <c r="AM31" s="286"/>
      <c r="AN31" s="286"/>
      <c r="AO31" s="286"/>
      <c r="AR31" s="37"/>
      <c r="BE31" s="276"/>
    </row>
    <row r="32" spans="2:57" s="2" customFormat="1" ht="14.45" customHeight="1" hidden="1">
      <c r="B32" s="37"/>
      <c r="F32" s="28" t="s">
        <v>49</v>
      </c>
      <c r="L32" s="287">
        <v>0.15</v>
      </c>
      <c r="M32" s="286"/>
      <c r="N32" s="286"/>
      <c r="O32" s="286"/>
      <c r="P32" s="286"/>
      <c r="W32" s="285">
        <f>ROUND(BC54,2)</f>
        <v>0</v>
      </c>
      <c r="X32" s="286"/>
      <c r="Y32" s="286"/>
      <c r="Z32" s="286"/>
      <c r="AA32" s="286"/>
      <c r="AB32" s="286"/>
      <c r="AC32" s="286"/>
      <c r="AD32" s="286"/>
      <c r="AE32" s="286"/>
      <c r="AK32" s="285">
        <v>0</v>
      </c>
      <c r="AL32" s="286"/>
      <c r="AM32" s="286"/>
      <c r="AN32" s="286"/>
      <c r="AO32" s="286"/>
      <c r="AR32" s="37"/>
      <c r="BE32" s="276"/>
    </row>
    <row r="33" spans="2:44" s="2" customFormat="1" ht="14.45" customHeight="1" hidden="1">
      <c r="B33" s="37"/>
      <c r="F33" s="28" t="s">
        <v>50</v>
      </c>
      <c r="L33" s="287">
        <v>0</v>
      </c>
      <c r="M33" s="286"/>
      <c r="N33" s="286"/>
      <c r="O33" s="286"/>
      <c r="P33" s="286"/>
      <c r="W33" s="285">
        <f>ROUND(BD54,2)</f>
        <v>0</v>
      </c>
      <c r="X33" s="286"/>
      <c r="Y33" s="286"/>
      <c r="Z33" s="286"/>
      <c r="AA33" s="286"/>
      <c r="AB33" s="286"/>
      <c r="AC33" s="286"/>
      <c r="AD33" s="286"/>
      <c r="AE33" s="286"/>
      <c r="AK33" s="285">
        <v>0</v>
      </c>
      <c r="AL33" s="286"/>
      <c r="AM33" s="286"/>
      <c r="AN33" s="286"/>
      <c r="AO33" s="286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51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52</v>
      </c>
      <c r="U35" s="40"/>
      <c r="V35" s="40"/>
      <c r="W35" s="40"/>
      <c r="X35" s="291" t="s">
        <v>53</v>
      </c>
      <c r="Y35" s="289"/>
      <c r="Z35" s="289"/>
      <c r="AA35" s="289"/>
      <c r="AB35" s="289"/>
      <c r="AC35" s="40"/>
      <c r="AD35" s="40"/>
      <c r="AE35" s="40"/>
      <c r="AF35" s="40"/>
      <c r="AG35" s="40"/>
      <c r="AH35" s="40"/>
      <c r="AI35" s="40"/>
      <c r="AJ35" s="40"/>
      <c r="AK35" s="288">
        <f>SUM(AK26:AK33)</f>
        <v>0</v>
      </c>
      <c r="AL35" s="289"/>
      <c r="AM35" s="289"/>
      <c r="AN35" s="289"/>
      <c r="AO35" s="290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2" t="s">
        <v>54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8" t="s">
        <v>13</v>
      </c>
      <c r="L44" s="3" t="str">
        <f>K5</f>
        <v>R98</v>
      </c>
      <c r="AR44" s="46"/>
    </row>
    <row r="45" spans="2:44" s="4" customFormat="1" ht="36.95" customHeight="1">
      <c r="B45" s="47"/>
      <c r="C45" s="48" t="s">
        <v>16</v>
      </c>
      <c r="L45" s="256" t="str">
        <f>K6</f>
        <v>Stavební úpravy - hydroizolace spodní stavby, Základní škola Jih Mariánské Lázně</v>
      </c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22</v>
      </c>
      <c r="L47" s="49" t="str">
        <f>IF(K8="","",K8)</f>
        <v>Komenského 459</v>
      </c>
      <c r="AI47" s="28" t="s">
        <v>24</v>
      </c>
      <c r="AM47" s="258" t="str">
        <f>IF(AN8="","",AN8)</f>
        <v>20. 8. 2023</v>
      </c>
      <c r="AN47" s="258"/>
      <c r="AR47" s="33"/>
    </row>
    <row r="48" spans="2:44" s="1" customFormat="1" ht="6.95" customHeight="1">
      <c r="B48" s="33"/>
      <c r="AR48" s="33"/>
    </row>
    <row r="49" spans="2:56" s="1" customFormat="1" ht="15.2" customHeight="1">
      <c r="B49" s="33"/>
      <c r="C49" s="28" t="s">
        <v>26</v>
      </c>
      <c r="L49" s="3" t="str">
        <f>IF(E11="","",E11)</f>
        <v>Město Mariánské Lázně</v>
      </c>
      <c r="AI49" s="28" t="s">
        <v>34</v>
      </c>
      <c r="AM49" s="259" t="str">
        <f>IF(E17="","",E17)</f>
        <v>Studio Prokon</v>
      </c>
      <c r="AN49" s="260"/>
      <c r="AO49" s="260"/>
      <c r="AP49" s="260"/>
      <c r="AR49" s="33"/>
      <c r="AS49" s="261" t="s">
        <v>55</v>
      </c>
      <c r="AT49" s="262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2" customHeight="1">
      <c r="B50" s="33"/>
      <c r="C50" s="28" t="s">
        <v>32</v>
      </c>
      <c r="L50" s="3" t="str">
        <f>IF(E14="Vyplň údaj","",E14)</f>
        <v/>
      </c>
      <c r="AI50" s="28" t="s">
        <v>37</v>
      </c>
      <c r="AM50" s="259" t="str">
        <f>IF(E20="","",E20)</f>
        <v>Ing. Tomáš Hrdlička, Ph.D.</v>
      </c>
      <c r="AN50" s="260"/>
      <c r="AO50" s="260"/>
      <c r="AP50" s="260"/>
      <c r="AR50" s="33"/>
      <c r="AS50" s="263"/>
      <c r="AT50" s="264"/>
      <c r="BD50" s="54"/>
    </row>
    <row r="51" spans="2:56" s="1" customFormat="1" ht="10.9" customHeight="1">
      <c r="B51" s="33"/>
      <c r="AR51" s="33"/>
      <c r="AS51" s="263"/>
      <c r="AT51" s="264"/>
      <c r="BD51" s="54"/>
    </row>
    <row r="52" spans="2:56" s="1" customFormat="1" ht="29.25" customHeight="1">
      <c r="B52" s="33"/>
      <c r="C52" s="265" t="s">
        <v>56</v>
      </c>
      <c r="D52" s="266"/>
      <c r="E52" s="266"/>
      <c r="F52" s="266"/>
      <c r="G52" s="266"/>
      <c r="H52" s="55"/>
      <c r="I52" s="268" t="s">
        <v>57</v>
      </c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7" t="s">
        <v>58</v>
      </c>
      <c r="AH52" s="266"/>
      <c r="AI52" s="266"/>
      <c r="AJ52" s="266"/>
      <c r="AK52" s="266"/>
      <c r="AL52" s="266"/>
      <c r="AM52" s="266"/>
      <c r="AN52" s="268" t="s">
        <v>59</v>
      </c>
      <c r="AO52" s="266"/>
      <c r="AP52" s="266"/>
      <c r="AQ52" s="56" t="s">
        <v>60</v>
      </c>
      <c r="AR52" s="33"/>
      <c r="AS52" s="57" t="s">
        <v>61</v>
      </c>
      <c r="AT52" s="58" t="s">
        <v>62</v>
      </c>
      <c r="AU52" s="58" t="s">
        <v>63</v>
      </c>
      <c r="AV52" s="58" t="s">
        <v>64</v>
      </c>
      <c r="AW52" s="58" t="s">
        <v>65</v>
      </c>
      <c r="AX52" s="58" t="s">
        <v>66</v>
      </c>
      <c r="AY52" s="58" t="s">
        <v>67</v>
      </c>
      <c r="AZ52" s="58" t="s">
        <v>68</v>
      </c>
      <c r="BA52" s="58" t="s">
        <v>69</v>
      </c>
      <c r="BB52" s="58" t="s">
        <v>70</v>
      </c>
      <c r="BC52" s="58" t="s">
        <v>71</v>
      </c>
      <c r="BD52" s="59" t="s">
        <v>72</v>
      </c>
    </row>
    <row r="53" spans="2:56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73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272">
        <f>ROUND(SUM(AG55:AG60),2)</f>
        <v>0</v>
      </c>
      <c r="AH54" s="272"/>
      <c r="AI54" s="272"/>
      <c r="AJ54" s="272"/>
      <c r="AK54" s="272"/>
      <c r="AL54" s="272"/>
      <c r="AM54" s="272"/>
      <c r="AN54" s="273">
        <f>SUM(AG54,AT54)</f>
        <v>0</v>
      </c>
      <c r="AO54" s="273"/>
      <c r="AP54" s="273"/>
      <c r="AQ54" s="65" t="s">
        <v>31</v>
      </c>
      <c r="AR54" s="61"/>
      <c r="AS54" s="66">
        <f>ROUND(SUM(AS55:AS60),2)</f>
        <v>0</v>
      </c>
      <c r="AT54" s="67">
        <f>ROUND(SUM(AV54:AW54),2)</f>
        <v>0</v>
      </c>
      <c r="AU54" s="68">
        <f>ROUND(SUM(AU55:AU60),5)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ROUND(SUM(AZ55:AZ60),2)</f>
        <v>0</v>
      </c>
      <c r="BA54" s="67">
        <f>ROUND(SUM(BA55:BA60),2)</f>
        <v>0</v>
      </c>
      <c r="BB54" s="67">
        <f>ROUND(SUM(BB55:BB60),2)</f>
        <v>0</v>
      </c>
      <c r="BC54" s="67">
        <f>ROUND(SUM(BC55:BC60),2)</f>
        <v>0</v>
      </c>
      <c r="BD54" s="69">
        <f>ROUND(SUM(BD55:BD60),2)</f>
        <v>0</v>
      </c>
      <c r="BS54" s="70" t="s">
        <v>74</v>
      </c>
      <c r="BT54" s="70" t="s">
        <v>75</v>
      </c>
      <c r="BU54" s="71" t="s">
        <v>76</v>
      </c>
      <c r="BV54" s="70" t="s">
        <v>77</v>
      </c>
      <c r="BW54" s="70" t="s">
        <v>5</v>
      </c>
      <c r="BX54" s="70" t="s">
        <v>78</v>
      </c>
      <c r="CL54" s="70" t="s">
        <v>19</v>
      </c>
    </row>
    <row r="55" spans="1:91" s="6" customFormat="1" ht="16.5" customHeight="1">
      <c r="A55" s="72" t="s">
        <v>79</v>
      </c>
      <c r="B55" s="73"/>
      <c r="C55" s="74"/>
      <c r="D55" s="269" t="s">
        <v>80</v>
      </c>
      <c r="E55" s="269"/>
      <c r="F55" s="269"/>
      <c r="G55" s="269"/>
      <c r="H55" s="269"/>
      <c r="I55" s="75"/>
      <c r="J55" s="269" t="s">
        <v>81</v>
      </c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70">
        <f>'1 - Etapa I'!J30</f>
        <v>0</v>
      </c>
      <c r="AH55" s="271"/>
      <c r="AI55" s="271"/>
      <c r="AJ55" s="271"/>
      <c r="AK55" s="271"/>
      <c r="AL55" s="271"/>
      <c r="AM55" s="271"/>
      <c r="AN55" s="270">
        <f>SUM(AG55,AT55)</f>
        <v>0</v>
      </c>
      <c r="AO55" s="271"/>
      <c r="AP55" s="271"/>
      <c r="AQ55" s="76" t="s">
        <v>82</v>
      </c>
      <c r="AR55" s="73"/>
      <c r="AS55" s="77">
        <v>0</v>
      </c>
      <c r="AT55" s="78">
        <f>ROUND(SUM(AV55:AW55),2)</f>
        <v>0</v>
      </c>
      <c r="AU55" s="79">
        <f>'1 - Etapa I'!P107</f>
        <v>0</v>
      </c>
      <c r="AV55" s="78">
        <f>'1 - Etapa I'!J33</f>
        <v>0</v>
      </c>
      <c r="AW55" s="78">
        <f>'1 - Etapa I'!J34</f>
        <v>0</v>
      </c>
      <c r="AX55" s="78">
        <f>'1 - Etapa I'!J35</f>
        <v>0</v>
      </c>
      <c r="AY55" s="78">
        <f>'1 - Etapa I'!J36</f>
        <v>0</v>
      </c>
      <c r="AZ55" s="78">
        <f>'1 - Etapa I'!F33</f>
        <v>0</v>
      </c>
      <c r="BA55" s="78">
        <f>'1 - Etapa I'!F34</f>
        <v>0</v>
      </c>
      <c r="BB55" s="78">
        <f>'1 - Etapa I'!F35</f>
        <v>0</v>
      </c>
      <c r="BC55" s="78">
        <f>'1 - Etapa I'!F36</f>
        <v>0</v>
      </c>
      <c r="BD55" s="80">
        <f>'1 - Etapa I'!F37</f>
        <v>0</v>
      </c>
      <c r="BT55" s="81" t="s">
        <v>80</v>
      </c>
      <c r="BV55" s="81" t="s">
        <v>77</v>
      </c>
      <c r="BW55" s="81" t="s">
        <v>83</v>
      </c>
      <c r="BX55" s="81" t="s">
        <v>5</v>
      </c>
      <c r="CL55" s="81" t="s">
        <v>31</v>
      </c>
      <c r="CM55" s="81" t="s">
        <v>84</v>
      </c>
    </row>
    <row r="56" spans="1:91" s="6" customFormat="1" ht="16.5" customHeight="1">
      <c r="A56" s="72" t="s">
        <v>79</v>
      </c>
      <c r="B56" s="73"/>
      <c r="C56" s="74"/>
      <c r="D56" s="269" t="s">
        <v>84</v>
      </c>
      <c r="E56" s="269"/>
      <c r="F56" s="269"/>
      <c r="G56" s="269"/>
      <c r="H56" s="269"/>
      <c r="I56" s="75"/>
      <c r="J56" s="269" t="s">
        <v>85</v>
      </c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70">
        <f>'2 - Etapa II'!J30</f>
        <v>0</v>
      </c>
      <c r="AH56" s="271"/>
      <c r="AI56" s="271"/>
      <c r="AJ56" s="271"/>
      <c r="AK56" s="271"/>
      <c r="AL56" s="271"/>
      <c r="AM56" s="271"/>
      <c r="AN56" s="270">
        <f>SUM(AG56,AT56)</f>
        <v>0</v>
      </c>
      <c r="AO56" s="271"/>
      <c r="AP56" s="271"/>
      <c r="AQ56" s="76" t="s">
        <v>82</v>
      </c>
      <c r="AR56" s="73"/>
      <c r="AS56" s="77">
        <v>0</v>
      </c>
      <c r="AT56" s="78">
        <f>ROUND(SUM(AV56:AW56),2)</f>
        <v>0</v>
      </c>
      <c r="AU56" s="79">
        <f>'2 - Etapa II'!P106</f>
        <v>0</v>
      </c>
      <c r="AV56" s="78">
        <f>'2 - Etapa II'!J33</f>
        <v>0</v>
      </c>
      <c r="AW56" s="78">
        <f>'2 - Etapa II'!J34</f>
        <v>0</v>
      </c>
      <c r="AX56" s="78">
        <f>'2 - Etapa II'!J35</f>
        <v>0</v>
      </c>
      <c r="AY56" s="78">
        <f>'2 - Etapa II'!J36</f>
        <v>0</v>
      </c>
      <c r="AZ56" s="78">
        <f>'2 - Etapa II'!F33</f>
        <v>0</v>
      </c>
      <c r="BA56" s="78">
        <f>'2 - Etapa II'!F34</f>
        <v>0</v>
      </c>
      <c r="BB56" s="78">
        <f>'2 - Etapa II'!F35</f>
        <v>0</v>
      </c>
      <c r="BC56" s="78">
        <f>'2 - Etapa II'!F36</f>
        <v>0</v>
      </c>
      <c r="BD56" s="80">
        <f>'2 - Etapa II'!F37</f>
        <v>0</v>
      </c>
      <c r="BT56" s="81" t="s">
        <v>80</v>
      </c>
      <c r="BV56" s="81" t="s">
        <v>77</v>
      </c>
      <c r="BW56" s="81" t="s">
        <v>86</v>
      </c>
      <c r="BX56" s="81" t="s">
        <v>5</v>
      </c>
      <c r="CL56" s="81" t="s">
        <v>31</v>
      </c>
      <c r="CM56" s="81" t="s">
        <v>84</v>
      </c>
    </row>
    <row r="57" spans="1:91" s="6" customFormat="1" ht="16.5" customHeight="1">
      <c r="A57" s="72" t="s">
        <v>79</v>
      </c>
      <c r="B57" s="73"/>
      <c r="C57" s="74"/>
      <c r="D57" s="269" t="s">
        <v>87</v>
      </c>
      <c r="E57" s="269"/>
      <c r="F57" s="269"/>
      <c r="G57" s="269"/>
      <c r="H57" s="269"/>
      <c r="I57" s="75"/>
      <c r="J57" s="269" t="s">
        <v>88</v>
      </c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70">
        <f>'3 - Etapa III'!J30</f>
        <v>0</v>
      </c>
      <c r="AH57" s="271"/>
      <c r="AI57" s="271"/>
      <c r="AJ57" s="271"/>
      <c r="AK57" s="271"/>
      <c r="AL57" s="271"/>
      <c r="AM57" s="271"/>
      <c r="AN57" s="270">
        <f>SUM(AG57,AT57)</f>
        <v>0</v>
      </c>
      <c r="AO57" s="271"/>
      <c r="AP57" s="271"/>
      <c r="AQ57" s="76" t="s">
        <v>82</v>
      </c>
      <c r="AR57" s="73"/>
      <c r="AS57" s="77">
        <v>0</v>
      </c>
      <c r="AT57" s="78">
        <f>ROUND(SUM(AV57:AW57),2)</f>
        <v>0</v>
      </c>
      <c r="AU57" s="79">
        <f>'3 - Etapa III'!P104</f>
        <v>0</v>
      </c>
      <c r="AV57" s="78">
        <f>'3 - Etapa III'!J33</f>
        <v>0</v>
      </c>
      <c r="AW57" s="78">
        <f>'3 - Etapa III'!J34</f>
        <v>0</v>
      </c>
      <c r="AX57" s="78">
        <f>'3 - Etapa III'!J35</f>
        <v>0</v>
      </c>
      <c r="AY57" s="78">
        <f>'3 - Etapa III'!J36</f>
        <v>0</v>
      </c>
      <c r="AZ57" s="78">
        <f>'3 - Etapa III'!F33</f>
        <v>0</v>
      </c>
      <c r="BA57" s="78">
        <f>'3 - Etapa III'!F34</f>
        <v>0</v>
      </c>
      <c r="BB57" s="78">
        <f>'3 - Etapa III'!F35</f>
        <v>0</v>
      </c>
      <c r="BC57" s="78">
        <f>'3 - Etapa III'!F36</f>
        <v>0</v>
      </c>
      <c r="BD57" s="80">
        <f>'3 - Etapa III'!F37</f>
        <v>0</v>
      </c>
      <c r="BT57" s="81" t="s">
        <v>80</v>
      </c>
      <c r="BV57" s="81" t="s">
        <v>77</v>
      </c>
      <c r="BW57" s="81" t="s">
        <v>89</v>
      </c>
      <c r="BX57" s="81" t="s">
        <v>5</v>
      </c>
      <c r="CL57" s="81" t="s">
        <v>31</v>
      </c>
      <c r="CM57" s="81" t="s">
        <v>84</v>
      </c>
    </row>
    <row r="58" spans="1:91" s="6" customFormat="1" ht="16.5" customHeight="1">
      <c r="A58" s="72" t="s">
        <v>79</v>
      </c>
      <c r="B58" s="73"/>
      <c r="C58" s="74"/>
      <c r="D58" s="269" t="s">
        <v>90</v>
      </c>
      <c r="E58" s="269"/>
      <c r="F58" s="269"/>
      <c r="G58" s="269"/>
      <c r="H58" s="269"/>
      <c r="I58" s="75"/>
      <c r="J58" s="269" t="s">
        <v>91</v>
      </c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70">
        <f>'4 - Etapa IV'!J30</f>
        <v>0</v>
      </c>
      <c r="AH58" s="271"/>
      <c r="AI58" s="271"/>
      <c r="AJ58" s="271"/>
      <c r="AK58" s="271"/>
      <c r="AL58" s="271"/>
      <c r="AM58" s="271"/>
      <c r="AN58" s="270">
        <f>SUM(AG58,AT58)</f>
        <v>0</v>
      </c>
      <c r="AO58" s="271"/>
      <c r="AP58" s="271"/>
      <c r="AQ58" s="76" t="s">
        <v>82</v>
      </c>
      <c r="AR58" s="73"/>
      <c r="AS58" s="77">
        <v>0</v>
      </c>
      <c r="AT58" s="78">
        <f>ROUND(SUM(AV58:AW58),2)</f>
        <v>0</v>
      </c>
      <c r="AU58" s="79">
        <f>'4 - Etapa IV'!P105</f>
        <v>0</v>
      </c>
      <c r="AV58" s="78">
        <f>'4 - Etapa IV'!J33</f>
        <v>0</v>
      </c>
      <c r="AW58" s="78">
        <f>'4 - Etapa IV'!J34</f>
        <v>0</v>
      </c>
      <c r="AX58" s="78">
        <f>'4 - Etapa IV'!J35</f>
        <v>0</v>
      </c>
      <c r="AY58" s="78">
        <f>'4 - Etapa IV'!J36</f>
        <v>0</v>
      </c>
      <c r="AZ58" s="78">
        <f>'4 - Etapa IV'!F33</f>
        <v>0</v>
      </c>
      <c r="BA58" s="78">
        <f>'4 - Etapa IV'!F34</f>
        <v>0</v>
      </c>
      <c r="BB58" s="78">
        <f>'4 - Etapa IV'!F35</f>
        <v>0</v>
      </c>
      <c r="BC58" s="78">
        <f>'4 - Etapa IV'!F36</f>
        <v>0</v>
      </c>
      <c r="BD58" s="80">
        <f>'4 - Etapa IV'!F37</f>
        <v>0</v>
      </c>
      <c r="BT58" s="81" t="s">
        <v>80</v>
      </c>
      <c r="BV58" s="81" t="s">
        <v>77</v>
      </c>
      <c r="BW58" s="81" t="s">
        <v>92</v>
      </c>
      <c r="BX58" s="81" t="s">
        <v>5</v>
      </c>
      <c r="CL58" s="81" t="s">
        <v>31</v>
      </c>
      <c r="CM58" s="81" t="s">
        <v>84</v>
      </c>
    </row>
    <row r="59" spans="1:91" s="6" customFormat="1" ht="16.5" customHeight="1">
      <c r="A59" s="72" t="s">
        <v>79</v>
      </c>
      <c r="B59" s="73"/>
      <c r="C59" s="74"/>
      <c r="D59" s="269" t="s">
        <v>93</v>
      </c>
      <c r="E59" s="269"/>
      <c r="F59" s="269"/>
      <c r="G59" s="269"/>
      <c r="H59" s="269"/>
      <c r="I59" s="75"/>
      <c r="J59" s="269" t="s">
        <v>94</v>
      </c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70">
        <f>'5 - Dešťová kanalizace'!J30</f>
        <v>0</v>
      </c>
      <c r="AH59" s="271"/>
      <c r="AI59" s="271"/>
      <c r="AJ59" s="271"/>
      <c r="AK59" s="271"/>
      <c r="AL59" s="271"/>
      <c r="AM59" s="271"/>
      <c r="AN59" s="270">
        <f>SUM(AG59,AT59)</f>
        <v>0</v>
      </c>
      <c r="AO59" s="271"/>
      <c r="AP59" s="271"/>
      <c r="AQ59" s="76" t="s">
        <v>82</v>
      </c>
      <c r="AR59" s="73"/>
      <c r="AS59" s="77">
        <v>0</v>
      </c>
      <c r="AT59" s="78">
        <f>ROUND(SUM(AV59:AW59),2)</f>
        <v>0</v>
      </c>
      <c r="AU59" s="79">
        <f>'5 - Dešťová kanalizace'!P88</f>
        <v>0</v>
      </c>
      <c r="AV59" s="78">
        <f>'5 - Dešťová kanalizace'!J33</f>
        <v>0</v>
      </c>
      <c r="AW59" s="78">
        <f>'5 - Dešťová kanalizace'!J34</f>
        <v>0</v>
      </c>
      <c r="AX59" s="78">
        <f>'5 - Dešťová kanalizace'!J35</f>
        <v>0</v>
      </c>
      <c r="AY59" s="78">
        <f>'5 - Dešťová kanalizace'!J36</f>
        <v>0</v>
      </c>
      <c r="AZ59" s="78">
        <f>'5 - Dešťová kanalizace'!F33</f>
        <v>0</v>
      </c>
      <c r="BA59" s="78">
        <f>'5 - Dešťová kanalizace'!F34</f>
        <v>0</v>
      </c>
      <c r="BB59" s="78">
        <f>'5 - Dešťová kanalizace'!F35</f>
        <v>0</v>
      </c>
      <c r="BC59" s="78">
        <f>'5 - Dešťová kanalizace'!F36</f>
        <v>0</v>
      </c>
      <c r="BD59" s="80">
        <f>'5 - Dešťová kanalizace'!F37</f>
        <v>0</v>
      </c>
      <c r="BT59" s="81" t="s">
        <v>80</v>
      </c>
      <c r="BV59" s="81" t="s">
        <v>77</v>
      </c>
      <c r="BW59" s="81" t="s">
        <v>95</v>
      </c>
      <c r="BX59" s="81" t="s">
        <v>5</v>
      </c>
      <c r="CL59" s="81" t="s">
        <v>31</v>
      </c>
      <c r="CM59" s="81" t="s">
        <v>84</v>
      </c>
    </row>
    <row r="60" spans="1:91" s="6" customFormat="1" ht="16.5" customHeight="1">
      <c r="A60" s="72" t="s">
        <v>79</v>
      </c>
      <c r="B60" s="73"/>
      <c r="C60" s="74"/>
      <c r="D60" s="269" t="s">
        <v>96</v>
      </c>
      <c r="E60" s="269"/>
      <c r="F60" s="269"/>
      <c r="G60" s="269"/>
      <c r="H60" s="269"/>
      <c r="I60" s="75"/>
      <c r="J60" s="269" t="s">
        <v>97</v>
      </c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70">
        <f>'6 - Vedlejší rozpočtové n...'!J30</f>
        <v>0</v>
      </c>
      <c r="AH60" s="271"/>
      <c r="AI60" s="271"/>
      <c r="AJ60" s="271"/>
      <c r="AK60" s="271"/>
      <c r="AL60" s="271"/>
      <c r="AM60" s="271"/>
      <c r="AN60" s="270">
        <f>SUM(AG60,AT60)</f>
        <v>0</v>
      </c>
      <c r="AO60" s="271"/>
      <c r="AP60" s="271"/>
      <c r="AQ60" s="76" t="s">
        <v>82</v>
      </c>
      <c r="AR60" s="73"/>
      <c r="AS60" s="82">
        <v>0</v>
      </c>
      <c r="AT60" s="83">
        <f>ROUND(SUM(AV60:AW60),2)</f>
        <v>0</v>
      </c>
      <c r="AU60" s="84">
        <f>'6 - Vedlejší rozpočtové n...'!P80</f>
        <v>0</v>
      </c>
      <c r="AV60" s="83">
        <f>'6 - Vedlejší rozpočtové n...'!J33</f>
        <v>0</v>
      </c>
      <c r="AW60" s="83">
        <f>'6 - Vedlejší rozpočtové n...'!J34</f>
        <v>0</v>
      </c>
      <c r="AX60" s="83">
        <f>'6 - Vedlejší rozpočtové n...'!J35</f>
        <v>0</v>
      </c>
      <c r="AY60" s="83">
        <f>'6 - Vedlejší rozpočtové n...'!J36</f>
        <v>0</v>
      </c>
      <c r="AZ60" s="83">
        <f>'6 - Vedlejší rozpočtové n...'!F33</f>
        <v>0</v>
      </c>
      <c r="BA60" s="83">
        <f>'6 - Vedlejší rozpočtové n...'!F34</f>
        <v>0</v>
      </c>
      <c r="BB60" s="83">
        <f>'6 - Vedlejší rozpočtové n...'!F35</f>
        <v>0</v>
      </c>
      <c r="BC60" s="83">
        <f>'6 - Vedlejší rozpočtové n...'!F36</f>
        <v>0</v>
      </c>
      <c r="BD60" s="85">
        <f>'6 - Vedlejší rozpočtové n...'!F37</f>
        <v>0</v>
      </c>
      <c r="BT60" s="81" t="s">
        <v>80</v>
      </c>
      <c r="BV60" s="81" t="s">
        <v>77</v>
      </c>
      <c r="BW60" s="81" t="s">
        <v>98</v>
      </c>
      <c r="BX60" s="81" t="s">
        <v>5</v>
      </c>
      <c r="CL60" s="81" t="s">
        <v>31</v>
      </c>
      <c r="CM60" s="81" t="s">
        <v>84</v>
      </c>
    </row>
    <row r="61" spans="2:44" s="1" customFormat="1" ht="30" customHeight="1">
      <c r="B61" s="33"/>
      <c r="AR61" s="33"/>
    </row>
    <row r="62" spans="2:44" s="1" customFormat="1" ht="6.95" customHeight="1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33"/>
    </row>
  </sheetData>
  <sheetProtection algorithmName="SHA-512" hashValue="Uoaf92pn8Ln6WAqjJLbkmTAUCbykLD1zVA/TgJ8xXjPAPHpOZo3acvXDTfAWOFfTICRfhjLmx1Zb92OX4eHj1Q==" saltValue="vLjKRmFGTvzIjjJY3lUdf1kZllwQRfUVIhXVtItKE/BUWF7hWYjDDG6YgZUu6qZV2D7PTrm3NFG96mROyppj8g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J45"/>
    <mergeCell ref="AM47:AN47"/>
    <mergeCell ref="AM49:AP49"/>
    <mergeCell ref="AS49:AT51"/>
    <mergeCell ref="AM50:AP50"/>
  </mergeCells>
  <hyperlinks>
    <hyperlink ref="A55" location="'1 - Etapa I'!C2" display="/"/>
    <hyperlink ref="A56" location="'2 - Etapa II'!C2" display="/"/>
    <hyperlink ref="A57" location="'3 - Etapa III'!C2" display="/"/>
    <hyperlink ref="A58" location="'4 - Etapa IV'!C2" display="/"/>
    <hyperlink ref="A59" location="'5 - Dešťová kanalizace'!C2" display="/"/>
    <hyperlink ref="A60" location="'6 - Vedlejší rozpočtové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4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83</v>
      </c>
      <c r="AZ2" s="86" t="s">
        <v>99</v>
      </c>
      <c r="BA2" s="86" t="s">
        <v>100</v>
      </c>
      <c r="BB2" s="86" t="s">
        <v>101</v>
      </c>
      <c r="BC2" s="86" t="s">
        <v>102</v>
      </c>
      <c r="BD2" s="86" t="s">
        <v>87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  <c r="AZ3" s="86" t="s">
        <v>103</v>
      </c>
      <c r="BA3" s="86" t="s">
        <v>104</v>
      </c>
      <c r="BB3" s="86" t="s">
        <v>101</v>
      </c>
      <c r="BC3" s="86" t="s">
        <v>105</v>
      </c>
      <c r="BD3" s="86" t="s">
        <v>87</v>
      </c>
    </row>
    <row r="4" spans="2:56" ht="24.95" customHeight="1">
      <c r="B4" s="21"/>
      <c r="D4" s="22" t="s">
        <v>106</v>
      </c>
      <c r="L4" s="21"/>
      <c r="M4" s="87" t="s">
        <v>10</v>
      </c>
      <c r="AT4" s="18" t="s">
        <v>4</v>
      </c>
      <c r="AZ4" s="86" t="s">
        <v>107</v>
      </c>
      <c r="BA4" s="86" t="s">
        <v>108</v>
      </c>
      <c r="BB4" s="86" t="s">
        <v>109</v>
      </c>
      <c r="BC4" s="86" t="s">
        <v>110</v>
      </c>
      <c r="BD4" s="86" t="s">
        <v>87</v>
      </c>
    </row>
    <row r="5" spans="2:56" ht="6.95" customHeight="1">
      <c r="B5" s="21"/>
      <c r="L5" s="21"/>
      <c r="AZ5" s="86" t="s">
        <v>111</v>
      </c>
      <c r="BA5" s="86" t="s">
        <v>112</v>
      </c>
      <c r="BB5" s="86" t="s">
        <v>101</v>
      </c>
      <c r="BC5" s="86" t="s">
        <v>113</v>
      </c>
      <c r="BD5" s="86" t="s">
        <v>87</v>
      </c>
    </row>
    <row r="6" spans="2:56" ht="12" customHeight="1">
      <c r="B6" s="21"/>
      <c r="D6" s="28" t="s">
        <v>16</v>
      </c>
      <c r="L6" s="21"/>
      <c r="AZ6" s="86" t="s">
        <v>114</v>
      </c>
      <c r="BA6" s="86" t="s">
        <v>115</v>
      </c>
      <c r="BB6" s="86" t="s">
        <v>101</v>
      </c>
      <c r="BC6" s="86" t="s">
        <v>116</v>
      </c>
      <c r="BD6" s="86" t="s">
        <v>87</v>
      </c>
    </row>
    <row r="7" spans="2:56" ht="26.25" customHeight="1">
      <c r="B7" s="21"/>
      <c r="E7" s="292" t="str">
        <f>'Rekapitulace stavby'!K6</f>
        <v>Stavební úpravy - hydroizolace spodní stavby, Základní škola Jih Mariánské Lázně</v>
      </c>
      <c r="F7" s="293"/>
      <c r="G7" s="293"/>
      <c r="H7" s="293"/>
      <c r="L7" s="21"/>
      <c r="AZ7" s="86" t="s">
        <v>117</v>
      </c>
      <c r="BA7" s="86" t="s">
        <v>118</v>
      </c>
      <c r="BB7" s="86" t="s">
        <v>101</v>
      </c>
      <c r="BC7" s="86" t="s">
        <v>119</v>
      </c>
      <c r="BD7" s="86" t="s">
        <v>87</v>
      </c>
    </row>
    <row r="8" spans="2:56" s="1" customFormat="1" ht="12" customHeight="1">
      <c r="B8" s="33"/>
      <c r="D8" s="28" t="s">
        <v>120</v>
      </c>
      <c r="L8" s="33"/>
      <c r="AZ8" s="86" t="s">
        <v>121</v>
      </c>
      <c r="BA8" s="86" t="s">
        <v>122</v>
      </c>
      <c r="BB8" s="86" t="s">
        <v>109</v>
      </c>
      <c r="BC8" s="86" t="s">
        <v>123</v>
      </c>
      <c r="BD8" s="86" t="s">
        <v>87</v>
      </c>
    </row>
    <row r="9" spans="2:12" s="1" customFormat="1" ht="16.5" customHeight="1">
      <c r="B9" s="33"/>
      <c r="E9" s="256" t="s">
        <v>124</v>
      </c>
      <c r="F9" s="294"/>
      <c r="G9" s="294"/>
      <c r="H9" s="294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31</v>
      </c>
      <c r="I11" s="28" t="s">
        <v>20</v>
      </c>
      <c r="J11" s="26" t="s">
        <v>31</v>
      </c>
      <c r="L11" s="33"/>
    </row>
    <row r="12" spans="2:12" s="1" customFormat="1" ht="12" customHeight="1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20. 8. 2023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26</v>
      </c>
      <c r="I14" s="28" t="s">
        <v>27</v>
      </c>
      <c r="J14" s="26" t="s">
        <v>28</v>
      </c>
      <c r="L14" s="33"/>
    </row>
    <row r="15" spans="2:12" s="1" customFormat="1" ht="18" customHeight="1">
      <c r="B15" s="33"/>
      <c r="E15" s="26" t="s">
        <v>29</v>
      </c>
      <c r="I15" s="28" t="s">
        <v>30</v>
      </c>
      <c r="J15" s="26" t="s">
        <v>31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32</v>
      </c>
      <c r="I17" s="28" t="s">
        <v>27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295" t="str">
        <f>'Rekapitulace stavby'!E14</f>
        <v>Vyplň údaj</v>
      </c>
      <c r="F18" s="277"/>
      <c r="G18" s="277"/>
      <c r="H18" s="277"/>
      <c r="I18" s="28" t="s">
        <v>30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34</v>
      </c>
      <c r="I20" s="28" t="s">
        <v>27</v>
      </c>
      <c r="J20" s="26" t="s">
        <v>31</v>
      </c>
      <c r="L20" s="33"/>
    </row>
    <row r="21" spans="2:12" s="1" customFormat="1" ht="18" customHeight="1">
      <c r="B21" s="33"/>
      <c r="E21" s="26" t="s">
        <v>35</v>
      </c>
      <c r="I21" s="28" t="s">
        <v>30</v>
      </c>
      <c r="J21" s="26" t="s">
        <v>31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37</v>
      </c>
      <c r="I23" s="28" t="s">
        <v>27</v>
      </c>
      <c r="J23" s="26" t="s">
        <v>31</v>
      </c>
      <c r="L23" s="33"/>
    </row>
    <row r="24" spans="2:12" s="1" customFormat="1" ht="18" customHeight="1">
      <c r="B24" s="33"/>
      <c r="E24" s="26" t="s">
        <v>38</v>
      </c>
      <c r="I24" s="28" t="s">
        <v>30</v>
      </c>
      <c r="J24" s="26" t="s">
        <v>31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39</v>
      </c>
      <c r="L26" s="33"/>
    </row>
    <row r="27" spans="2:12" s="7" customFormat="1" ht="71.25" customHeight="1">
      <c r="B27" s="88"/>
      <c r="E27" s="281" t="s">
        <v>40</v>
      </c>
      <c r="F27" s="281"/>
      <c r="G27" s="281"/>
      <c r="H27" s="281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41</v>
      </c>
      <c r="J30" s="64">
        <f>ROUND(J107,2)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43</v>
      </c>
      <c r="I32" s="36" t="s">
        <v>42</v>
      </c>
      <c r="J32" s="36" t="s">
        <v>44</v>
      </c>
      <c r="L32" s="33"/>
    </row>
    <row r="33" spans="2:12" s="1" customFormat="1" ht="14.45" customHeight="1">
      <c r="B33" s="33"/>
      <c r="D33" s="53" t="s">
        <v>45</v>
      </c>
      <c r="E33" s="28" t="s">
        <v>46</v>
      </c>
      <c r="F33" s="90">
        <f>ROUND((SUM(BE107:BE648)),2)</f>
        <v>0</v>
      </c>
      <c r="I33" s="91">
        <v>0.21</v>
      </c>
      <c r="J33" s="90">
        <f>ROUND(((SUM(BE107:BE648))*I33),2)</f>
        <v>0</v>
      </c>
      <c r="L33" s="33"/>
    </row>
    <row r="34" spans="2:12" s="1" customFormat="1" ht="14.45" customHeight="1">
      <c r="B34" s="33"/>
      <c r="E34" s="28" t="s">
        <v>47</v>
      </c>
      <c r="F34" s="90">
        <f>ROUND((SUM(BF107:BF648)),2)</f>
        <v>0</v>
      </c>
      <c r="I34" s="91">
        <v>0.15</v>
      </c>
      <c r="J34" s="90">
        <f>ROUND(((SUM(BF107:BF648))*I34),2)</f>
        <v>0</v>
      </c>
      <c r="L34" s="33"/>
    </row>
    <row r="35" spans="2:12" s="1" customFormat="1" ht="14.45" customHeight="1" hidden="1">
      <c r="B35" s="33"/>
      <c r="E35" s="28" t="s">
        <v>48</v>
      </c>
      <c r="F35" s="90">
        <f>ROUND((SUM(BG107:BG648)),2)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49</v>
      </c>
      <c r="F36" s="90">
        <f>ROUND((SUM(BH107:BH648)),2)</f>
        <v>0</v>
      </c>
      <c r="I36" s="91">
        <v>0.15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50</v>
      </c>
      <c r="F37" s="90">
        <f>ROUND((SUM(BI107:BI648)),2)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51</v>
      </c>
      <c r="E39" s="55"/>
      <c r="F39" s="55"/>
      <c r="G39" s="94" t="s">
        <v>52</v>
      </c>
      <c r="H39" s="95" t="s">
        <v>53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125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6.25" customHeight="1">
      <c r="B48" s="33"/>
      <c r="E48" s="292" t="str">
        <f>E7</f>
        <v>Stavební úpravy - hydroizolace spodní stavby, Základní škola Jih Mariánské Lázně</v>
      </c>
      <c r="F48" s="293"/>
      <c r="G48" s="293"/>
      <c r="H48" s="293"/>
      <c r="L48" s="33"/>
    </row>
    <row r="49" spans="2:12" s="1" customFormat="1" ht="12" customHeight="1">
      <c r="B49" s="33"/>
      <c r="C49" s="28" t="s">
        <v>120</v>
      </c>
      <c r="L49" s="33"/>
    </row>
    <row r="50" spans="2:12" s="1" customFormat="1" ht="16.5" customHeight="1">
      <c r="B50" s="33"/>
      <c r="E50" s="256" t="str">
        <f>E9</f>
        <v>1 - Etapa I</v>
      </c>
      <c r="F50" s="294"/>
      <c r="G50" s="294"/>
      <c r="H50" s="294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22</v>
      </c>
      <c r="F52" s="26" t="str">
        <f>F12</f>
        <v>Komenského 459</v>
      </c>
      <c r="I52" s="28" t="s">
        <v>24</v>
      </c>
      <c r="J52" s="50" t="str">
        <f>IF(J12="","",J12)</f>
        <v>20. 8. 2023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26</v>
      </c>
      <c r="F54" s="26" t="str">
        <f>E15</f>
        <v>Město Mariánské Lázně</v>
      </c>
      <c r="I54" s="28" t="s">
        <v>34</v>
      </c>
      <c r="J54" s="31" t="str">
        <f>E21</f>
        <v>Studio Prokon</v>
      </c>
      <c r="L54" s="33"/>
    </row>
    <row r="55" spans="2:12" s="1" customFormat="1" ht="25.7" customHeight="1">
      <c r="B55" s="33"/>
      <c r="C55" s="28" t="s">
        <v>32</v>
      </c>
      <c r="F55" s="26" t="str">
        <f>IF(E18="","",E18)</f>
        <v>Vyplň údaj</v>
      </c>
      <c r="I55" s="28" t="s">
        <v>37</v>
      </c>
      <c r="J55" s="31" t="str">
        <f>E24</f>
        <v>Ing. Tomáš Hrdlička, Ph.D.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126</v>
      </c>
      <c r="D57" s="92"/>
      <c r="E57" s="92"/>
      <c r="F57" s="92"/>
      <c r="G57" s="92"/>
      <c r="H57" s="92"/>
      <c r="I57" s="92"/>
      <c r="J57" s="99" t="s">
        <v>127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73</v>
      </c>
      <c r="J59" s="64">
        <f>J107</f>
        <v>0</v>
      </c>
      <c r="L59" s="33"/>
      <c r="AU59" s="18" t="s">
        <v>128</v>
      </c>
    </row>
    <row r="60" spans="2:12" s="8" customFormat="1" ht="24.95" customHeight="1">
      <c r="B60" s="101"/>
      <c r="D60" s="102" t="s">
        <v>129</v>
      </c>
      <c r="E60" s="103"/>
      <c r="F60" s="103"/>
      <c r="G60" s="103"/>
      <c r="H60" s="103"/>
      <c r="I60" s="103"/>
      <c r="J60" s="104">
        <f>J108</f>
        <v>0</v>
      </c>
      <c r="L60" s="101"/>
    </row>
    <row r="61" spans="2:12" s="9" customFormat="1" ht="19.9" customHeight="1">
      <c r="B61" s="105"/>
      <c r="D61" s="106" t="s">
        <v>130</v>
      </c>
      <c r="E61" s="107"/>
      <c r="F61" s="107"/>
      <c r="G61" s="107"/>
      <c r="H61" s="107"/>
      <c r="I61" s="107"/>
      <c r="J61" s="108">
        <f>J109</f>
        <v>0</v>
      </c>
      <c r="L61" s="105"/>
    </row>
    <row r="62" spans="2:12" s="9" customFormat="1" ht="14.85" customHeight="1">
      <c r="B62" s="105"/>
      <c r="D62" s="106" t="s">
        <v>131</v>
      </c>
      <c r="E62" s="107"/>
      <c r="F62" s="107"/>
      <c r="G62" s="107"/>
      <c r="H62" s="107"/>
      <c r="I62" s="107"/>
      <c r="J62" s="108">
        <f>J110</f>
        <v>0</v>
      </c>
      <c r="L62" s="105"/>
    </row>
    <row r="63" spans="2:12" s="9" customFormat="1" ht="14.85" customHeight="1">
      <c r="B63" s="105"/>
      <c r="D63" s="106" t="s">
        <v>132</v>
      </c>
      <c r="E63" s="107"/>
      <c r="F63" s="107"/>
      <c r="G63" s="107"/>
      <c r="H63" s="107"/>
      <c r="I63" s="107"/>
      <c r="J63" s="108">
        <f>J134</f>
        <v>0</v>
      </c>
      <c r="L63" s="105"/>
    </row>
    <row r="64" spans="2:12" s="9" customFormat="1" ht="14.85" customHeight="1">
      <c r="B64" s="105"/>
      <c r="D64" s="106" t="s">
        <v>133</v>
      </c>
      <c r="E64" s="107"/>
      <c r="F64" s="107"/>
      <c r="G64" s="107"/>
      <c r="H64" s="107"/>
      <c r="I64" s="107"/>
      <c r="J64" s="108">
        <f>J156</f>
        <v>0</v>
      </c>
      <c r="L64" s="105"/>
    </row>
    <row r="65" spans="2:12" s="9" customFormat="1" ht="14.85" customHeight="1">
      <c r="B65" s="105"/>
      <c r="D65" s="106" t="s">
        <v>134</v>
      </c>
      <c r="E65" s="107"/>
      <c r="F65" s="107"/>
      <c r="G65" s="107"/>
      <c r="H65" s="107"/>
      <c r="I65" s="107"/>
      <c r="J65" s="108">
        <f>J180</f>
        <v>0</v>
      </c>
      <c r="L65" s="105"/>
    </row>
    <row r="66" spans="2:12" s="9" customFormat="1" ht="14.85" customHeight="1">
      <c r="B66" s="105"/>
      <c r="D66" s="106" t="s">
        <v>135</v>
      </c>
      <c r="E66" s="107"/>
      <c r="F66" s="107"/>
      <c r="G66" s="107"/>
      <c r="H66" s="107"/>
      <c r="I66" s="107"/>
      <c r="J66" s="108">
        <f>J196</f>
        <v>0</v>
      </c>
      <c r="L66" s="105"/>
    </row>
    <row r="67" spans="2:12" s="9" customFormat="1" ht="19.9" customHeight="1">
      <c r="B67" s="105"/>
      <c r="D67" s="106" t="s">
        <v>136</v>
      </c>
      <c r="E67" s="107"/>
      <c r="F67" s="107"/>
      <c r="G67" s="107"/>
      <c r="H67" s="107"/>
      <c r="I67" s="107"/>
      <c r="J67" s="108">
        <f>J207</f>
        <v>0</v>
      </c>
      <c r="L67" s="105"/>
    </row>
    <row r="68" spans="2:12" s="9" customFormat="1" ht="19.9" customHeight="1">
      <c r="B68" s="105"/>
      <c r="D68" s="106" t="s">
        <v>137</v>
      </c>
      <c r="E68" s="107"/>
      <c r="F68" s="107"/>
      <c r="G68" s="107"/>
      <c r="H68" s="107"/>
      <c r="I68" s="107"/>
      <c r="J68" s="108">
        <f>J215</f>
        <v>0</v>
      </c>
      <c r="L68" s="105"/>
    </row>
    <row r="69" spans="2:12" s="9" customFormat="1" ht="19.9" customHeight="1">
      <c r="B69" s="105"/>
      <c r="D69" s="106" t="s">
        <v>138</v>
      </c>
      <c r="E69" s="107"/>
      <c r="F69" s="107"/>
      <c r="G69" s="107"/>
      <c r="H69" s="107"/>
      <c r="I69" s="107"/>
      <c r="J69" s="108">
        <f>J229</f>
        <v>0</v>
      </c>
      <c r="L69" s="105"/>
    </row>
    <row r="70" spans="2:12" s="9" customFormat="1" ht="14.85" customHeight="1">
      <c r="B70" s="105"/>
      <c r="D70" s="106" t="s">
        <v>139</v>
      </c>
      <c r="E70" s="107"/>
      <c r="F70" s="107"/>
      <c r="G70" s="107"/>
      <c r="H70" s="107"/>
      <c r="I70" s="107"/>
      <c r="J70" s="108">
        <f>J233</f>
        <v>0</v>
      </c>
      <c r="L70" s="105"/>
    </row>
    <row r="71" spans="2:12" s="9" customFormat="1" ht="21.75" customHeight="1">
      <c r="B71" s="105"/>
      <c r="D71" s="106" t="s">
        <v>140</v>
      </c>
      <c r="E71" s="107"/>
      <c r="F71" s="107"/>
      <c r="G71" s="107"/>
      <c r="H71" s="107"/>
      <c r="I71" s="107"/>
      <c r="J71" s="108">
        <f>J244</f>
        <v>0</v>
      </c>
      <c r="L71" s="105"/>
    </row>
    <row r="72" spans="2:12" s="9" customFormat="1" ht="14.85" customHeight="1">
      <c r="B72" s="105"/>
      <c r="D72" s="106" t="s">
        <v>141</v>
      </c>
      <c r="E72" s="107"/>
      <c r="F72" s="107"/>
      <c r="G72" s="107"/>
      <c r="H72" s="107"/>
      <c r="I72" s="107"/>
      <c r="J72" s="108">
        <f>J342</f>
        <v>0</v>
      </c>
      <c r="L72" s="105"/>
    </row>
    <row r="73" spans="2:12" s="9" customFormat="1" ht="21.75" customHeight="1">
      <c r="B73" s="105"/>
      <c r="D73" s="106" t="s">
        <v>142</v>
      </c>
      <c r="E73" s="107"/>
      <c r="F73" s="107"/>
      <c r="G73" s="107"/>
      <c r="H73" s="107"/>
      <c r="I73" s="107"/>
      <c r="J73" s="108">
        <f>J343</f>
        <v>0</v>
      </c>
      <c r="L73" s="105"/>
    </row>
    <row r="74" spans="2:12" s="9" customFormat="1" ht="21.75" customHeight="1">
      <c r="B74" s="105"/>
      <c r="D74" s="106" t="s">
        <v>143</v>
      </c>
      <c r="E74" s="107"/>
      <c r="F74" s="107"/>
      <c r="G74" s="107"/>
      <c r="H74" s="107"/>
      <c r="I74" s="107"/>
      <c r="J74" s="108">
        <f>J370</f>
        <v>0</v>
      </c>
      <c r="L74" s="105"/>
    </row>
    <row r="75" spans="2:12" s="9" customFormat="1" ht="19.9" customHeight="1">
      <c r="B75" s="105"/>
      <c r="D75" s="106" t="s">
        <v>144</v>
      </c>
      <c r="E75" s="107"/>
      <c r="F75" s="107"/>
      <c r="G75" s="107"/>
      <c r="H75" s="107"/>
      <c r="I75" s="107"/>
      <c r="J75" s="108">
        <f>J390</f>
        <v>0</v>
      </c>
      <c r="L75" s="105"/>
    </row>
    <row r="76" spans="2:12" s="9" customFormat="1" ht="14.85" customHeight="1">
      <c r="B76" s="105"/>
      <c r="D76" s="106" t="s">
        <v>145</v>
      </c>
      <c r="E76" s="107"/>
      <c r="F76" s="107"/>
      <c r="G76" s="107"/>
      <c r="H76" s="107"/>
      <c r="I76" s="107"/>
      <c r="J76" s="108">
        <f>J404</f>
        <v>0</v>
      </c>
      <c r="L76" s="105"/>
    </row>
    <row r="77" spans="2:12" s="9" customFormat="1" ht="19.9" customHeight="1">
      <c r="B77" s="105"/>
      <c r="D77" s="106" t="s">
        <v>146</v>
      </c>
      <c r="E77" s="107"/>
      <c r="F77" s="107"/>
      <c r="G77" s="107"/>
      <c r="H77" s="107"/>
      <c r="I77" s="107"/>
      <c r="J77" s="108">
        <f>J435</f>
        <v>0</v>
      </c>
      <c r="L77" s="105"/>
    </row>
    <row r="78" spans="2:12" s="9" customFormat="1" ht="14.85" customHeight="1">
      <c r="B78" s="105"/>
      <c r="D78" s="106" t="s">
        <v>147</v>
      </c>
      <c r="E78" s="107"/>
      <c r="F78" s="107"/>
      <c r="G78" s="107"/>
      <c r="H78" s="107"/>
      <c r="I78" s="107"/>
      <c r="J78" s="108">
        <f>J505</f>
        <v>0</v>
      </c>
      <c r="L78" s="105"/>
    </row>
    <row r="79" spans="2:12" s="9" customFormat="1" ht="19.9" customHeight="1">
      <c r="B79" s="105"/>
      <c r="D79" s="106" t="s">
        <v>148</v>
      </c>
      <c r="E79" s="107"/>
      <c r="F79" s="107"/>
      <c r="G79" s="107"/>
      <c r="H79" s="107"/>
      <c r="I79" s="107"/>
      <c r="J79" s="108">
        <f>J517</f>
        <v>0</v>
      </c>
      <c r="L79" s="105"/>
    </row>
    <row r="80" spans="2:12" s="8" customFormat="1" ht="24.95" customHeight="1">
      <c r="B80" s="101"/>
      <c r="D80" s="102" t="s">
        <v>149</v>
      </c>
      <c r="E80" s="103"/>
      <c r="F80" s="103"/>
      <c r="G80" s="103"/>
      <c r="H80" s="103"/>
      <c r="I80" s="103"/>
      <c r="J80" s="104">
        <f>J526</f>
        <v>0</v>
      </c>
      <c r="L80" s="101"/>
    </row>
    <row r="81" spans="2:12" s="9" customFormat="1" ht="19.9" customHeight="1">
      <c r="B81" s="105"/>
      <c r="D81" s="106" t="s">
        <v>150</v>
      </c>
      <c r="E81" s="107"/>
      <c r="F81" s="107"/>
      <c r="G81" s="107"/>
      <c r="H81" s="107"/>
      <c r="I81" s="107"/>
      <c r="J81" s="108">
        <f>J527</f>
        <v>0</v>
      </c>
      <c r="L81" s="105"/>
    </row>
    <row r="82" spans="2:12" s="9" customFormat="1" ht="19.9" customHeight="1">
      <c r="B82" s="105"/>
      <c r="D82" s="106" t="s">
        <v>151</v>
      </c>
      <c r="E82" s="107"/>
      <c r="F82" s="107"/>
      <c r="G82" s="107"/>
      <c r="H82" s="107"/>
      <c r="I82" s="107"/>
      <c r="J82" s="108">
        <f>J583</f>
        <v>0</v>
      </c>
      <c r="L82" s="105"/>
    </row>
    <row r="83" spans="2:12" s="9" customFormat="1" ht="19.9" customHeight="1">
      <c r="B83" s="105"/>
      <c r="D83" s="106" t="s">
        <v>152</v>
      </c>
      <c r="E83" s="107"/>
      <c r="F83" s="107"/>
      <c r="G83" s="107"/>
      <c r="H83" s="107"/>
      <c r="I83" s="107"/>
      <c r="J83" s="108">
        <f>J585</f>
        <v>0</v>
      </c>
      <c r="L83" s="105"/>
    </row>
    <row r="84" spans="2:12" s="9" customFormat="1" ht="19.9" customHeight="1">
      <c r="B84" s="105"/>
      <c r="D84" s="106" t="s">
        <v>153</v>
      </c>
      <c r="E84" s="107"/>
      <c r="F84" s="107"/>
      <c r="G84" s="107"/>
      <c r="H84" s="107"/>
      <c r="I84" s="107"/>
      <c r="J84" s="108">
        <f>J603</f>
        <v>0</v>
      </c>
      <c r="L84" s="105"/>
    </row>
    <row r="85" spans="2:12" s="9" customFormat="1" ht="14.85" customHeight="1">
      <c r="B85" s="105"/>
      <c r="D85" s="106" t="s">
        <v>154</v>
      </c>
      <c r="E85" s="107"/>
      <c r="F85" s="107"/>
      <c r="G85" s="107"/>
      <c r="H85" s="107"/>
      <c r="I85" s="107"/>
      <c r="J85" s="108">
        <f>J606</f>
        <v>0</v>
      </c>
      <c r="L85" s="105"/>
    </row>
    <row r="86" spans="2:12" s="9" customFormat="1" ht="19.9" customHeight="1">
      <c r="B86" s="105"/>
      <c r="D86" s="106" t="s">
        <v>155</v>
      </c>
      <c r="E86" s="107"/>
      <c r="F86" s="107"/>
      <c r="G86" s="107"/>
      <c r="H86" s="107"/>
      <c r="I86" s="107"/>
      <c r="J86" s="108">
        <f>J616</f>
        <v>0</v>
      </c>
      <c r="L86" s="105"/>
    </row>
    <row r="87" spans="2:12" s="8" customFormat="1" ht="24.95" customHeight="1">
      <c r="B87" s="101"/>
      <c r="D87" s="102" t="s">
        <v>156</v>
      </c>
      <c r="E87" s="103"/>
      <c r="F87" s="103"/>
      <c r="G87" s="103"/>
      <c r="H87" s="103"/>
      <c r="I87" s="103"/>
      <c r="J87" s="104">
        <f>J645</f>
        <v>0</v>
      </c>
      <c r="L87" s="101"/>
    </row>
    <row r="88" spans="2:12" s="1" customFormat="1" ht="21.75" customHeight="1">
      <c r="B88" s="33"/>
      <c r="L88" s="33"/>
    </row>
    <row r="89" spans="2:12" s="1" customFormat="1" ht="6.95" customHeight="1"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33"/>
    </row>
    <row r="93" spans="2:12" s="1" customFormat="1" ht="6.95" customHeight="1">
      <c r="B93" s="44"/>
      <c r="C93" s="45"/>
      <c r="D93" s="45"/>
      <c r="E93" s="45"/>
      <c r="F93" s="45"/>
      <c r="G93" s="45"/>
      <c r="H93" s="45"/>
      <c r="I93" s="45"/>
      <c r="J93" s="45"/>
      <c r="K93" s="45"/>
      <c r="L93" s="33"/>
    </row>
    <row r="94" spans="2:12" s="1" customFormat="1" ht="24.95" customHeight="1">
      <c r="B94" s="33"/>
      <c r="C94" s="22" t="s">
        <v>157</v>
      </c>
      <c r="L94" s="33"/>
    </row>
    <row r="95" spans="2:12" s="1" customFormat="1" ht="6.95" customHeight="1">
      <c r="B95" s="33"/>
      <c r="L95" s="33"/>
    </row>
    <row r="96" spans="2:12" s="1" customFormat="1" ht="12" customHeight="1">
      <c r="B96" s="33"/>
      <c r="C96" s="28" t="s">
        <v>16</v>
      </c>
      <c r="L96" s="33"/>
    </row>
    <row r="97" spans="2:12" s="1" customFormat="1" ht="26.25" customHeight="1">
      <c r="B97" s="33"/>
      <c r="E97" s="292" t="str">
        <f>E7</f>
        <v>Stavební úpravy - hydroizolace spodní stavby, Základní škola Jih Mariánské Lázně</v>
      </c>
      <c r="F97" s="293"/>
      <c r="G97" s="293"/>
      <c r="H97" s="293"/>
      <c r="L97" s="33"/>
    </row>
    <row r="98" spans="2:12" s="1" customFormat="1" ht="12" customHeight="1">
      <c r="B98" s="33"/>
      <c r="C98" s="28" t="s">
        <v>120</v>
      </c>
      <c r="L98" s="33"/>
    </row>
    <row r="99" spans="2:12" s="1" customFormat="1" ht="16.5" customHeight="1">
      <c r="B99" s="33"/>
      <c r="E99" s="256" t="str">
        <f>E9</f>
        <v>1 - Etapa I</v>
      </c>
      <c r="F99" s="294"/>
      <c r="G99" s="294"/>
      <c r="H99" s="294"/>
      <c r="L99" s="33"/>
    </row>
    <row r="100" spans="2:12" s="1" customFormat="1" ht="6.95" customHeight="1">
      <c r="B100" s="33"/>
      <c r="L100" s="33"/>
    </row>
    <row r="101" spans="2:12" s="1" customFormat="1" ht="12" customHeight="1">
      <c r="B101" s="33"/>
      <c r="C101" s="28" t="s">
        <v>22</v>
      </c>
      <c r="F101" s="26" t="str">
        <f>F12</f>
        <v>Komenského 459</v>
      </c>
      <c r="I101" s="28" t="s">
        <v>24</v>
      </c>
      <c r="J101" s="50" t="str">
        <f>IF(J12="","",J12)</f>
        <v>20. 8. 2023</v>
      </c>
      <c r="L101" s="33"/>
    </row>
    <row r="102" spans="2:12" s="1" customFormat="1" ht="6.95" customHeight="1">
      <c r="B102" s="33"/>
      <c r="L102" s="33"/>
    </row>
    <row r="103" spans="2:12" s="1" customFormat="1" ht="15.2" customHeight="1">
      <c r="B103" s="33"/>
      <c r="C103" s="28" t="s">
        <v>26</v>
      </c>
      <c r="F103" s="26" t="str">
        <f>E15</f>
        <v>Město Mariánské Lázně</v>
      </c>
      <c r="I103" s="28" t="s">
        <v>34</v>
      </c>
      <c r="J103" s="31" t="str">
        <f>E21</f>
        <v>Studio Prokon</v>
      </c>
      <c r="L103" s="33"/>
    </row>
    <row r="104" spans="2:12" s="1" customFormat="1" ht="25.7" customHeight="1">
      <c r="B104" s="33"/>
      <c r="C104" s="28" t="s">
        <v>32</v>
      </c>
      <c r="F104" s="26" t="str">
        <f>IF(E18="","",E18)</f>
        <v>Vyplň údaj</v>
      </c>
      <c r="I104" s="28" t="s">
        <v>37</v>
      </c>
      <c r="J104" s="31" t="str">
        <f>E24</f>
        <v>Ing. Tomáš Hrdlička, Ph.D.</v>
      </c>
      <c r="L104" s="33"/>
    </row>
    <row r="105" spans="2:12" s="1" customFormat="1" ht="10.35" customHeight="1">
      <c r="B105" s="33"/>
      <c r="L105" s="33"/>
    </row>
    <row r="106" spans="2:20" s="10" customFormat="1" ht="29.25" customHeight="1">
      <c r="B106" s="109"/>
      <c r="C106" s="110" t="s">
        <v>158</v>
      </c>
      <c r="D106" s="111" t="s">
        <v>60</v>
      </c>
      <c r="E106" s="111" t="s">
        <v>56</v>
      </c>
      <c r="F106" s="111" t="s">
        <v>57</v>
      </c>
      <c r="G106" s="111" t="s">
        <v>159</v>
      </c>
      <c r="H106" s="111" t="s">
        <v>160</v>
      </c>
      <c r="I106" s="111" t="s">
        <v>161</v>
      </c>
      <c r="J106" s="111" t="s">
        <v>127</v>
      </c>
      <c r="K106" s="112" t="s">
        <v>162</v>
      </c>
      <c r="L106" s="109"/>
      <c r="M106" s="57" t="s">
        <v>31</v>
      </c>
      <c r="N106" s="58" t="s">
        <v>45</v>
      </c>
      <c r="O106" s="58" t="s">
        <v>163</v>
      </c>
      <c r="P106" s="58" t="s">
        <v>164</v>
      </c>
      <c r="Q106" s="58" t="s">
        <v>165</v>
      </c>
      <c r="R106" s="58" t="s">
        <v>166</v>
      </c>
      <c r="S106" s="58" t="s">
        <v>167</v>
      </c>
      <c r="T106" s="59" t="s">
        <v>168</v>
      </c>
    </row>
    <row r="107" spans="2:63" s="1" customFormat="1" ht="22.9" customHeight="1">
      <c r="B107" s="33"/>
      <c r="C107" s="62" t="s">
        <v>169</v>
      </c>
      <c r="J107" s="113">
        <f>BK107</f>
        <v>0</v>
      </c>
      <c r="L107" s="33"/>
      <c r="M107" s="60"/>
      <c r="N107" s="51"/>
      <c r="O107" s="51"/>
      <c r="P107" s="114">
        <f>P108+P526+P645</f>
        <v>0</v>
      </c>
      <c r="Q107" s="51"/>
      <c r="R107" s="114">
        <f>R108+R526+R645</f>
        <v>35.15254443633499</v>
      </c>
      <c r="S107" s="51"/>
      <c r="T107" s="115">
        <f>T108+T526+T645</f>
        <v>32.09499646</v>
      </c>
      <c r="AT107" s="18" t="s">
        <v>74</v>
      </c>
      <c r="AU107" s="18" t="s">
        <v>128</v>
      </c>
      <c r="BK107" s="116">
        <f>BK108+BK526+BK645</f>
        <v>0</v>
      </c>
    </row>
    <row r="108" spans="2:63" s="11" customFormat="1" ht="25.9" customHeight="1">
      <c r="B108" s="117"/>
      <c r="D108" s="118" t="s">
        <v>74</v>
      </c>
      <c r="E108" s="119" t="s">
        <v>170</v>
      </c>
      <c r="F108" s="119" t="s">
        <v>171</v>
      </c>
      <c r="I108" s="120"/>
      <c r="J108" s="121">
        <f>BK108</f>
        <v>0</v>
      </c>
      <c r="L108" s="117"/>
      <c r="M108" s="122"/>
      <c r="P108" s="123">
        <f>P109+P207+P215+P229+P390+P435+P517</f>
        <v>0</v>
      </c>
      <c r="R108" s="123">
        <f>R109+R207+R215+R229+R390+R435+R517</f>
        <v>34.658612333834995</v>
      </c>
      <c r="T108" s="124">
        <f>T109+T207+T215+T229+T390+T435+T517</f>
        <v>32.09499646</v>
      </c>
      <c r="AR108" s="118" t="s">
        <v>80</v>
      </c>
      <c r="AT108" s="125" t="s">
        <v>74</v>
      </c>
      <c r="AU108" s="125" t="s">
        <v>75</v>
      </c>
      <c r="AY108" s="118" t="s">
        <v>172</v>
      </c>
      <c r="BK108" s="126">
        <f>BK109+BK207+BK215+BK229+BK390+BK435+BK517</f>
        <v>0</v>
      </c>
    </row>
    <row r="109" spans="2:63" s="11" customFormat="1" ht="22.9" customHeight="1">
      <c r="B109" s="117"/>
      <c r="D109" s="118" t="s">
        <v>74</v>
      </c>
      <c r="E109" s="127" t="s">
        <v>80</v>
      </c>
      <c r="F109" s="127" t="s">
        <v>173</v>
      </c>
      <c r="I109" s="120"/>
      <c r="J109" s="128">
        <f>BK109</f>
        <v>0</v>
      </c>
      <c r="L109" s="117"/>
      <c r="M109" s="122"/>
      <c r="P109" s="123">
        <f>P110+P134+P156+P180+P196</f>
        <v>0</v>
      </c>
      <c r="R109" s="123">
        <f>R110+R134+R156+R180+R196</f>
        <v>0.000312</v>
      </c>
      <c r="T109" s="124">
        <f>T110+T134+T156+T180+T196</f>
        <v>6.854399999999999</v>
      </c>
      <c r="AR109" s="118" t="s">
        <v>80</v>
      </c>
      <c r="AT109" s="125" t="s">
        <v>74</v>
      </c>
      <c r="AU109" s="125" t="s">
        <v>80</v>
      </c>
      <c r="AY109" s="118" t="s">
        <v>172</v>
      </c>
      <c r="BK109" s="126">
        <f>BK110+BK134+BK156+BK180+BK196</f>
        <v>0</v>
      </c>
    </row>
    <row r="110" spans="2:63" s="11" customFormat="1" ht="20.85" customHeight="1">
      <c r="B110" s="117"/>
      <c r="D110" s="118" t="s">
        <v>74</v>
      </c>
      <c r="E110" s="127" t="s">
        <v>174</v>
      </c>
      <c r="F110" s="127" t="s">
        <v>175</v>
      </c>
      <c r="I110" s="120"/>
      <c r="J110" s="128">
        <f>BK110</f>
        <v>0</v>
      </c>
      <c r="L110" s="117"/>
      <c r="M110" s="122"/>
      <c r="P110" s="123">
        <f>SUM(P111:P133)</f>
        <v>0</v>
      </c>
      <c r="R110" s="123">
        <f>SUM(R111:R133)</f>
        <v>0.000312</v>
      </c>
      <c r="T110" s="124">
        <f>SUM(T111:T133)</f>
        <v>0</v>
      </c>
      <c r="AR110" s="118" t="s">
        <v>80</v>
      </c>
      <c r="AT110" s="125" t="s">
        <v>74</v>
      </c>
      <c r="AU110" s="125" t="s">
        <v>84</v>
      </c>
      <c r="AY110" s="118" t="s">
        <v>172</v>
      </c>
      <c r="BK110" s="126">
        <f>SUM(BK111:BK133)</f>
        <v>0</v>
      </c>
    </row>
    <row r="111" spans="2:65" s="1" customFormat="1" ht="24.2" customHeight="1">
      <c r="B111" s="33"/>
      <c r="C111" s="129" t="s">
        <v>80</v>
      </c>
      <c r="D111" s="129" t="s">
        <v>176</v>
      </c>
      <c r="E111" s="130" t="s">
        <v>177</v>
      </c>
      <c r="F111" s="131" t="s">
        <v>178</v>
      </c>
      <c r="G111" s="132" t="s">
        <v>101</v>
      </c>
      <c r="H111" s="133">
        <v>12.48</v>
      </c>
      <c r="I111" s="134"/>
      <c r="J111" s="135">
        <f>ROUND(I111*H111,2)</f>
        <v>0</v>
      </c>
      <c r="K111" s="131" t="s">
        <v>179</v>
      </c>
      <c r="L111" s="33"/>
      <c r="M111" s="136" t="s">
        <v>31</v>
      </c>
      <c r="N111" s="137" t="s">
        <v>46</v>
      </c>
      <c r="P111" s="138">
        <f>O111*H111</f>
        <v>0</v>
      </c>
      <c r="Q111" s="138">
        <v>0</v>
      </c>
      <c r="R111" s="138">
        <f>Q111*H111</f>
        <v>0</v>
      </c>
      <c r="S111" s="138">
        <v>0</v>
      </c>
      <c r="T111" s="139">
        <f>S111*H111</f>
        <v>0</v>
      </c>
      <c r="AR111" s="140" t="s">
        <v>90</v>
      </c>
      <c r="AT111" s="140" t="s">
        <v>176</v>
      </c>
      <c r="AU111" s="140" t="s">
        <v>87</v>
      </c>
      <c r="AY111" s="18" t="s">
        <v>172</v>
      </c>
      <c r="BE111" s="141">
        <f>IF(N111="základní",J111,0)</f>
        <v>0</v>
      </c>
      <c r="BF111" s="141">
        <f>IF(N111="snížená",J111,0)</f>
        <v>0</v>
      </c>
      <c r="BG111" s="141">
        <f>IF(N111="zákl. přenesená",J111,0)</f>
        <v>0</v>
      </c>
      <c r="BH111" s="141">
        <f>IF(N111="sníž. přenesená",J111,0)</f>
        <v>0</v>
      </c>
      <c r="BI111" s="141">
        <f>IF(N111="nulová",J111,0)</f>
        <v>0</v>
      </c>
      <c r="BJ111" s="18" t="s">
        <v>80</v>
      </c>
      <c r="BK111" s="141">
        <f>ROUND(I111*H111,2)</f>
        <v>0</v>
      </c>
      <c r="BL111" s="18" t="s">
        <v>90</v>
      </c>
      <c r="BM111" s="140" t="s">
        <v>180</v>
      </c>
    </row>
    <row r="112" spans="2:47" s="1" customFormat="1" ht="12">
      <c r="B112" s="33"/>
      <c r="D112" s="142" t="s">
        <v>181</v>
      </c>
      <c r="F112" s="143" t="s">
        <v>182</v>
      </c>
      <c r="I112" s="144"/>
      <c r="L112" s="33"/>
      <c r="M112" s="145"/>
      <c r="T112" s="54"/>
      <c r="AT112" s="18" t="s">
        <v>181</v>
      </c>
      <c r="AU112" s="18" t="s">
        <v>87</v>
      </c>
    </row>
    <row r="113" spans="2:47" s="1" customFormat="1" ht="12">
      <c r="B113" s="33"/>
      <c r="D113" s="146" t="s">
        <v>183</v>
      </c>
      <c r="F113" s="147" t="s">
        <v>184</v>
      </c>
      <c r="I113" s="144"/>
      <c r="L113" s="33"/>
      <c r="M113" s="145"/>
      <c r="T113" s="54"/>
      <c r="AT113" s="18" t="s">
        <v>183</v>
      </c>
      <c r="AU113" s="18" t="s">
        <v>87</v>
      </c>
    </row>
    <row r="114" spans="2:51" s="12" customFormat="1" ht="12">
      <c r="B114" s="148"/>
      <c r="D114" s="146" t="s">
        <v>185</v>
      </c>
      <c r="E114" s="149" t="s">
        <v>31</v>
      </c>
      <c r="F114" s="150" t="s">
        <v>117</v>
      </c>
      <c r="H114" s="151">
        <v>12.48</v>
      </c>
      <c r="I114" s="152"/>
      <c r="L114" s="148"/>
      <c r="M114" s="153"/>
      <c r="T114" s="154"/>
      <c r="AT114" s="149" t="s">
        <v>185</v>
      </c>
      <c r="AU114" s="149" t="s">
        <v>87</v>
      </c>
      <c r="AV114" s="12" t="s">
        <v>84</v>
      </c>
      <c r="AW114" s="12" t="s">
        <v>36</v>
      </c>
      <c r="AX114" s="12" t="s">
        <v>80</v>
      </c>
      <c r="AY114" s="149" t="s">
        <v>172</v>
      </c>
    </row>
    <row r="115" spans="2:47" s="1" customFormat="1" ht="12">
      <c r="B115" s="33"/>
      <c r="D115" s="146" t="s">
        <v>186</v>
      </c>
      <c r="F115" s="155" t="s">
        <v>187</v>
      </c>
      <c r="L115" s="33"/>
      <c r="M115" s="145"/>
      <c r="T115" s="54"/>
      <c r="AU115" s="18" t="s">
        <v>87</v>
      </c>
    </row>
    <row r="116" spans="2:47" s="1" customFormat="1" ht="12">
      <c r="B116" s="33"/>
      <c r="D116" s="146" t="s">
        <v>186</v>
      </c>
      <c r="F116" s="156" t="s">
        <v>188</v>
      </c>
      <c r="H116" s="157">
        <v>12.48</v>
      </c>
      <c r="L116" s="33"/>
      <c r="M116" s="145"/>
      <c r="T116" s="54"/>
      <c r="AU116" s="18" t="s">
        <v>87</v>
      </c>
    </row>
    <row r="117" spans="2:65" s="1" customFormat="1" ht="55.5" customHeight="1">
      <c r="B117" s="33"/>
      <c r="C117" s="129" t="s">
        <v>84</v>
      </c>
      <c r="D117" s="129" t="s">
        <v>176</v>
      </c>
      <c r="E117" s="130" t="s">
        <v>189</v>
      </c>
      <c r="F117" s="131" t="s">
        <v>190</v>
      </c>
      <c r="G117" s="132" t="s">
        <v>101</v>
      </c>
      <c r="H117" s="133">
        <v>12.48</v>
      </c>
      <c r="I117" s="134"/>
      <c r="J117" s="135">
        <f>ROUND(I117*H117,2)</f>
        <v>0</v>
      </c>
      <c r="K117" s="131" t="s">
        <v>179</v>
      </c>
      <c r="L117" s="33"/>
      <c r="M117" s="136" t="s">
        <v>31</v>
      </c>
      <c r="N117" s="137" t="s">
        <v>46</v>
      </c>
      <c r="P117" s="138">
        <f>O117*H117</f>
        <v>0</v>
      </c>
      <c r="Q117" s="138">
        <v>0</v>
      </c>
      <c r="R117" s="138">
        <f>Q117*H117</f>
        <v>0</v>
      </c>
      <c r="S117" s="138">
        <v>0</v>
      </c>
      <c r="T117" s="139">
        <f>S117*H117</f>
        <v>0</v>
      </c>
      <c r="AR117" s="140" t="s">
        <v>90</v>
      </c>
      <c r="AT117" s="140" t="s">
        <v>176</v>
      </c>
      <c r="AU117" s="140" t="s">
        <v>87</v>
      </c>
      <c r="AY117" s="18" t="s">
        <v>172</v>
      </c>
      <c r="BE117" s="141">
        <f>IF(N117="základní",J117,0)</f>
        <v>0</v>
      </c>
      <c r="BF117" s="141">
        <f>IF(N117="snížená",J117,0)</f>
        <v>0</v>
      </c>
      <c r="BG117" s="141">
        <f>IF(N117="zákl. přenesená",J117,0)</f>
        <v>0</v>
      </c>
      <c r="BH117" s="141">
        <f>IF(N117="sníž. přenesená",J117,0)</f>
        <v>0</v>
      </c>
      <c r="BI117" s="141">
        <f>IF(N117="nulová",J117,0)</f>
        <v>0</v>
      </c>
      <c r="BJ117" s="18" t="s">
        <v>80</v>
      </c>
      <c r="BK117" s="141">
        <f>ROUND(I117*H117,2)</f>
        <v>0</v>
      </c>
      <c r="BL117" s="18" t="s">
        <v>90</v>
      </c>
      <c r="BM117" s="140" t="s">
        <v>191</v>
      </c>
    </row>
    <row r="118" spans="2:47" s="1" customFormat="1" ht="12">
      <c r="B118" s="33"/>
      <c r="D118" s="142" t="s">
        <v>181</v>
      </c>
      <c r="F118" s="143" t="s">
        <v>192</v>
      </c>
      <c r="I118" s="144"/>
      <c r="L118" s="33"/>
      <c r="M118" s="145"/>
      <c r="T118" s="54"/>
      <c r="AT118" s="18" t="s">
        <v>181</v>
      </c>
      <c r="AU118" s="18" t="s">
        <v>87</v>
      </c>
    </row>
    <row r="119" spans="2:51" s="12" customFormat="1" ht="12">
      <c r="B119" s="148"/>
      <c r="D119" s="146" t="s">
        <v>185</v>
      </c>
      <c r="E119" s="149" t="s">
        <v>31</v>
      </c>
      <c r="F119" s="150" t="s">
        <v>117</v>
      </c>
      <c r="H119" s="151">
        <v>12.48</v>
      </c>
      <c r="I119" s="152"/>
      <c r="L119" s="148"/>
      <c r="M119" s="153"/>
      <c r="T119" s="154"/>
      <c r="AT119" s="149" t="s">
        <v>185</v>
      </c>
      <c r="AU119" s="149" t="s">
        <v>87</v>
      </c>
      <c r="AV119" s="12" t="s">
        <v>84</v>
      </c>
      <c r="AW119" s="12" t="s">
        <v>36</v>
      </c>
      <c r="AX119" s="12" t="s">
        <v>80</v>
      </c>
      <c r="AY119" s="149" t="s">
        <v>172</v>
      </c>
    </row>
    <row r="120" spans="2:47" s="1" customFormat="1" ht="12">
      <c r="B120" s="33"/>
      <c r="D120" s="146" t="s">
        <v>186</v>
      </c>
      <c r="F120" s="155" t="s">
        <v>187</v>
      </c>
      <c r="L120" s="33"/>
      <c r="M120" s="145"/>
      <c r="T120" s="54"/>
      <c r="AU120" s="18" t="s">
        <v>87</v>
      </c>
    </row>
    <row r="121" spans="2:47" s="1" customFormat="1" ht="12">
      <c r="B121" s="33"/>
      <c r="D121" s="146" t="s">
        <v>186</v>
      </c>
      <c r="F121" s="156" t="s">
        <v>188</v>
      </c>
      <c r="H121" s="157">
        <v>12.48</v>
      </c>
      <c r="L121" s="33"/>
      <c r="M121" s="145"/>
      <c r="T121" s="54"/>
      <c r="AU121" s="18" t="s">
        <v>87</v>
      </c>
    </row>
    <row r="122" spans="2:65" s="1" customFormat="1" ht="37.9" customHeight="1">
      <c r="B122" s="33"/>
      <c r="C122" s="129" t="s">
        <v>87</v>
      </c>
      <c r="D122" s="129" t="s">
        <v>176</v>
      </c>
      <c r="E122" s="130" t="s">
        <v>193</v>
      </c>
      <c r="F122" s="131" t="s">
        <v>194</v>
      </c>
      <c r="G122" s="132" t="s">
        <v>101</v>
      </c>
      <c r="H122" s="133">
        <v>12.48</v>
      </c>
      <c r="I122" s="134"/>
      <c r="J122" s="135">
        <f>ROUND(I122*H122,2)</f>
        <v>0</v>
      </c>
      <c r="K122" s="131" t="s">
        <v>179</v>
      </c>
      <c r="L122" s="33"/>
      <c r="M122" s="136" t="s">
        <v>31</v>
      </c>
      <c r="N122" s="137" t="s">
        <v>46</v>
      </c>
      <c r="P122" s="138">
        <f>O122*H122</f>
        <v>0</v>
      </c>
      <c r="Q122" s="138">
        <v>0</v>
      </c>
      <c r="R122" s="138">
        <f>Q122*H122</f>
        <v>0</v>
      </c>
      <c r="S122" s="138">
        <v>0</v>
      </c>
      <c r="T122" s="139">
        <f>S122*H122</f>
        <v>0</v>
      </c>
      <c r="AR122" s="140" t="s">
        <v>90</v>
      </c>
      <c r="AT122" s="140" t="s">
        <v>176</v>
      </c>
      <c r="AU122" s="140" t="s">
        <v>87</v>
      </c>
      <c r="AY122" s="18" t="s">
        <v>172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8" t="s">
        <v>80</v>
      </c>
      <c r="BK122" s="141">
        <f>ROUND(I122*H122,2)</f>
        <v>0</v>
      </c>
      <c r="BL122" s="18" t="s">
        <v>90</v>
      </c>
      <c r="BM122" s="140" t="s">
        <v>195</v>
      </c>
    </row>
    <row r="123" spans="2:47" s="1" customFormat="1" ht="12">
      <c r="B123" s="33"/>
      <c r="D123" s="142" t="s">
        <v>181</v>
      </c>
      <c r="F123" s="143" t="s">
        <v>196</v>
      </c>
      <c r="I123" s="144"/>
      <c r="L123" s="33"/>
      <c r="M123" s="145"/>
      <c r="T123" s="54"/>
      <c r="AT123" s="18" t="s">
        <v>181</v>
      </c>
      <c r="AU123" s="18" t="s">
        <v>87</v>
      </c>
    </row>
    <row r="124" spans="2:51" s="12" customFormat="1" ht="12">
      <c r="B124" s="148"/>
      <c r="D124" s="146" t="s">
        <v>185</v>
      </c>
      <c r="E124" s="149" t="s">
        <v>31</v>
      </c>
      <c r="F124" s="150" t="s">
        <v>117</v>
      </c>
      <c r="H124" s="151">
        <v>12.48</v>
      </c>
      <c r="I124" s="152"/>
      <c r="L124" s="148"/>
      <c r="M124" s="153"/>
      <c r="T124" s="154"/>
      <c r="AT124" s="149" t="s">
        <v>185</v>
      </c>
      <c r="AU124" s="149" t="s">
        <v>87</v>
      </c>
      <c r="AV124" s="12" t="s">
        <v>84</v>
      </c>
      <c r="AW124" s="12" t="s">
        <v>36</v>
      </c>
      <c r="AX124" s="12" t="s">
        <v>80</v>
      </c>
      <c r="AY124" s="149" t="s">
        <v>172</v>
      </c>
    </row>
    <row r="125" spans="2:47" s="1" customFormat="1" ht="12">
      <c r="B125" s="33"/>
      <c r="D125" s="146" t="s">
        <v>186</v>
      </c>
      <c r="F125" s="155" t="s">
        <v>187</v>
      </c>
      <c r="L125" s="33"/>
      <c r="M125" s="145"/>
      <c r="T125" s="54"/>
      <c r="AU125" s="18" t="s">
        <v>87</v>
      </c>
    </row>
    <row r="126" spans="2:47" s="1" customFormat="1" ht="12">
      <c r="B126" s="33"/>
      <c r="D126" s="146" t="s">
        <v>186</v>
      </c>
      <c r="F126" s="156" t="s">
        <v>188</v>
      </c>
      <c r="H126" s="157">
        <v>12.48</v>
      </c>
      <c r="L126" s="33"/>
      <c r="M126" s="145"/>
      <c r="T126" s="54"/>
      <c r="AU126" s="18" t="s">
        <v>87</v>
      </c>
    </row>
    <row r="127" spans="2:65" s="1" customFormat="1" ht="37.9" customHeight="1">
      <c r="B127" s="33"/>
      <c r="C127" s="129" t="s">
        <v>90</v>
      </c>
      <c r="D127" s="129" t="s">
        <v>176</v>
      </c>
      <c r="E127" s="130" t="s">
        <v>197</v>
      </c>
      <c r="F127" s="131" t="s">
        <v>198</v>
      </c>
      <c r="G127" s="132" t="s">
        <v>101</v>
      </c>
      <c r="H127" s="133">
        <v>12.48</v>
      </c>
      <c r="I127" s="134"/>
      <c r="J127" s="135">
        <f>ROUND(I127*H127,2)</f>
        <v>0</v>
      </c>
      <c r="K127" s="131" t="s">
        <v>179</v>
      </c>
      <c r="L127" s="33"/>
      <c r="M127" s="136" t="s">
        <v>31</v>
      </c>
      <c r="N127" s="137" t="s">
        <v>46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90</v>
      </c>
      <c r="AT127" s="140" t="s">
        <v>176</v>
      </c>
      <c r="AU127" s="140" t="s">
        <v>87</v>
      </c>
      <c r="AY127" s="18" t="s">
        <v>172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8" t="s">
        <v>80</v>
      </c>
      <c r="BK127" s="141">
        <f>ROUND(I127*H127,2)</f>
        <v>0</v>
      </c>
      <c r="BL127" s="18" t="s">
        <v>90</v>
      </c>
      <c r="BM127" s="140" t="s">
        <v>199</v>
      </c>
    </row>
    <row r="128" spans="2:47" s="1" customFormat="1" ht="12">
      <c r="B128" s="33"/>
      <c r="D128" s="142" t="s">
        <v>181</v>
      </c>
      <c r="F128" s="143" t="s">
        <v>200</v>
      </c>
      <c r="I128" s="144"/>
      <c r="L128" s="33"/>
      <c r="M128" s="145"/>
      <c r="T128" s="54"/>
      <c r="AT128" s="18" t="s">
        <v>181</v>
      </c>
      <c r="AU128" s="18" t="s">
        <v>87</v>
      </c>
    </row>
    <row r="129" spans="2:51" s="12" customFormat="1" ht="12">
      <c r="B129" s="148"/>
      <c r="D129" s="146" t="s">
        <v>185</v>
      </c>
      <c r="E129" s="149" t="s">
        <v>31</v>
      </c>
      <c r="F129" s="150" t="s">
        <v>117</v>
      </c>
      <c r="H129" s="151">
        <v>12.48</v>
      </c>
      <c r="I129" s="152"/>
      <c r="L129" s="148"/>
      <c r="M129" s="153"/>
      <c r="T129" s="154"/>
      <c r="AT129" s="149" t="s">
        <v>185</v>
      </c>
      <c r="AU129" s="149" t="s">
        <v>87</v>
      </c>
      <c r="AV129" s="12" t="s">
        <v>84</v>
      </c>
      <c r="AW129" s="12" t="s">
        <v>36</v>
      </c>
      <c r="AX129" s="12" t="s">
        <v>80</v>
      </c>
      <c r="AY129" s="149" t="s">
        <v>172</v>
      </c>
    </row>
    <row r="130" spans="2:47" s="1" customFormat="1" ht="12">
      <c r="B130" s="33"/>
      <c r="D130" s="146" t="s">
        <v>186</v>
      </c>
      <c r="F130" s="155" t="s">
        <v>187</v>
      </c>
      <c r="L130" s="33"/>
      <c r="M130" s="145"/>
      <c r="T130" s="54"/>
      <c r="AU130" s="18" t="s">
        <v>87</v>
      </c>
    </row>
    <row r="131" spans="2:47" s="1" customFormat="1" ht="12">
      <c r="B131" s="33"/>
      <c r="D131" s="146" t="s">
        <v>186</v>
      </c>
      <c r="F131" s="156" t="s">
        <v>188</v>
      </c>
      <c r="H131" s="157">
        <v>12.48</v>
      </c>
      <c r="L131" s="33"/>
      <c r="M131" s="145"/>
      <c r="T131" s="54"/>
      <c r="AU131" s="18" t="s">
        <v>87</v>
      </c>
    </row>
    <row r="132" spans="2:65" s="1" customFormat="1" ht="16.5" customHeight="1">
      <c r="B132" s="33"/>
      <c r="C132" s="158" t="s">
        <v>93</v>
      </c>
      <c r="D132" s="158" t="s">
        <v>201</v>
      </c>
      <c r="E132" s="159" t="s">
        <v>202</v>
      </c>
      <c r="F132" s="160" t="s">
        <v>203</v>
      </c>
      <c r="G132" s="161" t="s">
        <v>204</v>
      </c>
      <c r="H132" s="162">
        <v>0.312</v>
      </c>
      <c r="I132" s="163"/>
      <c r="J132" s="164">
        <f>ROUND(I132*H132,2)</f>
        <v>0</v>
      </c>
      <c r="K132" s="160" t="s">
        <v>179</v>
      </c>
      <c r="L132" s="165"/>
      <c r="M132" s="166" t="s">
        <v>31</v>
      </c>
      <c r="N132" s="167" t="s">
        <v>46</v>
      </c>
      <c r="P132" s="138">
        <f>O132*H132</f>
        <v>0</v>
      </c>
      <c r="Q132" s="138">
        <v>0.001</v>
      </c>
      <c r="R132" s="138">
        <f>Q132*H132</f>
        <v>0.000312</v>
      </c>
      <c r="S132" s="138">
        <v>0</v>
      </c>
      <c r="T132" s="139">
        <f>S132*H132</f>
        <v>0</v>
      </c>
      <c r="AR132" s="140" t="s">
        <v>205</v>
      </c>
      <c r="AT132" s="140" t="s">
        <v>201</v>
      </c>
      <c r="AU132" s="140" t="s">
        <v>87</v>
      </c>
      <c r="AY132" s="18" t="s">
        <v>172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8" t="s">
        <v>80</v>
      </c>
      <c r="BK132" s="141">
        <f>ROUND(I132*H132,2)</f>
        <v>0</v>
      </c>
      <c r="BL132" s="18" t="s">
        <v>90</v>
      </c>
      <c r="BM132" s="140" t="s">
        <v>206</v>
      </c>
    </row>
    <row r="133" spans="2:51" s="12" customFormat="1" ht="12">
      <c r="B133" s="148"/>
      <c r="D133" s="146" t="s">
        <v>185</v>
      </c>
      <c r="F133" s="150" t="s">
        <v>207</v>
      </c>
      <c r="H133" s="151">
        <v>0.312</v>
      </c>
      <c r="I133" s="152"/>
      <c r="L133" s="148"/>
      <c r="M133" s="153"/>
      <c r="T133" s="154"/>
      <c r="AT133" s="149" t="s">
        <v>185</v>
      </c>
      <c r="AU133" s="149" t="s">
        <v>87</v>
      </c>
      <c r="AV133" s="12" t="s">
        <v>84</v>
      </c>
      <c r="AW133" s="12" t="s">
        <v>4</v>
      </c>
      <c r="AX133" s="12" t="s">
        <v>80</v>
      </c>
      <c r="AY133" s="149" t="s">
        <v>172</v>
      </c>
    </row>
    <row r="134" spans="2:63" s="11" customFormat="1" ht="20.85" customHeight="1">
      <c r="B134" s="117"/>
      <c r="D134" s="118" t="s">
        <v>74</v>
      </c>
      <c r="E134" s="127" t="s">
        <v>208</v>
      </c>
      <c r="F134" s="127" t="s">
        <v>209</v>
      </c>
      <c r="I134" s="120"/>
      <c r="J134" s="128">
        <f>BK134</f>
        <v>0</v>
      </c>
      <c r="L134" s="117"/>
      <c r="M134" s="122"/>
      <c r="P134" s="123">
        <f>SUM(P135:P155)</f>
        <v>0</v>
      </c>
      <c r="R134" s="123">
        <f>SUM(R135:R155)</f>
        <v>0</v>
      </c>
      <c r="T134" s="124">
        <f>SUM(T135:T155)</f>
        <v>0</v>
      </c>
      <c r="AR134" s="118" t="s">
        <v>80</v>
      </c>
      <c r="AT134" s="125" t="s">
        <v>74</v>
      </c>
      <c r="AU134" s="125" t="s">
        <v>84</v>
      </c>
      <c r="AY134" s="118" t="s">
        <v>172</v>
      </c>
      <c r="BK134" s="126">
        <f>SUM(BK135:BK155)</f>
        <v>0</v>
      </c>
    </row>
    <row r="135" spans="2:65" s="1" customFormat="1" ht="44.25" customHeight="1">
      <c r="B135" s="33"/>
      <c r="C135" s="129" t="s">
        <v>96</v>
      </c>
      <c r="D135" s="129" t="s">
        <v>176</v>
      </c>
      <c r="E135" s="130" t="s">
        <v>210</v>
      </c>
      <c r="F135" s="131" t="s">
        <v>211</v>
      </c>
      <c r="G135" s="132" t="s">
        <v>212</v>
      </c>
      <c r="H135" s="133">
        <v>2.896</v>
      </c>
      <c r="I135" s="134"/>
      <c r="J135" s="135">
        <f>ROUND(I135*H135,2)</f>
        <v>0</v>
      </c>
      <c r="K135" s="131" t="s">
        <v>179</v>
      </c>
      <c r="L135" s="33"/>
      <c r="M135" s="136" t="s">
        <v>31</v>
      </c>
      <c r="N135" s="137" t="s">
        <v>46</v>
      </c>
      <c r="P135" s="138">
        <f>O135*H135</f>
        <v>0</v>
      </c>
      <c r="Q135" s="138">
        <v>0</v>
      </c>
      <c r="R135" s="138">
        <f>Q135*H135</f>
        <v>0</v>
      </c>
      <c r="S135" s="138">
        <v>0</v>
      </c>
      <c r="T135" s="139">
        <f>S135*H135</f>
        <v>0</v>
      </c>
      <c r="AR135" s="140" t="s">
        <v>90</v>
      </c>
      <c r="AT135" s="140" t="s">
        <v>176</v>
      </c>
      <c r="AU135" s="140" t="s">
        <v>87</v>
      </c>
      <c r="AY135" s="18" t="s">
        <v>172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8" t="s">
        <v>80</v>
      </c>
      <c r="BK135" s="141">
        <f>ROUND(I135*H135,2)</f>
        <v>0</v>
      </c>
      <c r="BL135" s="18" t="s">
        <v>90</v>
      </c>
      <c r="BM135" s="140" t="s">
        <v>213</v>
      </c>
    </row>
    <row r="136" spans="2:47" s="1" customFormat="1" ht="12">
      <c r="B136" s="33"/>
      <c r="D136" s="142" t="s">
        <v>181</v>
      </c>
      <c r="F136" s="143" t="s">
        <v>214</v>
      </c>
      <c r="I136" s="144"/>
      <c r="L136" s="33"/>
      <c r="M136" s="145"/>
      <c r="T136" s="54"/>
      <c r="AT136" s="18" t="s">
        <v>181</v>
      </c>
      <c r="AU136" s="18" t="s">
        <v>87</v>
      </c>
    </row>
    <row r="137" spans="2:51" s="12" customFormat="1" ht="12">
      <c r="B137" s="148"/>
      <c r="D137" s="146" t="s">
        <v>185</v>
      </c>
      <c r="E137" s="149" t="s">
        <v>31</v>
      </c>
      <c r="F137" s="150" t="s">
        <v>215</v>
      </c>
      <c r="H137" s="151">
        <v>1</v>
      </c>
      <c r="I137" s="152"/>
      <c r="L137" s="148"/>
      <c r="M137" s="153"/>
      <c r="T137" s="154"/>
      <c r="AT137" s="149" t="s">
        <v>185</v>
      </c>
      <c r="AU137" s="149" t="s">
        <v>87</v>
      </c>
      <c r="AV137" s="12" t="s">
        <v>84</v>
      </c>
      <c r="AW137" s="12" t="s">
        <v>36</v>
      </c>
      <c r="AX137" s="12" t="s">
        <v>75</v>
      </c>
      <c r="AY137" s="149" t="s">
        <v>172</v>
      </c>
    </row>
    <row r="138" spans="2:51" s="12" customFormat="1" ht="12">
      <c r="B138" s="148"/>
      <c r="D138" s="146" t="s">
        <v>185</v>
      </c>
      <c r="E138" s="149" t="s">
        <v>31</v>
      </c>
      <c r="F138" s="150" t="s">
        <v>216</v>
      </c>
      <c r="H138" s="151">
        <v>1.896</v>
      </c>
      <c r="I138" s="152"/>
      <c r="L138" s="148"/>
      <c r="M138" s="153"/>
      <c r="T138" s="154"/>
      <c r="AT138" s="149" t="s">
        <v>185</v>
      </c>
      <c r="AU138" s="149" t="s">
        <v>87</v>
      </c>
      <c r="AV138" s="12" t="s">
        <v>84</v>
      </c>
      <c r="AW138" s="12" t="s">
        <v>36</v>
      </c>
      <c r="AX138" s="12" t="s">
        <v>75</v>
      </c>
      <c r="AY138" s="149" t="s">
        <v>172</v>
      </c>
    </row>
    <row r="139" spans="2:51" s="13" customFormat="1" ht="12">
      <c r="B139" s="168"/>
      <c r="D139" s="146" t="s">
        <v>185</v>
      </c>
      <c r="E139" s="169" t="s">
        <v>31</v>
      </c>
      <c r="F139" s="170" t="s">
        <v>217</v>
      </c>
      <c r="H139" s="171">
        <v>2.896</v>
      </c>
      <c r="I139" s="172"/>
      <c r="L139" s="168"/>
      <c r="M139" s="173"/>
      <c r="T139" s="174"/>
      <c r="AT139" s="169" t="s">
        <v>185</v>
      </c>
      <c r="AU139" s="169" t="s">
        <v>87</v>
      </c>
      <c r="AV139" s="13" t="s">
        <v>90</v>
      </c>
      <c r="AW139" s="13" t="s">
        <v>36</v>
      </c>
      <c r="AX139" s="13" t="s">
        <v>80</v>
      </c>
      <c r="AY139" s="169" t="s">
        <v>172</v>
      </c>
    </row>
    <row r="140" spans="2:65" s="1" customFormat="1" ht="55.5" customHeight="1">
      <c r="B140" s="33"/>
      <c r="C140" s="129" t="s">
        <v>218</v>
      </c>
      <c r="D140" s="129" t="s">
        <v>176</v>
      </c>
      <c r="E140" s="130" t="s">
        <v>219</v>
      </c>
      <c r="F140" s="131" t="s">
        <v>220</v>
      </c>
      <c r="G140" s="132" t="s">
        <v>212</v>
      </c>
      <c r="H140" s="133">
        <v>123.527</v>
      </c>
      <c r="I140" s="134"/>
      <c r="J140" s="135">
        <f>ROUND(I140*H140,2)</f>
        <v>0</v>
      </c>
      <c r="K140" s="131" t="s">
        <v>179</v>
      </c>
      <c r="L140" s="33"/>
      <c r="M140" s="136" t="s">
        <v>31</v>
      </c>
      <c r="N140" s="137" t="s">
        <v>46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90</v>
      </c>
      <c r="AT140" s="140" t="s">
        <v>176</v>
      </c>
      <c r="AU140" s="140" t="s">
        <v>87</v>
      </c>
      <c r="AY140" s="18" t="s">
        <v>172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8" t="s">
        <v>80</v>
      </c>
      <c r="BK140" s="141">
        <f>ROUND(I140*H140,2)</f>
        <v>0</v>
      </c>
      <c r="BL140" s="18" t="s">
        <v>90</v>
      </c>
      <c r="BM140" s="140" t="s">
        <v>221</v>
      </c>
    </row>
    <row r="141" spans="2:47" s="1" customFormat="1" ht="12">
      <c r="B141" s="33"/>
      <c r="D141" s="142" t="s">
        <v>181</v>
      </c>
      <c r="F141" s="143" t="s">
        <v>222</v>
      </c>
      <c r="I141" s="144"/>
      <c r="L141" s="33"/>
      <c r="M141" s="145"/>
      <c r="T141" s="54"/>
      <c r="AT141" s="18" t="s">
        <v>181</v>
      </c>
      <c r="AU141" s="18" t="s">
        <v>87</v>
      </c>
    </row>
    <row r="142" spans="2:51" s="14" customFormat="1" ht="12">
      <c r="B142" s="175"/>
      <c r="D142" s="146" t="s">
        <v>185</v>
      </c>
      <c r="E142" s="176" t="s">
        <v>31</v>
      </c>
      <c r="F142" s="177" t="s">
        <v>223</v>
      </c>
      <c r="H142" s="176" t="s">
        <v>31</v>
      </c>
      <c r="I142" s="178"/>
      <c r="L142" s="175"/>
      <c r="M142" s="179"/>
      <c r="T142" s="180"/>
      <c r="AT142" s="176" t="s">
        <v>185</v>
      </c>
      <c r="AU142" s="176" t="s">
        <v>87</v>
      </c>
      <c r="AV142" s="14" t="s">
        <v>80</v>
      </c>
      <c r="AW142" s="14" t="s">
        <v>36</v>
      </c>
      <c r="AX142" s="14" t="s">
        <v>75</v>
      </c>
      <c r="AY142" s="176" t="s">
        <v>172</v>
      </c>
    </row>
    <row r="143" spans="2:51" s="12" customFormat="1" ht="12">
      <c r="B143" s="148"/>
      <c r="D143" s="146" t="s">
        <v>185</v>
      </c>
      <c r="E143" s="149" t="s">
        <v>31</v>
      </c>
      <c r="F143" s="150" t="s">
        <v>224</v>
      </c>
      <c r="H143" s="151">
        <v>30.765</v>
      </c>
      <c r="I143" s="152"/>
      <c r="L143" s="148"/>
      <c r="M143" s="153"/>
      <c r="T143" s="154"/>
      <c r="AT143" s="149" t="s">
        <v>185</v>
      </c>
      <c r="AU143" s="149" t="s">
        <v>87</v>
      </c>
      <c r="AV143" s="12" t="s">
        <v>84</v>
      </c>
      <c r="AW143" s="12" t="s">
        <v>36</v>
      </c>
      <c r="AX143" s="12" t="s">
        <v>75</v>
      </c>
      <c r="AY143" s="149" t="s">
        <v>172</v>
      </c>
    </row>
    <row r="144" spans="2:51" s="12" customFormat="1" ht="12">
      <c r="B144" s="148"/>
      <c r="D144" s="146" t="s">
        <v>185</v>
      </c>
      <c r="E144" s="149" t="s">
        <v>31</v>
      </c>
      <c r="F144" s="150" t="s">
        <v>225</v>
      </c>
      <c r="H144" s="151">
        <v>20.687</v>
      </c>
      <c r="I144" s="152"/>
      <c r="L144" s="148"/>
      <c r="M144" s="153"/>
      <c r="T144" s="154"/>
      <c r="AT144" s="149" t="s">
        <v>185</v>
      </c>
      <c r="AU144" s="149" t="s">
        <v>87</v>
      </c>
      <c r="AV144" s="12" t="s">
        <v>84</v>
      </c>
      <c r="AW144" s="12" t="s">
        <v>36</v>
      </c>
      <c r="AX144" s="12" t="s">
        <v>75</v>
      </c>
      <c r="AY144" s="149" t="s">
        <v>172</v>
      </c>
    </row>
    <row r="145" spans="2:51" s="12" customFormat="1" ht="12">
      <c r="B145" s="148"/>
      <c r="D145" s="146" t="s">
        <v>185</v>
      </c>
      <c r="E145" s="149" t="s">
        <v>31</v>
      </c>
      <c r="F145" s="150" t="s">
        <v>226</v>
      </c>
      <c r="H145" s="151">
        <v>7.548</v>
      </c>
      <c r="I145" s="152"/>
      <c r="L145" s="148"/>
      <c r="M145" s="153"/>
      <c r="T145" s="154"/>
      <c r="AT145" s="149" t="s">
        <v>185</v>
      </c>
      <c r="AU145" s="149" t="s">
        <v>87</v>
      </c>
      <c r="AV145" s="12" t="s">
        <v>84</v>
      </c>
      <c r="AW145" s="12" t="s">
        <v>36</v>
      </c>
      <c r="AX145" s="12" t="s">
        <v>75</v>
      </c>
      <c r="AY145" s="149" t="s">
        <v>172</v>
      </c>
    </row>
    <row r="146" spans="2:51" s="12" customFormat="1" ht="12">
      <c r="B146" s="148"/>
      <c r="D146" s="146" t="s">
        <v>185</v>
      </c>
      <c r="E146" s="149" t="s">
        <v>31</v>
      </c>
      <c r="F146" s="150" t="s">
        <v>227</v>
      </c>
      <c r="H146" s="151">
        <v>4.813</v>
      </c>
      <c r="I146" s="152"/>
      <c r="L146" s="148"/>
      <c r="M146" s="153"/>
      <c r="T146" s="154"/>
      <c r="AT146" s="149" t="s">
        <v>185</v>
      </c>
      <c r="AU146" s="149" t="s">
        <v>87</v>
      </c>
      <c r="AV146" s="12" t="s">
        <v>84</v>
      </c>
      <c r="AW146" s="12" t="s">
        <v>36</v>
      </c>
      <c r="AX146" s="12" t="s">
        <v>75</v>
      </c>
      <c r="AY146" s="149" t="s">
        <v>172</v>
      </c>
    </row>
    <row r="147" spans="2:51" s="12" customFormat="1" ht="12">
      <c r="B147" s="148"/>
      <c r="D147" s="146" t="s">
        <v>185</v>
      </c>
      <c r="E147" s="149" t="s">
        <v>31</v>
      </c>
      <c r="F147" s="150" t="s">
        <v>228</v>
      </c>
      <c r="H147" s="151">
        <v>15.591</v>
      </c>
      <c r="I147" s="152"/>
      <c r="L147" s="148"/>
      <c r="M147" s="153"/>
      <c r="T147" s="154"/>
      <c r="AT147" s="149" t="s">
        <v>185</v>
      </c>
      <c r="AU147" s="149" t="s">
        <v>87</v>
      </c>
      <c r="AV147" s="12" t="s">
        <v>84</v>
      </c>
      <c r="AW147" s="12" t="s">
        <v>36</v>
      </c>
      <c r="AX147" s="12" t="s">
        <v>75</v>
      </c>
      <c r="AY147" s="149" t="s">
        <v>172</v>
      </c>
    </row>
    <row r="148" spans="2:51" s="14" customFormat="1" ht="12">
      <c r="B148" s="175"/>
      <c r="D148" s="146" t="s">
        <v>185</v>
      </c>
      <c r="E148" s="176" t="s">
        <v>31</v>
      </c>
      <c r="F148" s="177" t="s">
        <v>229</v>
      </c>
      <c r="H148" s="176" t="s">
        <v>31</v>
      </c>
      <c r="I148" s="178"/>
      <c r="L148" s="175"/>
      <c r="M148" s="179"/>
      <c r="T148" s="180"/>
      <c r="AT148" s="176" t="s">
        <v>185</v>
      </c>
      <c r="AU148" s="176" t="s">
        <v>87</v>
      </c>
      <c r="AV148" s="14" t="s">
        <v>80</v>
      </c>
      <c r="AW148" s="14" t="s">
        <v>36</v>
      </c>
      <c r="AX148" s="14" t="s">
        <v>75</v>
      </c>
      <c r="AY148" s="176" t="s">
        <v>172</v>
      </c>
    </row>
    <row r="149" spans="2:51" s="12" customFormat="1" ht="12">
      <c r="B149" s="148"/>
      <c r="D149" s="146" t="s">
        <v>185</v>
      </c>
      <c r="E149" s="149" t="s">
        <v>31</v>
      </c>
      <c r="F149" s="150" t="s">
        <v>230</v>
      </c>
      <c r="H149" s="151">
        <v>13.787</v>
      </c>
      <c r="I149" s="152"/>
      <c r="L149" s="148"/>
      <c r="M149" s="153"/>
      <c r="T149" s="154"/>
      <c r="AT149" s="149" t="s">
        <v>185</v>
      </c>
      <c r="AU149" s="149" t="s">
        <v>87</v>
      </c>
      <c r="AV149" s="12" t="s">
        <v>84</v>
      </c>
      <c r="AW149" s="12" t="s">
        <v>36</v>
      </c>
      <c r="AX149" s="12" t="s">
        <v>75</v>
      </c>
      <c r="AY149" s="149" t="s">
        <v>172</v>
      </c>
    </row>
    <row r="150" spans="2:51" s="12" customFormat="1" ht="12">
      <c r="B150" s="148"/>
      <c r="D150" s="146" t="s">
        <v>185</v>
      </c>
      <c r="E150" s="149" t="s">
        <v>31</v>
      </c>
      <c r="F150" s="150" t="s">
        <v>231</v>
      </c>
      <c r="H150" s="151">
        <v>2.361</v>
      </c>
      <c r="I150" s="152"/>
      <c r="L150" s="148"/>
      <c r="M150" s="153"/>
      <c r="T150" s="154"/>
      <c r="AT150" s="149" t="s">
        <v>185</v>
      </c>
      <c r="AU150" s="149" t="s">
        <v>87</v>
      </c>
      <c r="AV150" s="12" t="s">
        <v>84</v>
      </c>
      <c r="AW150" s="12" t="s">
        <v>36</v>
      </c>
      <c r="AX150" s="12" t="s">
        <v>75</v>
      </c>
      <c r="AY150" s="149" t="s">
        <v>172</v>
      </c>
    </row>
    <row r="151" spans="2:51" s="12" customFormat="1" ht="12">
      <c r="B151" s="148"/>
      <c r="D151" s="146" t="s">
        <v>185</v>
      </c>
      <c r="E151" s="149" t="s">
        <v>31</v>
      </c>
      <c r="F151" s="150" t="s">
        <v>232</v>
      </c>
      <c r="H151" s="151">
        <v>27.975</v>
      </c>
      <c r="I151" s="152"/>
      <c r="L151" s="148"/>
      <c r="M151" s="153"/>
      <c r="T151" s="154"/>
      <c r="AT151" s="149" t="s">
        <v>185</v>
      </c>
      <c r="AU151" s="149" t="s">
        <v>87</v>
      </c>
      <c r="AV151" s="12" t="s">
        <v>84</v>
      </c>
      <c r="AW151" s="12" t="s">
        <v>36</v>
      </c>
      <c r="AX151" s="12" t="s">
        <v>75</v>
      </c>
      <c r="AY151" s="149" t="s">
        <v>172</v>
      </c>
    </row>
    <row r="152" spans="2:51" s="13" customFormat="1" ht="12">
      <c r="B152" s="168"/>
      <c r="D152" s="146" t="s">
        <v>185</v>
      </c>
      <c r="E152" s="169" t="s">
        <v>31</v>
      </c>
      <c r="F152" s="170" t="s">
        <v>217</v>
      </c>
      <c r="H152" s="171">
        <v>123.527</v>
      </c>
      <c r="I152" s="172"/>
      <c r="L152" s="168"/>
      <c r="M152" s="173"/>
      <c r="T152" s="174"/>
      <c r="AT152" s="169" t="s">
        <v>185</v>
      </c>
      <c r="AU152" s="169" t="s">
        <v>87</v>
      </c>
      <c r="AV152" s="13" t="s">
        <v>90</v>
      </c>
      <c r="AW152" s="13" t="s">
        <v>36</v>
      </c>
      <c r="AX152" s="13" t="s">
        <v>80</v>
      </c>
      <c r="AY152" s="169" t="s">
        <v>172</v>
      </c>
    </row>
    <row r="153" spans="2:47" s="1" customFormat="1" ht="12">
      <c r="B153" s="33"/>
      <c r="D153" s="146" t="s">
        <v>186</v>
      </c>
      <c r="F153" s="155" t="s">
        <v>233</v>
      </c>
      <c r="L153" s="33"/>
      <c r="M153" s="145"/>
      <c r="T153" s="54"/>
      <c r="AU153" s="18" t="s">
        <v>87</v>
      </c>
    </row>
    <row r="154" spans="2:47" s="1" customFormat="1" ht="12">
      <c r="B154" s="33"/>
      <c r="D154" s="146" t="s">
        <v>186</v>
      </c>
      <c r="F154" s="156" t="s">
        <v>234</v>
      </c>
      <c r="H154" s="157">
        <v>34.969</v>
      </c>
      <c r="L154" s="33"/>
      <c r="M154" s="145"/>
      <c r="T154" s="54"/>
      <c r="AU154" s="18" t="s">
        <v>87</v>
      </c>
    </row>
    <row r="155" spans="2:65" s="1" customFormat="1" ht="21.75" customHeight="1">
      <c r="B155" s="33"/>
      <c r="C155" s="129" t="s">
        <v>205</v>
      </c>
      <c r="D155" s="129" t="s">
        <v>176</v>
      </c>
      <c r="E155" s="130" t="s">
        <v>235</v>
      </c>
      <c r="F155" s="131" t="s">
        <v>236</v>
      </c>
      <c r="G155" s="132" t="s">
        <v>212</v>
      </c>
      <c r="H155" s="133">
        <v>123.527</v>
      </c>
      <c r="I155" s="134"/>
      <c r="J155" s="135">
        <f>ROUND(I155*H155,2)</f>
        <v>0</v>
      </c>
      <c r="K155" s="131" t="s">
        <v>237</v>
      </c>
      <c r="L155" s="33"/>
      <c r="M155" s="136" t="s">
        <v>31</v>
      </c>
      <c r="N155" s="137" t="s">
        <v>46</v>
      </c>
      <c r="P155" s="138">
        <f>O155*H155</f>
        <v>0</v>
      </c>
      <c r="Q155" s="138">
        <v>0</v>
      </c>
      <c r="R155" s="138">
        <f>Q155*H155</f>
        <v>0</v>
      </c>
      <c r="S155" s="138">
        <v>0</v>
      </c>
      <c r="T155" s="139">
        <f>S155*H155</f>
        <v>0</v>
      </c>
      <c r="AR155" s="140" t="s">
        <v>90</v>
      </c>
      <c r="AT155" s="140" t="s">
        <v>176</v>
      </c>
      <c r="AU155" s="140" t="s">
        <v>87</v>
      </c>
      <c r="AY155" s="18" t="s">
        <v>172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8" t="s">
        <v>80</v>
      </c>
      <c r="BK155" s="141">
        <f>ROUND(I155*H155,2)</f>
        <v>0</v>
      </c>
      <c r="BL155" s="18" t="s">
        <v>90</v>
      </c>
      <c r="BM155" s="140" t="s">
        <v>238</v>
      </c>
    </row>
    <row r="156" spans="2:63" s="11" customFormat="1" ht="20.85" customHeight="1">
      <c r="B156" s="117"/>
      <c r="D156" s="118" t="s">
        <v>74</v>
      </c>
      <c r="E156" s="127" t="s">
        <v>239</v>
      </c>
      <c r="F156" s="127" t="s">
        <v>240</v>
      </c>
      <c r="I156" s="120"/>
      <c r="J156" s="128">
        <f>BK156</f>
        <v>0</v>
      </c>
      <c r="L156" s="117"/>
      <c r="M156" s="122"/>
      <c r="P156" s="123">
        <f>SUM(P157:P179)</f>
        <v>0</v>
      </c>
      <c r="R156" s="123">
        <f>SUM(R157:R179)</f>
        <v>0</v>
      </c>
      <c r="T156" s="124">
        <f>SUM(T157:T179)</f>
        <v>0</v>
      </c>
      <c r="AR156" s="118" t="s">
        <v>80</v>
      </c>
      <c r="AT156" s="125" t="s">
        <v>74</v>
      </c>
      <c r="AU156" s="125" t="s">
        <v>84</v>
      </c>
      <c r="AY156" s="118" t="s">
        <v>172</v>
      </c>
      <c r="BK156" s="126">
        <f>SUM(BK157:BK179)</f>
        <v>0</v>
      </c>
    </row>
    <row r="157" spans="2:65" s="1" customFormat="1" ht="44.25" customHeight="1">
      <c r="B157" s="33"/>
      <c r="C157" s="129" t="s">
        <v>241</v>
      </c>
      <c r="D157" s="129" t="s">
        <v>176</v>
      </c>
      <c r="E157" s="130" t="s">
        <v>242</v>
      </c>
      <c r="F157" s="131" t="s">
        <v>243</v>
      </c>
      <c r="G157" s="132" t="s">
        <v>212</v>
      </c>
      <c r="H157" s="133">
        <v>113.07</v>
      </c>
      <c r="I157" s="134"/>
      <c r="J157" s="135">
        <f>ROUND(I157*H157,2)</f>
        <v>0</v>
      </c>
      <c r="K157" s="131" t="s">
        <v>179</v>
      </c>
      <c r="L157" s="33"/>
      <c r="M157" s="136" t="s">
        <v>31</v>
      </c>
      <c r="N157" s="137" t="s">
        <v>46</v>
      </c>
      <c r="P157" s="138">
        <f>O157*H157</f>
        <v>0</v>
      </c>
      <c r="Q157" s="138">
        <v>0</v>
      </c>
      <c r="R157" s="138">
        <f>Q157*H157</f>
        <v>0</v>
      </c>
      <c r="S157" s="138">
        <v>0</v>
      </c>
      <c r="T157" s="139">
        <f>S157*H157</f>
        <v>0</v>
      </c>
      <c r="AR157" s="140" t="s">
        <v>90</v>
      </c>
      <c r="AT157" s="140" t="s">
        <v>176</v>
      </c>
      <c r="AU157" s="140" t="s">
        <v>87</v>
      </c>
      <c r="AY157" s="18" t="s">
        <v>172</v>
      </c>
      <c r="BE157" s="141">
        <f>IF(N157="základní",J157,0)</f>
        <v>0</v>
      </c>
      <c r="BF157" s="141">
        <f>IF(N157="snížená",J157,0)</f>
        <v>0</v>
      </c>
      <c r="BG157" s="141">
        <f>IF(N157="zákl. přenesená",J157,0)</f>
        <v>0</v>
      </c>
      <c r="BH157" s="141">
        <f>IF(N157="sníž. přenesená",J157,0)</f>
        <v>0</v>
      </c>
      <c r="BI157" s="141">
        <f>IF(N157="nulová",J157,0)</f>
        <v>0</v>
      </c>
      <c r="BJ157" s="18" t="s">
        <v>80</v>
      </c>
      <c r="BK157" s="141">
        <f>ROUND(I157*H157,2)</f>
        <v>0</v>
      </c>
      <c r="BL157" s="18" t="s">
        <v>90</v>
      </c>
      <c r="BM157" s="140" t="s">
        <v>244</v>
      </c>
    </row>
    <row r="158" spans="2:47" s="1" customFormat="1" ht="12">
      <c r="B158" s="33"/>
      <c r="D158" s="142" t="s">
        <v>181</v>
      </c>
      <c r="F158" s="143" t="s">
        <v>245</v>
      </c>
      <c r="I158" s="144"/>
      <c r="L158" s="33"/>
      <c r="M158" s="145"/>
      <c r="T158" s="54"/>
      <c r="AT158" s="18" t="s">
        <v>181</v>
      </c>
      <c r="AU158" s="18" t="s">
        <v>87</v>
      </c>
    </row>
    <row r="159" spans="2:47" s="1" customFormat="1" ht="12">
      <c r="B159" s="33"/>
      <c r="D159" s="146" t="s">
        <v>183</v>
      </c>
      <c r="F159" s="147" t="s">
        <v>246</v>
      </c>
      <c r="I159" s="144"/>
      <c r="L159" s="33"/>
      <c r="M159" s="145"/>
      <c r="T159" s="54"/>
      <c r="AT159" s="18" t="s">
        <v>183</v>
      </c>
      <c r="AU159" s="18" t="s">
        <v>87</v>
      </c>
    </row>
    <row r="160" spans="2:51" s="14" customFormat="1" ht="12">
      <c r="B160" s="175"/>
      <c r="D160" s="146" t="s">
        <v>185</v>
      </c>
      <c r="E160" s="176" t="s">
        <v>31</v>
      </c>
      <c r="F160" s="177" t="s">
        <v>223</v>
      </c>
      <c r="H160" s="176" t="s">
        <v>31</v>
      </c>
      <c r="I160" s="178"/>
      <c r="L160" s="175"/>
      <c r="M160" s="179"/>
      <c r="T160" s="180"/>
      <c r="AT160" s="176" t="s">
        <v>185</v>
      </c>
      <c r="AU160" s="176" t="s">
        <v>87</v>
      </c>
      <c r="AV160" s="14" t="s">
        <v>80</v>
      </c>
      <c r="AW160" s="14" t="s">
        <v>36</v>
      </c>
      <c r="AX160" s="14" t="s">
        <v>75</v>
      </c>
      <c r="AY160" s="176" t="s">
        <v>172</v>
      </c>
    </row>
    <row r="161" spans="2:51" s="12" customFormat="1" ht="12">
      <c r="B161" s="148"/>
      <c r="D161" s="146" t="s">
        <v>185</v>
      </c>
      <c r="E161" s="149" t="s">
        <v>31</v>
      </c>
      <c r="F161" s="150" t="s">
        <v>247</v>
      </c>
      <c r="H161" s="151">
        <v>27.689</v>
      </c>
      <c r="I161" s="152"/>
      <c r="L161" s="148"/>
      <c r="M161" s="153"/>
      <c r="T161" s="154"/>
      <c r="AT161" s="149" t="s">
        <v>185</v>
      </c>
      <c r="AU161" s="149" t="s">
        <v>87</v>
      </c>
      <c r="AV161" s="12" t="s">
        <v>84</v>
      </c>
      <c r="AW161" s="12" t="s">
        <v>36</v>
      </c>
      <c r="AX161" s="12" t="s">
        <v>75</v>
      </c>
      <c r="AY161" s="149" t="s">
        <v>172</v>
      </c>
    </row>
    <row r="162" spans="2:51" s="12" customFormat="1" ht="12">
      <c r="B162" s="148"/>
      <c r="D162" s="146" t="s">
        <v>185</v>
      </c>
      <c r="E162" s="149" t="s">
        <v>31</v>
      </c>
      <c r="F162" s="150" t="s">
        <v>248</v>
      </c>
      <c r="H162" s="151">
        <v>18.618</v>
      </c>
      <c r="I162" s="152"/>
      <c r="L162" s="148"/>
      <c r="M162" s="153"/>
      <c r="T162" s="154"/>
      <c r="AT162" s="149" t="s">
        <v>185</v>
      </c>
      <c r="AU162" s="149" t="s">
        <v>87</v>
      </c>
      <c r="AV162" s="12" t="s">
        <v>84</v>
      </c>
      <c r="AW162" s="12" t="s">
        <v>36</v>
      </c>
      <c r="AX162" s="12" t="s">
        <v>75</v>
      </c>
      <c r="AY162" s="149" t="s">
        <v>172</v>
      </c>
    </row>
    <row r="163" spans="2:51" s="12" customFormat="1" ht="12">
      <c r="B163" s="148"/>
      <c r="D163" s="146" t="s">
        <v>185</v>
      </c>
      <c r="E163" s="149" t="s">
        <v>31</v>
      </c>
      <c r="F163" s="150" t="s">
        <v>249</v>
      </c>
      <c r="H163" s="151">
        <v>6.793</v>
      </c>
      <c r="I163" s="152"/>
      <c r="L163" s="148"/>
      <c r="M163" s="153"/>
      <c r="T163" s="154"/>
      <c r="AT163" s="149" t="s">
        <v>185</v>
      </c>
      <c r="AU163" s="149" t="s">
        <v>87</v>
      </c>
      <c r="AV163" s="12" t="s">
        <v>84</v>
      </c>
      <c r="AW163" s="12" t="s">
        <v>36</v>
      </c>
      <c r="AX163" s="12" t="s">
        <v>75</v>
      </c>
      <c r="AY163" s="149" t="s">
        <v>172</v>
      </c>
    </row>
    <row r="164" spans="2:51" s="12" customFormat="1" ht="12">
      <c r="B164" s="148"/>
      <c r="D164" s="146" t="s">
        <v>185</v>
      </c>
      <c r="E164" s="149" t="s">
        <v>31</v>
      </c>
      <c r="F164" s="150" t="s">
        <v>250</v>
      </c>
      <c r="H164" s="151">
        <v>4.331</v>
      </c>
      <c r="I164" s="152"/>
      <c r="L164" s="148"/>
      <c r="M164" s="153"/>
      <c r="T164" s="154"/>
      <c r="AT164" s="149" t="s">
        <v>185</v>
      </c>
      <c r="AU164" s="149" t="s">
        <v>87</v>
      </c>
      <c r="AV164" s="12" t="s">
        <v>84</v>
      </c>
      <c r="AW164" s="12" t="s">
        <v>36</v>
      </c>
      <c r="AX164" s="12" t="s">
        <v>75</v>
      </c>
      <c r="AY164" s="149" t="s">
        <v>172</v>
      </c>
    </row>
    <row r="165" spans="2:51" s="12" customFormat="1" ht="12">
      <c r="B165" s="148"/>
      <c r="D165" s="146" t="s">
        <v>185</v>
      </c>
      <c r="E165" s="149" t="s">
        <v>31</v>
      </c>
      <c r="F165" s="150" t="s">
        <v>251</v>
      </c>
      <c r="H165" s="151">
        <v>14.032</v>
      </c>
      <c r="I165" s="152"/>
      <c r="L165" s="148"/>
      <c r="M165" s="153"/>
      <c r="T165" s="154"/>
      <c r="AT165" s="149" t="s">
        <v>185</v>
      </c>
      <c r="AU165" s="149" t="s">
        <v>87</v>
      </c>
      <c r="AV165" s="12" t="s">
        <v>84</v>
      </c>
      <c r="AW165" s="12" t="s">
        <v>36</v>
      </c>
      <c r="AX165" s="12" t="s">
        <v>75</v>
      </c>
      <c r="AY165" s="149" t="s">
        <v>172</v>
      </c>
    </row>
    <row r="166" spans="2:51" s="14" customFormat="1" ht="12">
      <c r="B166" s="175"/>
      <c r="D166" s="146" t="s">
        <v>185</v>
      </c>
      <c r="E166" s="176" t="s">
        <v>31</v>
      </c>
      <c r="F166" s="177" t="s">
        <v>229</v>
      </c>
      <c r="H166" s="176" t="s">
        <v>31</v>
      </c>
      <c r="I166" s="178"/>
      <c r="L166" s="175"/>
      <c r="M166" s="179"/>
      <c r="T166" s="180"/>
      <c r="AT166" s="176" t="s">
        <v>185</v>
      </c>
      <c r="AU166" s="176" t="s">
        <v>87</v>
      </c>
      <c r="AV166" s="14" t="s">
        <v>80</v>
      </c>
      <c r="AW166" s="14" t="s">
        <v>36</v>
      </c>
      <c r="AX166" s="14" t="s">
        <v>75</v>
      </c>
      <c r="AY166" s="176" t="s">
        <v>172</v>
      </c>
    </row>
    <row r="167" spans="2:51" s="12" customFormat="1" ht="12">
      <c r="B167" s="148"/>
      <c r="D167" s="146" t="s">
        <v>185</v>
      </c>
      <c r="E167" s="149" t="s">
        <v>31</v>
      </c>
      <c r="F167" s="150" t="s">
        <v>252</v>
      </c>
      <c r="H167" s="151">
        <v>12.408</v>
      </c>
      <c r="I167" s="152"/>
      <c r="L167" s="148"/>
      <c r="M167" s="153"/>
      <c r="T167" s="154"/>
      <c r="AT167" s="149" t="s">
        <v>185</v>
      </c>
      <c r="AU167" s="149" t="s">
        <v>87</v>
      </c>
      <c r="AV167" s="12" t="s">
        <v>84</v>
      </c>
      <c r="AW167" s="12" t="s">
        <v>36</v>
      </c>
      <c r="AX167" s="12" t="s">
        <v>75</v>
      </c>
      <c r="AY167" s="149" t="s">
        <v>172</v>
      </c>
    </row>
    <row r="168" spans="2:51" s="12" customFormat="1" ht="12">
      <c r="B168" s="148"/>
      <c r="D168" s="146" t="s">
        <v>185</v>
      </c>
      <c r="E168" s="149" t="s">
        <v>31</v>
      </c>
      <c r="F168" s="150" t="s">
        <v>253</v>
      </c>
      <c r="H168" s="151">
        <v>2.125</v>
      </c>
      <c r="I168" s="152"/>
      <c r="L168" s="148"/>
      <c r="M168" s="153"/>
      <c r="T168" s="154"/>
      <c r="AT168" s="149" t="s">
        <v>185</v>
      </c>
      <c r="AU168" s="149" t="s">
        <v>87</v>
      </c>
      <c r="AV168" s="12" t="s">
        <v>84</v>
      </c>
      <c r="AW168" s="12" t="s">
        <v>36</v>
      </c>
      <c r="AX168" s="12" t="s">
        <v>75</v>
      </c>
      <c r="AY168" s="149" t="s">
        <v>172</v>
      </c>
    </row>
    <row r="169" spans="2:51" s="12" customFormat="1" ht="12">
      <c r="B169" s="148"/>
      <c r="D169" s="146" t="s">
        <v>185</v>
      </c>
      <c r="E169" s="149" t="s">
        <v>31</v>
      </c>
      <c r="F169" s="150" t="s">
        <v>254</v>
      </c>
      <c r="H169" s="151">
        <v>25.178</v>
      </c>
      <c r="I169" s="152"/>
      <c r="L169" s="148"/>
      <c r="M169" s="153"/>
      <c r="T169" s="154"/>
      <c r="AT169" s="149" t="s">
        <v>185</v>
      </c>
      <c r="AU169" s="149" t="s">
        <v>87</v>
      </c>
      <c r="AV169" s="12" t="s">
        <v>84</v>
      </c>
      <c r="AW169" s="12" t="s">
        <v>36</v>
      </c>
      <c r="AX169" s="12" t="s">
        <v>75</v>
      </c>
      <c r="AY169" s="149" t="s">
        <v>172</v>
      </c>
    </row>
    <row r="170" spans="2:51" s="12" customFormat="1" ht="12">
      <c r="B170" s="148"/>
      <c r="D170" s="146" t="s">
        <v>185</v>
      </c>
      <c r="E170" s="149" t="s">
        <v>31</v>
      </c>
      <c r="F170" s="150" t="s">
        <v>216</v>
      </c>
      <c r="H170" s="151">
        <v>1.896</v>
      </c>
      <c r="I170" s="152"/>
      <c r="L170" s="148"/>
      <c r="M170" s="153"/>
      <c r="T170" s="154"/>
      <c r="AT170" s="149" t="s">
        <v>185</v>
      </c>
      <c r="AU170" s="149" t="s">
        <v>87</v>
      </c>
      <c r="AV170" s="12" t="s">
        <v>84</v>
      </c>
      <c r="AW170" s="12" t="s">
        <v>36</v>
      </c>
      <c r="AX170" s="12" t="s">
        <v>75</v>
      </c>
      <c r="AY170" s="149" t="s">
        <v>172</v>
      </c>
    </row>
    <row r="171" spans="2:51" s="13" customFormat="1" ht="12">
      <c r="B171" s="168"/>
      <c r="D171" s="146" t="s">
        <v>185</v>
      </c>
      <c r="E171" s="169" t="s">
        <v>31</v>
      </c>
      <c r="F171" s="170" t="s">
        <v>217</v>
      </c>
      <c r="H171" s="171">
        <v>113.07</v>
      </c>
      <c r="I171" s="172"/>
      <c r="L171" s="168"/>
      <c r="M171" s="173"/>
      <c r="T171" s="174"/>
      <c r="AT171" s="169" t="s">
        <v>185</v>
      </c>
      <c r="AU171" s="169" t="s">
        <v>87</v>
      </c>
      <c r="AV171" s="13" t="s">
        <v>90</v>
      </c>
      <c r="AW171" s="13" t="s">
        <v>36</v>
      </c>
      <c r="AX171" s="13" t="s">
        <v>80</v>
      </c>
      <c r="AY171" s="169" t="s">
        <v>172</v>
      </c>
    </row>
    <row r="172" spans="2:47" s="1" customFormat="1" ht="12">
      <c r="B172" s="33"/>
      <c r="D172" s="146" t="s">
        <v>186</v>
      </c>
      <c r="F172" s="155" t="s">
        <v>233</v>
      </c>
      <c r="L172" s="33"/>
      <c r="M172" s="145"/>
      <c r="T172" s="54"/>
      <c r="AU172" s="18" t="s">
        <v>87</v>
      </c>
    </row>
    <row r="173" spans="2:47" s="1" customFormat="1" ht="12">
      <c r="B173" s="33"/>
      <c r="D173" s="146" t="s">
        <v>186</v>
      </c>
      <c r="F173" s="156" t="s">
        <v>234</v>
      </c>
      <c r="H173" s="157">
        <v>34.969</v>
      </c>
      <c r="L173" s="33"/>
      <c r="M173" s="145"/>
      <c r="T173" s="54"/>
      <c r="AU173" s="18" t="s">
        <v>87</v>
      </c>
    </row>
    <row r="174" spans="2:65" s="1" customFormat="1" ht="62.65" customHeight="1">
      <c r="B174" s="33"/>
      <c r="C174" s="129" t="s">
        <v>255</v>
      </c>
      <c r="D174" s="129" t="s">
        <v>176</v>
      </c>
      <c r="E174" s="130" t="s">
        <v>256</v>
      </c>
      <c r="F174" s="131" t="s">
        <v>257</v>
      </c>
      <c r="G174" s="132" t="s">
        <v>212</v>
      </c>
      <c r="H174" s="133">
        <v>226.14</v>
      </c>
      <c r="I174" s="134"/>
      <c r="J174" s="135">
        <f>ROUND(I174*H174,2)</f>
        <v>0</v>
      </c>
      <c r="K174" s="131" t="s">
        <v>179</v>
      </c>
      <c r="L174" s="33"/>
      <c r="M174" s="136" t="s">
        <v>31</v>
      </c>
      <c r="N174" s="137" t="s">
        <v>46</v>
      </c>
      <c r="P174" s="138">
        <f>O174*H174</f>
        <v>0</v>
      </c>
      <c r="Q174" s="138">
        <v>0</v>
      </c>
      <c r="R174" s="138">
        <f>Q174*H174</f>
        <v>0</v>
      </c>
      <c r="S174" s="138">
        <v>0</v>
      </c>
      <c r="T174" s="139">
        <f>S174*H174</f>
        <v>0</v>
      </c>
      <c r="AR174" s="140" t="s">
        <v>90</v>
      </c>
      <c r="AT174" s="140" t="s">
        <v>176</v>
      </c>
      <c r="AU174" s="140" t="s">
        <v>87</v>
      </c>
      <c r="AY174" s="18" t="s">
        <v>172</v>
      </c>
      <c r="BE174" s="141">
        <f>IF(N174="základní",J174,0)</f>
        <v>0</v>
      </c>
      <c r="BF174" s="141">
        <f>IF(N174="snížená",J174,0)</f>
        <v>0</v>
      </c>
      <c r="BG174" s="141">
        <f>IF(N174="zákl. přenesená",J174,0)</f>
        <v>0</v>
      </c>
      <c r="BH174" s="141">
        <f>IF(N174="sníž. přenesená",J174,0)</f>
        <v>0</v>
      </c>
      <c r="BI174" s="141">
        <f>IF(N174="nulová",J174,0)</f>
        <v>0</v>
      </c>
      <c r="BJ174" s="18" t="s">
        <v>80</v>
      </c>
      <c r="BK174" s="141">
        <f>ROUND(I174*H174,2)</f>
        <v>0</v>
      </c>
      <c r="BL174" s="18" t="s">
        <v>90</v>
      </c>
      <c r="BM174" s="140" t="s">
        <v>258</v>
      </c>
    </row>
    <row r="175" spans="2:47" s="1" customFormat="1" ht="12">
      <c r="B175" s="33"/>
      <c r="D175" s="142" t="s">
        <v>181</v>
      </c>
      <c r="F175" s="143" t="s">
        <v>259</v>
      </c>
      <c r="I175" s="144"/>
      <c r="L175" s="33"/>
      <c r="M175" s="145"/>
      <c r="T175" s="54"/>
      <c r="AT175" s="18" t="s">
        <v>181</v>
      </c>
      <c r="AU175" s="18" t="s">
        <v>87</v>
      </c>
    </row>
    <row r="176" spans="2:47" s="1" customFormat="1" ht="12">
      <c r="B176" s="33"/>
      <c r="D176" s="146" t="s">
        <v>183</v>
      </c>
      <c r="F176" s="147" t="s">
        <v>260</v>
      </c>
      <c r="I176" s="144"/>
      <c r="L176" s="33"/>
      <c r="M176" s="145"/>
      <c r="T176" s="54"/>
      <c r="AT176" s="18" t="s">
        <v>183</v>
      </c>
      <c r="AU176" s="18" t="s">
        <v>87</v>
      </c>
    </row>
    <row r="177" spans="2:51" s="12" customFormat="1" ht="12">
      <c r="B177" s="148"/>
      <c r="D177" s="146" t="s">
        <v>185</v>
      </c>
      <c r="F177" s="150" t="s">
        <v>261</v>
      </c>
      <c r="H177" s="151">
        <v>226.14</v>
      </c>
      <c r="I177" s="152"/>
      <c r="L177" s="148"/>
      <c r="M177" s="153"/>
      <c r="T177" s="154"/>
      <c r="AT177" s="149" t="s">
        <v>185</v>
      </c>
      <c r="AU177" s="149" t="s">
        <v>87</v>
      </c>
      <c r="AV177" s="12" t="s">
        <v>84</v>
      </c>
      <c r="AW177" s="12" t="s">
        <v>4</v>
      </c>
      <c r="AX177" s="12" t="s">
        <v>80</v>
      </c>
      <c r="AY177" s="149" t="s">
        <v>172</v>
      </c>
    </row>
    <row r="178" spans="2:65" s="1" customFormat="1" ht="44.25" customHeight="1">
      <c r="B178" s="33"/>
      <c r="C178" s="129" t="s">
        <v>174</v>
      </c>
      <c r="D178" s="129" t="s">
        <v>176</v>
      </c>
      <c r="E178" s="130" t="s">
        <v>262</v>
      </c>
      <c r="F178" s="131" t="s">
        <v>263</v>
      </c>
      <c r="G178" s="132" t="s">
        <v>212</v>
      </c>
      <c r="H178" s="133">
        <v>113.07</v>
      </c>
      <c r="I178" s="134"/>
      <c r="J178" s="135">
        <f>ROUND(I178*H178,2)</f>
        <v>0</v>
      </c>
      <c r="K178" s="131" t="s">
        <v>179</v>
      </c>
      <c r="L178" s="33"/>
      <c r="M178" s="136" t="s">
        <v>31</v>
      </c>
      <c r="N178" s="137" t="s">
        <v>46</v>
      </c>
      <c r="P178" s="138">
        <f>O178*H178</f>
        <v>0</v>
      </c>
      <c r="Q178" s="138">
        <v>0</v>
      </c>
      <c r="R178" s="138">
        <f>Q178*H178</f>
        <v>0</v>
      </c>
      <c r="S178" s="138">
        <v>0</v>
      </c>
      <c r="T178" s="139">
        <f>S178*H178</f>
        <v>0</v>
      </c>
      <c r="AR178" s="140" t="s">
        <v>90</v>
      </c>
      <c r="AT178" s="140" t="s">
        <v>176</v>
      </c>
      <c r="AU178" s="140" t="s">
        <v>87</v>
      </c>
      <c r="AY178" s="18" t="s">
        <v>172</v>
      </c>
      <c r="BE178" s="141">
        <f>IF(N178="základní",J178,0)</f>
        <v>0</v>
      </c>
      <c r="BF178" s="141">
        <f>IF(N178="snížená",J178,0)</f>
        <v>0</v>
      </c>
      <c r="BG178" s="141">
        <f>IF(N178="zákl. přenesená",J178,0)</f>
        <v>0</v>
      </c>
      <c r="BH178" s="141">
        <f>IF(N178="sníž. přenesená",J178,0)</f>
        <v>0</v>
      </c>
      <c r="BI178" s="141">
        <f>IF(N178="nulová",J178,0)</f>
        <v>0</v>
      </c>
      <c r="BJ178" s="18" t="s">
        <v>80</v>
      </c>
      <c r="BK178" s="141">
        <f>ROUND(I178*H178,2)</f>
        <v>0</v>
      </c>
      <c r="BL178" s="18" t="s">
        <v>90</v>
      </c>
      <c r="BM178" s="140" t="s">
        <v>264</v>
      </c>
    </row>
    <row r="179" spans="2:47" s="1" customFormat="1" ht="12">
      <c r="B179" s="33"/>
      <c r="D179" s="142" t="s">
        <v>181</v>
      </c>
      <c r="F179" s="143" t="s">
        <v>265</v>
      </c>
      <c r="I179" s="144"/>
      <c r="L179" s="33"/>
      <c r="M179" s="145"/>
      <c r="T179" s="54"/>
      <c r="AT179" s="18" t="s">
        <v>181</v>
      </c>
      <c r="AU179" s="18" t="s">
        <v>87</v>
      </c>
    </row>
    <row r="180" spans="2:63" s="11" customFormat="1" ht="20.85" customHeight="1">
      <c r="B180" s="117"/>
      <c r="D180" s="118" t="s">
        <v>74</v>
      </c>
      <c r="E180" s="127" t="s">
        <v>8</v>
      </c>
      <c r="F180" s="127" t="s">
        <v>266</v>
      </c>
      <c r="I180" s="120"/>
      <c r="J180" s="128">
        <f>BK180</f>
        <v>0</v>
      </c>
      <c r="L180" s="117"/>
      <c r="M180" s="122"/>
      <c r="P180" s="123">
        <f>SUM(P181:P195)</f>
        <v>0</v>
      </c>
      <c r="R180" s="123">
        <f>SUM(R181:R195)</f>
        <v>0</v>
      </c>
      <c r="T180" s="124">
        <f>SUM(T181:T195)</f>
        <v>0</v>
      </c>
      <c r="AR180" s="118" t="s">
        <v>80</v>
      </c>
      <c r="AT180" s="125" t="s">
        <v>74</v>
      </c>
      <c r="AU180" s="125" t="s">
        <v>84</v>
      </c>
      <c r="AY180" s="118" t="s">
        <v>172</v>
      </c>
      <c r="BK180" s="126">
        <f>SUM(BK181:BK195)</f>
        <v>0</v>
      </c>
    </row>
    <row r="181" spans="2:65" s="1" customFormat="1" ht="62.65" customHeight="1">
      <c r="B181" s="33"/>
      <c r="C181" s="129" t="s">
        <v>208</v>
      </c>
      <c r="D181" s="129" t="s">
        <v>176</v>
      </c>
      <c r="E181" s="130" t="s">
        <v>267</v>
      </c>
      <c r="F181" s="131" t="s">
        <v>268</v>
      </c>
      <c r="G181" s="132" t="s">
        <v>212</v>
      </c>
      <c r="H181" s="133">
        <v>13.44</v>
      </c>
      <c r="I181" s="134"/>
      <c r="J181" s="135">
        <f>ROUND(I181*H181,2)</f>
        <v>0</v>
      </c>
      <c r="K181" s="131" t="s">
        <v>179</v>
      </c>
      <c r="L181" s="33"/>
      <c r="M181" s="136" t="s">
        <v>31</v>
      </c>
      <c r="N181" s="137" t="s">
        <v>46</v>
      </c>
      <c r="P181" s="138">
        <f>O181*H181</f>
        <v>0</v>
      </c>
      <c r="Q181" s="138">
        <v>0</v>
      </c>
      <c r="R181" s="138">
        <f>Q181*H181</f>
        <v>0</v>
      </c>
      <c r="S181" s="138">
        <v>0</v>
      </c>
      <c r="T181" s="139">
        <f>S181*H181</f>
        <v>0</v>
      </c>
      <c r="AR181" s="140" t="s">
        <v>90</v>
      </c>
      <c r="AT181" s="140" t="s">
        <v>176</v>
      </c>
      <c r="AU181" s="140" t="s">
        <v>87</v>
      </c>
      <c r="AY181" s="18" t="s">
        <v>172</v>
      </c>
      <c r="BE181" s="141">
        <f>IF(N181="základní",J181,0)</f>
        <v>0</v>
      </c>
      <c r="BF181" s="141">
        <f>IF(N181="snížená",J181,0)</f>
        <v>0</v>
      </c>
      <c r="BG181" s="141">
        <f>IF(N181="zákl. přenesená",J181,0)</f>
        <v>0</v>
      </c>
      <c r="BH181" s="141">
        <f>IF(N181="sníž. přenesená",J181,0)</f>
        <v>0</v>
      </c>
      <c r="BI181" s="141">
        <f>IF(N181="nulová",J181,0)</f>
        <v>0</v>
      </c>
      <c r="BJ181" s="18" t="s">
        <v>80</v>
      </c>
      <c r="BK181" s="141">
        <f>ROUND(I181*H181,2)</f>
        <v>0</v>
      </c>
      <c r="BL181" s="18" t="s">
        <v>90</v>
      </c>
      <c r="BM181" s="140" t="s">
        <v>269</v>
      </c>
    </row>
    <row r="182" spans="2:47" s="1" customFormat="1" ht="12">
      <c r="B182" s="33"/>
      <c r="D182" s="142" t="s">
        <v>181</v>
      </c>
      <c r="F182" s="143" t="s">
        <v>270</v>
      </c>
      <c r="I182" s="144"/>
      <c r="L182" s="33"/>
      <c r="M182" s="145"/>
      <c r="T182" s="54"/>
      <c r="AT182" s="18" t="s">
        <v>181</v>
      </c>
      <c r="AU182" s="18" t="s">
        <v>87</v>
      </c>
    </row>
    <row r="183" spans="2:51" s="14" customFormat="1" ht="12">
      <c r="B183" s="175"/>
      <c r="D183" s="146" t="s">
        <v>185</v>
      </c>
      <c r="E183" s="176" t="s">
        <v>31</v>
      </c>
      <c r="F183" s="177" t="s">
        <v>271</v>
      </c>
      <c r="H183" s="176" t="s">
        <v>31</v>
      </c>
      <c r="I183" s="178"/>
      <c r="L183" s="175"/>
      <c r="M183" s="179"/>
      <c r="T183" s="180"/>
      <c r="AT183" s="176" t="s">
        <v>185</v>
      </c>
      <c r="AU183" s="176" t="s">
        <v>87</v>
      </c>
      <c r="AV183" s="14" t="s">
        <v>80</v>
      </c>
      <c r="AW183" s="14" t="s">
        <v>4</v>
      </c>
      <c r="AX183" s="14" t="s">
        <v>75</v>
      </c>
      <c r="AY183" s="176" t="s">
        <v>172</v>
      </c>
    </row>
    <row r="184" spans="2:51" s="14" customFormat="1" ht="12">
      <c r="B184" s="175"/>
      <c r="D184" s="146" t="s">
        <v>185</v>
      </c>
      <c r="E184" s="176" t="s">
        <v>31</v>
      </c>
      <c r="F184" s="177" t="s">
        <v>272</v>
      </c>
      <c r="H184" s="176" t="s">
        <v>31</v>
      </c>
      <c r="I184" s="178"/>
      <c r="L184" s="175"/>
      <c r="M184" s="179"/>
      <c r="T184" s="180"/>
      <c r="AT184" s="176" t="s">
        <v>185</v>
      </c>
      <c r="AU184" s="176" t="s">
        <v>87</v>
      </c>
      <c r="AV184" s="14" t="s">
        <v>80</v>
      </c>
      <c r="AW184" s="14" t="s">
        <v>36</v>
      </c>
      <c r="AX184" s="14" t="s">
        <v>75</v>
      </c>
      <c r="AY184" s="176" t="s">
        <v>172</v>
      </c>
    </row>
    <row r="185" spans="2:51" s="12" customFormat="1" ht="12">
      <c r="B185" s="148"/>
      <c r="D185" s="146" t="s">
        <v>185</v>
      </c>
      <c r="E185" s="149" t="s">
        <v>31</v>
      </c>
      <c r="F185" s="150" t="s">
        <v>273</v>
      </c>
      <c r="H185" s="151">
        <v>126.51</v>
      </c>
      <c r="I185" s="152"/>
      <c r="L185" s="148"/>
      <c r="M185" s="153"/>
      <c r="T185" s="154"/>
      <c r="AT185" s="149" t="s">
        <v>185</v>
      </c>
      <c r="AU185" s="149" t="s">
        <v>87</v>
      </c>
      <c r="AV185" s="12" t="s">
        <v>84</v>
      </c>
      <c r="AW185" s="12" t="s">
        <v>36</v>
      </c>
      <c r="AX185" s="12" t="s">
        <v>75</v>
      </c>
      <c r="AY185" s="149" t="s">
        <v>172</v>
      </c>
    </row>
    <row r="186" spans="2:51" s="12" customFormat="1" ht="12">
      <c r="B186" s="148"/>
      <c r="D186" s="146" t="s">
        <v>185</v>
      </c>
      <c r="E186" s="149" t="s">
        <v>31</v>
      </c>
      <c r="F186" s="150" t="s">
        <v>274</v>
      </c>
      <c r="H186" s="151">
        <v>-113.07</v>
      </c>
      <c r="I186" s="152"/>
      <c r="L186" s="148"/>
      <c r="M186" s="153"/>
      <c r="T186" s="154"/>
      <c r="AT186" s="149" t="s">
        <v>185</v>
      </c>
      <c r="AU186" s="149" t="s">
        <v>87</v>
      </c>
      <c r="AV186" s="12" t="s">
        <v>84</v>
      </c>
      <c r="AW186" s="12" t="s">
        <v>36</v>
      </c>
      <c r="AX186" s="12" t="s">
        <v>75</v>
      </c>
      <c r="AY186" s="149" t="s">
        <v>172</v>
      </c>
    </row>
    <row r="187" spans="2:51" s="13" customFormat="1" ht="12">
      <c r="B187" s="168"/>
      <c r="D187" s="146" t="s">
        <v>185</v>
      </c>
      <c r="E187" s="169" t="s">
        <v>31</v>
      </c>
      <c r="F187" s="170" t="s">
        <v>217</v>
      </c>
      <c r="H187" s="171">
        <v>13.44</v>
      </c>
      <c r="I187" s="172"/>
      <c r="L187" s="168"/>
      <c r="M187" s="173"/>
      <c r="T187" s="174"/>
      <c r="AT187" s="169" t="s">
        <v>185</v>
      </c>
      <c r="AU187" s="169" t="s">
        <v>87</v>
      </c>
      <c r="AV187" s="13" t="s">
        <v>90</v>
      </c>
      <c r="AW187" s="13" t="s">
        <v>36</v>
      </c>
      <c r="AX187" s="13" t="s">
        <v>80</v>
      </c>
      <c r="AY187" s="169" t="s">
        <v>172</v>
      </c>
    </row>
    <row r="188" spans="2:65" s="1" customFormat="1" ht="66.75" customHeight="1">
      <c r="B188" s="33"/>
      <c r="C188" s="129" t="s">
        <v>239</v>
      </c>
      <c r="D188" s="129" t="s">
        <v>176</v>
      </c>
      <c r="E188" s="130" t="s">
        <v>275</v>
      </c>
      <c r="F188" s="131" t="s">
        <v>276</v>
      </c>
      <c r="G188" s="132" t="s">
        <v>212</v>
      </c>
      <c r="H188" s="133">
        <v>67.2</v>
      </c>
      <c r="I188" s="134"/>
      <c r="J188" s="135">
        <f>ROUND(I188*H188,2)</f>
        <v>0</v>
      </c>
      <c r="K188" s="131" t="s">
        <v>179</v>
      </c>
      <c r="L188" s="33"/>
      <c r="M188" s="136" t="s">
        <v>31</v>
      </c>
      <c r="N188" s="137" t="s">
        <v>46</v>
      </c>
      <c r="P188" s="138">
        <f>O188*H188</f>
        <v>0</v>
      </c>
      <c r="Q188" s="138">
        <v>0</v>
      </c>
      <c r="R188" s="138">
        <f>Q188*H188</f>
        <v>0</v>
      </c>
      <c r="S188" s="138">
        <v>0</v>
      </c>
      <c r="T188" s="139">
        <f>S188*H188</f>
        <v>0</v>
      </c>
      <c r="AR188" s="140" t="s">
        <v>90</v>
      </c>
      <c r="AT188" s="140" t="s">
        <v>176</v>
      </c>
      <c r="AU188" s="140" t="s">
        <v>87</v>
      </c>
      <c r="AY188" s="18" t="s">
        <v>172</v>
      </c>
      <c r="BE188" s="141">
        <f>IF(N188="základní",J188,0)</f>
        <v>0</v>
      </c>
      <c r="BF188" s="141">
        <f>IF(N188="snížená",J188,0)</f>
        <v>0</v>
      </c>
      <c r="BG188" s="141">
        <f>IF(N188="zákl. přenesená",J188,0)</f>
        <v>0</v>
      </c>
      <c r="BH188" s="141">
        <f>IF(N188="sníž. přenesená",J188,0)</f>
        <v>0</v>
      </c>
      <c r="BI188" s="141">
        <f>IF(N188="nulová",J188,0)</f>
        <v>0</v>
      </c>
      <c r="BJ188" s="18" t="s">
        <v>80</v>
      </c>
      <c r="BK188" s="141">
        <f>ROUND(I188*H188,2)</f>
        <v>0</v>
      </c>
      <c r="BL188" s="18" t="s">
        <v>90</v>
      </c>
      <c r="BM188" s="140" t="s">
        <v>277</v>
      </c>
    </row>
    <row r="189" spans="2:47" s="1" customFormat="1" ht="12">
      <c r="B189" s="33"/>
      <c r="D189" s="142" t="s">
        <v>181</v>
      </c>
      <c r="F189" s="143" t="s">
        <v>278</v>
      </c>
      <c r="I189" s="144"/>
      <c r="L189" s="33"/>
      <c r="M189" s="145"/>
      <c r="T189" s="54"/>
      <c r="AT189" s="18" t="s">
        <v>181</v>
      </c>
      <c r="AU189" s="18" t="s">
        <v>87</v>
      </c>
    </row>
    <row r="190" spans="2:47" s="1" customFormat="1" ht="12">
      <c r="B190" s="33"/>
      <c r="D190" s="146" t="s">
        <v>183</v>
      </c>
      <c r="F190" s="147" t="s">
        <v>279</v>
      </c>
      <c r="I190" s="144"/>
      <c r="L190" s="33"/>
      <c r="M190" s="145"/>
      <c r="T190" s="54"/>
      <c r="AT190" s="18" t="s">
        <v>183</v>
      </c>
      <c r="AU190" s="18" t="s">
        <v>87</v>
      </c>
    </row>
    <row r="191" spans="2:51" s="12" customFormat="1" ht="12">
      <c r="B191" s="148"/>
      <c r="D191" s="146" t="s">
        <v>185</v>
      </c>
      <c r="F191" s="150" t="s">
        <v>280</v>
      </c>
      <c r="H191" s="151">
        <v>67.2</v>
      </c>
      <c r="I191" s="152"/>
      <c r="L191" s="148"/>
      <c r="M191" s="153"/>
      <c r="T191" s="154"/>
      <c r="AT191" s="149" t="s">
        <v>185</v>
      </c>
      <c r="AU191" s="149" t="s">
        <v>87</v>
      </c>
      <c r="AV191" s="12" t="s">
        <v>84</v>
      </c>
      <c r="AW191" s="12" t="s">
        <v>4</v>
      </c>
      <c r="AX191" s="12" t="s">
        <v>80</v>
      </c>
      <c r="AY191" s="149" t="s">
        <v>172</v>
      </c>
    </row>
    <row r="192" spans="2:65" s="1" customFormat="1" ht="44.25" customHeight="1">
      <c r="B192" s="33"/>
      <c r="C192" s="129" t="s">
        <v>281</v>
      </c>
      <c r="D192" s="129" t="s">
        <v>176</v>
      </c>
      <c r="E192" s="130" t="s">
        <v>282</v>
      </c>
      <c r="F192" s="131" t="s">
        <v>283</v>
      </c>
      <c r="G192" s="132" t="s">
        <v>284</v>
      </c>
      <c r="H192" s="133">
        <v>21.504</v>
      </c>
      <c r="I192" s="134"/>
      <c r="J192" s="135">
        <f>ROUND(I192*H192,2)</f>
        <v>0</v>
      </c>
      <c r="K192" s="131" t="s">
        <v>179</v>
      </c>
      <c r="L192" s="33"/>
      <c r="M192" s="136" t="s">
        <v>31</v>
      </c>
      <c r="N192" s="137" t="s">
        <v>46</v>
      </c>
      <c r="P192" s="138">
        <f>O192*H192</f>
        <v>0</v>
      </c>
      <c r="Q192" s="138">
        <v>0</v>
      </c>
      <c r="R192" s="138">
        <f>Q192*H192</f>
        <v>0</v>
      </c>
      <c r="S192" s="138">
        <v>0</v>
      </c>
      <c r="T192" s="139">
        <f>S192*H192</f>
        <v>0</v>
      </c>
      <c r="AR192" s="140" t="s">
        <v>90</v>
      </c>
      <c r="AT192" s="140" t="s">
        <v>176</v>
      </c>
      <c r="AU192" s="140" t="s">
        <v>87</v>
      </c>
      <c r="AY192" s="18" t="s">
        <v>172</v>
      </c>
      <c r="BE192" s="141">
        <f>IF(N192="základní",J192,0)</f>
        <v>0</v>
      </c>
      <c r="BF192" s="141">
        <f>IF(N192="snížená",J192,0)</f>
        <v>0</v>
      </c>
      <c r="BG192" s="141">
        <f>IF(N192="zákl. přenesená",J192,0)</f>
        <v>0</v>
      </c>
      <c r="BH192" s="141">
        <f>IF(N192="sníž. přenesená",J192,0)</f>
        <v>0</v>
      </c>
      <c r="BI192" s="141">
        <f>IF(N192="nulová",J192,0)</f>
        <v>0</v>
      </c>
      <c r="BJ192" s="18" t="s">
        <v>80</v>
      </c>
      <c r="BK192" s="141">
        <f>ROUND(I192*H192,2)</f>
        <v>0</v>
      </c>
      <c r="BL192" s="18" t="s">
        <v>90</v>
      </c>
      <c r="BM192" s="140" t="s">
        <v>285</v>
      </c>
    </row>
    <row r="193" spans="2:47" s="1" customFormat="1" ht="12">
      <c r="B193" s="33"/>
      <c r="D193" s="142" t="s">
        <v>181</v>
      </c>
      <c r="F193" s="143" t="s">
        <v>286</v>
      </c>
      <c r="I193" s="144"/>
      <c r="L193" s="33"/>
      <c r="M193" s="145"/>
      <c r="T193" s="54"/>
      <c r="AT193" s="18" t="s">
        <v>181</v>
      </c>
      <c r="AU193" s="18" t="s">
        <v>87</v>
      </c>
    </row>
    <row r="194" spans="2:47" s="1" customFormat="1" ht="12">
      <c r="B194" s="33"/>
      <c r="D194" s="146" t="s">
        <v>183</v>
      </c>
      <c r="F194" s="147" t="s">
        <v>287</v>
      </c>
      <c r="I194" s="144"/>
      <c r="L194" s="33"/>
      <c r="M194" s="145"/>
      <c r="T194" s="54"/>
      <c r="AT194" s="18" t="s">
        <v>183</v>
      </c>
      <c r="AU194" s="18" t="s">
        <v>87</v>
      </c>
    </row>
    <row r="195" spans="2:51" s="12" customFormat="1" ht="12">
      <c r="B195" s="148"/>
      <c r="D195" s="146" t="s">
        <v>185</v>
      </c>
      <c r="F195" s="150" t="s">
        <v>288</v>
      </c>
      <c r="H195" s="151">
        <v>21.504</v>
      </c>
      <c r="I195" s="152"/>
      <c r="L195" s="148"/>
      <c r="M195" s="153"/>
      <c r="T195" s="154"/>
      <c r="AT195" s="149" t="s">
        <v>185</v>
      </c>
      <c r="AU195" s="149" t="s">
        <v>87</v>
      </c>
      <c r="AV195" s="12" t="s">
        <v>84</v>
      </c>
      <c r="AW195" s="12" t="s">
        <v>4</v>
      </c>
      <c r="AX195" s="12" t="s">
        <v>80</v>
      </c>
      <c r="AY195" s="149" t="s">
        <v>172</v>
      </c>
    </row>
    <row r="196" spans="2:63" s="11" customFormat="1" ht="20.85" customHeight="1">
      <c r="B196" s="117"/>
      <c r="D196" s="118" t="s">
        <v>74</v>
      </c>
      <c r="E196" s="127" t="s">
        <v>289</v>
      </c>
      <c r="F196" s="127" t="s">
        <v>290</v>
      </c>
      <c r="I196" s="120"/>
      <c r="J196" s="128">
        <f>BK196</f>
        <v>0</v>
      </c>
      <c r="L196" s="117"/>
      <c r="M196" s="122"/>
      <c r="P196" s="123">
        <f>SUM(P197:P206)</f>
        <v>0</v>
      </c>
      <c r="R196" s="123">
        <f>SUM(R197:R206)</f>
        <v>0</v>
      </c>
      <c r="T196" s="124">
        <f>SUM(T197:T206)</f>
        <v>6.854399999999999</v>
      </c>
      <c r="AR196" s="118" t="s">
        <v>80</v>
      </c>
      <c r="AT196" s="125" t="s">
        <v>74</v>
      </c>
      <c r="AU196" s="125" t="s">
        <v>84</v>
      </c>
      <c r="AY196" s="118" t="s">
        <v>172</v>
      </c>
      <c r="BK196" s="126">
        <f>SUM(BK197:BK206)</f>
        <v>0</v>
      </c>
    </row>
    <row r="197" spans="2:65" s="1" customFormat="1" ht="33" customHeight="1">
      <c r="B197" s="33"/>
      <c r="C197" s="129" t="s">
        <v>8</v>
      </c>
      <c r="D197" s="129" t="s">
        <v>176</v>
      </c>
      <c r="E197" s="130" t="s">
        <v>291</v>
      </c>
      <c r="F197" s="131" t="s">
        <v>292</v>
      </c>
      <c r="G197" s="132" t="s">
        <v>212</v>
      </c>
      <c r="H197" s="133">
        <v>4.896</v>
      </c>
      <c r="I197" s="134"/>
      <c r="J197" s="135">
        <f>ROUND(I197*H197,2)</f>
        <v>0</v>
      </c>
      <c r="K197" s="131" t="s">
        <v>179</v>
      </c>
      <c r="L197" s="33"/>
      <c r="M197" s="136" t="s">
        <v>31</v>
      </c>
      <c r="N197" s="137" t="s">
        <v>46</v>
      </c>
      <c r="P197" s="138">
        <f>O197*H197</f>
        <v>0</v>
      </c>
      <c r="Q197" s="138">
        <v>0</v>
      </c>
      <c r="R197" s="138">
        <f>Q197*H197</f>
        <v>0</v>
      </c>
      <c r="S197" s="138">
        <v>1.4</v>
      </c>
      <c r="T197" s="139">
        <f>S197*H197</f>
        <v>6.854399999999999</v>
      </c>
      <c r="AR197" s="140" t="s">
        <v>90</v>
      </c>
      <c r="AT197" s="140" t="s">
        <v>176</v>
      </c>
      <c r="AU197" s="140" t="s">
        <v>87</v>
      </c>
      <c r="AY197" s="18" t="s">
        <v>172</v>
      </c>
      <c r="BE197" s="141">
        <f>IF(N197="základní",J197,0)</f>
        <v>0</v>
      </c>
      <c r="BF197" s="141">
        <f>IF(N197="snížená",J197,0)</f>
        <v>0</v>
      </c>
      <c r="BG197" s="141">
        <f>IF(N197="zákl. přenesená",J197,0)</f>
        <v>0</v>
      </c>
      <c r="BH197" s="141">
        <f>IF(N197="sníž. přenesená",J197,0)</f>
        <v>0</v>
      </c>
      <c r="BI197" s="141">
        <f>IF(N197="nulová",J197,0)</f>
        <v>0</v>
      </c>
      <c r="BJ197" s="18" t="s">
        <v>80</v>
      </c>
      <c r="BK197" s="141">
        <f>ROUND(I197*H197,2)</f>
        <v>0</v>
      </c>
      <c r="BL197" s="18" t="s">
        <v>90</v>
      </c>
      <c r="BM197" s="140" t="s">
        <v>293</v>
      </c>
    </row>
    <row r="198" spans="2:47" s="1" customFormat="1" ht="12">
      <c r="B198" s="33"/>
      <c r="D198" s="142" t="s">
        <v>181</v>
      </c>
      <c r="F198" s="143" t="s">
        <v>294</v>
      </c>
      <c r="I198" s="144"/>
      <c r="L198" s="33"/>
      <c r="M198" s="145"/>
      <c r="T198" s="54"/>
      <c r="AT198" s="18" t="s">
        <v>181</v>
      </c>
      <c r="AU198" s="18" t="s">
        <v>87</v>
      </c>
    </row>
    <row r="199" spans="2:47" s="1" customFormat="1" ht="12">
      <c r="B199" s="33"/>
      <c r="D199" s="146" t="s">
        <v>183</v>
      </c>
      <c r="F199" s="147" t="s">
        <v>295</v>
      </c>
      <c r="I199" s="144"/>
      <c r="L199" s="33"/>
      <c r="M199" s="145"/>
      <c r="T199" s="54"/>
      <c r="AT199" s="18" t="s">
        <v>183</v>
      </c>
      <c r="AU199" s="18" t="s">
        <v>87</v>
      </c>
    </row>
    <row r="200" spans="2:51" s="12" customFormat="1" ht="12">
      <c r="B200" s="148"/>
      <c r="D200" s="146" t="s">
        <v>185</v>
      </c>
      <c r="E200" s="149" t="s">
        <v>31</v>
      </c>
      <c r="F200" s="150" t="s">
        <v>296</v>
      </c>
      <c r="H200" s="151">
        <v>4.896</v>
      </c>
      <c r="I200" s="152"/>
      <c r="L200" s="148"/>
      <c r="M200" s="153"/>
      <c r="T200" s="154"/>
      <c r="AT200" s="149" t="s">
        <v>185</v>
      </c>
      <c r="AU200" s="149" t="s">
        <v>87</v>
      </c>
      <c r="AV200" s="12" t="s">
        <v>84</v>
      </c>
      <c r="AW200" s="12" t="s">
        <v>36</v>
      </c>
      <c r="AX200" s="12" t="s">
        <v>80</v>
      </c>
      <c r="AY200" s="149" t="s">
        <v>172</v>
      </c>
    </row>
    <row r="201" spans="2:47" s="1" customFormat="1" ht="12">
      <c r="B201" s="33"/>
      <c r="D201" s="146" t="s">
        <v>186</v>
      </c>
      <c r="F201" s="155" t="s">
        <v>233</v>
      </c>
      <c r="L201" s="33"/>
      <c r="M201" s="145"/>
      <c r="T201" s="54"/>
      <c r="AU201" s="18" t="s">
        <v>87</v>
      </c>
    </row>
    <row r="202" spans="2:47" s="1" customFormat="1" ht="12">
      <c r="B202" s="33"/>
      <c r="D202" s="146" t="s">
        <v>186</v>
      </c>
      <c r="F202" s="156" t="s">
        <v>234</v>
      </c>
      <c r="H202" s="157">
        <v>34.969</v>
      </c>
      <c r="L202" s="33"/>
      <c r="M202" s="145"/>
      <c r="T202" s="54"/>
      <c r="AU202" s="18" t="s">
        <v>87</v>
      </c>
    </row>
    <row r="203" spans="2:65" s="1" customFormat="1" ht="37.9" customHeight="1">
      <c r="B203" s="33"/>
      <c r="C203" s="129" t="s">
        <v>289</v>
      </c>
      <c r="D203" s="129" t="s">
        <v>176</v>
      </c>
      <c r="E203" s="130" t="s">
        <v>297</v>
      </c>
      <c r="F203" s="131" t="s">
        <v>298</v>
      </c>
      <c r="G203" s="132" t="s">
        <v>212</v>
      </c>
      <c r="H203" s="133">
        <v>4.896</v>
      </c>
      <c r="I203" s="134"/>
      <c r="J203" s="135">
        <f>ROUND(I203*H203,2)</f>
        <v>0</v>
      </c>
      <c r="K203" s="131" t="s">
        <v>179</v>
      </c>
      <c r="L203" s="33"/>
      <c r="M203" s="136" t="s">
        <v>31</v>
      </c>
      <c r="N203" s="137" t="s">
        <v>46</v>
      </c>
      <c r="P203" s="138">
        <f>O203*H203</f>
        <v>0</v>
      </c>
      <c r="Q203" s="138">
        <v>0</v>
      </c>
      <c r="R203" s="138">
        <f>Q203*H203</f>
        <v>0</v>
      </c>
      <c r="S203" s="138">
        <v>0</v>
      </c>
      <c r="T203" s="139">
        <f>S203*H203</f>
        <v>0</v>
      </c>
      <c r="AR203" s="140" t="s">
        <v>90</v>
      </c>
      <c r="AT203" s="140" t="s">
        <v>176</v>
      </c>
      <c r="AU203" s="140" t="s">
        <v>87</v>
      </c>
      <c r="AY203" s="18" t="s">
        <v>172</v>
      </c>
      <c r="BE203" s="141">
        <f>IF(N203="základní",J203,0)</f>
        <v>0</v>
      </c>
      <c r="BF203" s="141">
        <f>IF(N203="snížená",J203,0)</f>
        <v>0</v>
      </c>
      <c r="BG203" s="141">
        <f>IF(N203="zákl. přenesená",J203,0)</f>
        <v>0</v>
      </c>
      <c r="BH203" s="141">
        <f>IF(N203="sníž. přenesená",J203,0)</f>
        <v>0</v>
      </c>
      <c r="BI203" s="141">
        <f>IF(N203="nulová",J203,0)</f>
        <v>0</v>
      </c>
      <c r="BJ203" s="18" t="s">
        <v>80</v>
      </c>
      <c r="BK203" s="141">
        <f>ROUND(I203*H203,2)</f>
        <v>0</v>
      </c>
      <c r="BL203" s="18" t="s">
        <v>90</v>
      </c>
      <c r="BM203" s="140" t="s">
        <v>299</v>
      </c>
    </row>
    <row r="204" spans="2:47" s="1" customFormat="1" ht="12">
      <c r="B204" s="33"/>
      <c r="D204" s="142" t="s">
        <v>181</v>
      </c>
      <c r="F204" s="143" t="s">
        <v>300</v>
      </c>
      <c r="I204" s="144"/>
      <c r="L204" s="33"/>
      <c r="M204" s="145"/>
      <c r="T204" s="54"/>
      <c r="AT204" s="18" t="s">
        <v>181</v>
      </c>
      <c r="AU204" s="18" t="s">
        <v>87</v>
      </c>
    </row>
    <row r="205" spans="2:65" s="1" customFormat="1" ht="62.65" customHeight="1">
      <c r="B205" s="33"/>
      <c r="C205" s="129" t="s">
        <v>301</v>
      </c>
      <c r="D205" s="129" t="s">
        <v>176</v>
      </c>
      <c r="E205" s="130" t="s">
        <v>267</v>
      </c>
      <c r="F205" s="131" t="s">
        <v>268</v>
      </c>
      <c r="G205" s="132" t="s">
        <v>212</v>
      </c>
      <c r="H205" s="133">
        <v>4.896</v>
      </c>
      <c r="I205" s="134"/>
      <c r="J205" s="135">
        <f>ROUND(I205*H205,2)</f>
        <v>0</v>
      </c>
      <c r="K205" s="131" t="s">
        <v>179</v>
      </c>
      <c r="L205" s="33"/>
      <c r="M205" s="136" t="s">
        <v>31</v>
      </c>
      <c r="N205" s="137" t="s">
        <v>46</v>
      </c>
      <c r="P205" s="138">
        <f>O205*H205</f>
        <v>0</v>
      </c>
      <c r="Q205" s="138">
        <v>0</v>
      </c>
      <c r="R205" s="138">
        <f>Q205*H205</f>
        <v>0</v>
      </c>
      <c r="S205" s="138">
        <v>0</v>
      </c>
      <c r="T205" s="139">
        <f>S205*H205</f>
        <v>0</v>
      </c>
      <c r="AR205" s="140" t="s">
        <v>90</v>
      </c>
      <c r="AT205" s="140" t="s">
        <v>176</v>
      </c>
      <c r="AU205" s="140" t="s">
        <v>87</v>
      </c>
      <c r="AY205" s="18" t="s">
        <v>172</v>
      </c>
      <c r="BE205" s="141">
        <f>IF(N205="základní",J205,0)</f>
        <v>0</v>
      </c>
      <c r="BF205" s="141">
        <f>IF(N205="snížená",J205,0)</f>
        <v>0</v>
      </c>
      <c r="BG205" s="141">
        <f>IF(N205="zákl. přenesená",J205,0)</f>
        <v>0</v>
      </c>
      <c r="BH205" s="141">
        <f>IF(N205="sníž. přenesená",J205,0)</f>
        <v>0</v>
      </c>
      <c r="BI205" s="141">
        <f>IF(N205="nulová",J205,0)</f>
        <v>0</v>
      </c>
      <c r="BJ205" s="18" t="s">
        <v>80</v>
      </c>
      <c r="BK205" s="141">
        <f>ROUND(I205*H205,2)</f>
        <v>0</v>
      </c>
      <c r="BL205" s="18" t="s">
        <v>90</v>
      </c>
      <c r="BM205" s="140" t="s">
        <v>302</v>
      </c>
    </row>
    <row r="206" spans="2:47" s="1" customFormat="1" ht="12">
      <c r="B206" s="33"/>
      <c r="D206" s="142" t="s">
        <v>181</v>
      </c>
      <c r="F206" s="143" t="s">
        <v>270</v>
      </c>
      <c r="I206" s="144"/>
      <c r="L206" s="33"/>
      <c r="M206" s="145"/>
      <c r="T206" s="54"/>
      <c r="AT206" s="18" t="s">
        <v>181</v>
      </c>
      <c r="AU206" s="18" t="s">
        <v>87</v>
      </c>
    </row>
    <row r="207" spans="2:63" s="11" customFormat="1" ht="22.9" customHeight="1">
      <c r="B207" s="117"/>
      <c r="D207" s="118" t="s">
        <v>74</v>
      </c>
      <c r="E207" s="127" t="s">
        <v>84</v>
      </c>
      <c r="F207" s="127" t="s">
        <v>303</v>
      </c>
      <c r="I207" s="120"/>
      <c r="J207" s="128">
        <f>BK207</f>
        <v>0</v>
      </c>
      <c r="L207" s="117"/>
      <c r="M207" s="122"/>
      <c r="P207" s="123">
        <f>SUM(P208:P214)</f>
        <v>0</v>
      </c>
      <c r="R207" s="123">
        <f>SUM(R208:R214)</f>
        <v>0.03490473344</v>
      </c>
      <c r="T207" s="124">
        <f>SUM(T208:T214)</f>
        <v>0</v>
      </c>
      <c r="AR207" s="118" t="s">
        <v>80</v>
      </c>
      <c r="AT207" s="125" t="s">
        <v>74</v>
      </c>
      <c r="AU207" s="125" t="s">
        <v>80</v>
      </c>
      <c r="AY207" s="118" t="s">
        <v>172</v>
      </c>
      <c r="BK207" s="126">
        <f>SUM(BK208:BK214)</f>
        <v>0</v>
      </c>
    </row>
    <row r="208" spans="2:65" s="1" customFormat="1" ht="37.9" customHeight="1">
      <c r="B208" s="33"/>
      <c r="C208" s="129" t="s">
        <v>304</v>
      </c>
      <c r="D208" s="129" t="s">
        <v>176</v>
      </c>
      <c r="E208" s="130" t="s">
        <v>305</v>
      </c>
      <c r="F208" s="131" t="s">
        <v>306</v>
      </c>
      <c r="G208" s="132" t="s">
        <v>101</v>
      </c>
      <c r="H208" s="133">
        <v>45.976</v>
      </c>
      <c r="I208" s="134"/>
      <c r="J208" s="135">
        <f>ROUND(I208*H208,2)</f>
        <v>0</v>
      </c>
      <c r="K208" s="131" t="s">
        <v>179</v>
      </c>
      <c r="L208" s="33"/>
      <c r="M208" s="136" t="s">
        <v>31</v>
      </c>
      <c r="N208" s="137" t="s">
        <v>46</v>
      </c>
      <c r="P208" s="138">
        <f>O208*H208</f>
        <v>0</v>
      </c>
      <c r="Q208" s="138">
        <v>0.00016694</v>
      </c>
      <c r="R208" s="138">
        <f>Q208*H208</f>
        <v>0.00767523344</v>
      </c>
      <c r="S208" s="138">
        <v>0</v>
      </c>
      <c r="T208" s="139">
        <f>S208*H208</f>
        <v>0</v>
      </c>
      <c r="AR208" s="140" t="s">
        <v>90</v>
      </c>
      <c r="AT208" s="140" t="s">
        <v>176</v>
      </c>
      <c r="AU208" s="140" t="s">
        <v>84</v>
      </c>
      <c r="AY208" s="18" t="s">
        <v>172</v>
      </c>
      <c r="BE208" s="141">
        <f>IF(N208="základní",J208,0)</f>
        <v>0</v>
      </c>
      <c r="BF208" s="141">
        <f>IF(N208="snížená",J208,0)</f>
        <v>0</v>
      </c>
      <c r="BG208" s="141">
        <f>IF(N208="zákl. přenesená",J208,0)</f>
        <v>0</v>
      </c>
      <c r="BH208" s="141">
        <f>IF(N208="sníž. přenesená",J208,0)</f>
        <v>0</v>
      </c>
      <c r="BI208" s="141">
        <f>IF(N208="nulová",J208,0)</f>
        <v>0</v>
      </c>
      <c r="BJ208" s="18" t="s">
        <v>80</v>
      </c>
      <c r="BK208" s="141">
        <f>ROUND(I208*H208,2)</f>
        <v>0</v>
      </c>
      <c r="BL208" s="18" t="s">
        <v>90</v>
      </c>
      <c r="BM208" s="140" t="s">
        <v>307</v>
      </c>
    </row>
    <row r="209" spans="2:47" s="1" customFormat="1" ht="12">
      <c r="B209" s="33"/>
      <c r="D209" s="142" t="s">
        <v>181</v>
      </c>
      <c r="F209" s="143" t="s">
        <v>308</v>
      </c>
      <c r="I209" s="144"/>
      <c r="L209" s="33"/>
      <c r="M209" s="145"/>
      <c r="T209" s="54"/>
      <c r="AT209" s="18" t="s">
        <v>181</v>
      </c>
      <c r="AU209" s="18" t="s">
        <v>84</v>
      </c>
    </row>
    <row r="210" spans="2:51" s="12" customFormat="1" ht="12">
      <c r="B210" s="148"/>
      <c r="D210" s="146" t="s">
        <v>185</v>
      </c>
      <c r="E210" s="149" t="s">
        <v>31</v>
      </c>
      <c r="F210" s="150" t="s">
        <v>309</v>
      </c>
      <c r="H210" s="151">
        <v>45.976</v>
      </c>
      <c r="I210" s="152"/>
      <c r="L210" s="148"/>
      <c r="M210" s="153"/>
      <c r="T210" s="154"/>
      <c r="AT210" s="149" t="s">
        <v>185</v>
      </c>
      <c r="AU210" s="149" t="s">
        <v>84</v>
      </c>
      <c r="AV210" s="12" t="s">
        <v>84</v>
      </c>
      <c r="AW210" s="12" t="s">
        <v>36</v>
      </c>
      <c r="AX210" s="12" t="s">
        <v>80</v>
      </c>
      <c r="AY210" s="149" t="s">
        <v>172</v>
      </c>
    </row>
    <row r="211" spans="2:47" s="1" customFormat="1" ht="12">
      <c r="B211" s="33"/>
      <c r="D211" s="146" t="s">
        <v>186</v>
      </c>
      <c r="F211" s="155" t="s">
        <v>310</v>
      </c>
      <c r="L211" s="33"/>
      <c r="M211" s="145"/>
      <c r="T211" s="54"/>
      <c r="AU211" s="18" t="s">
        <v>84</v>
      </c>
    </row>
    <row r="212" spans="2:47" s="1" customFormat="1" ht="12">
      <c r="B212" s="33"/>
      <c r="D212" s="146" t="s">
        <v>186</v>
      </c>
      <c r="F212" s="156" t="s">
        <v>311</v>
      </c>
      <c r="H212" s="157">
        <v>35.613</v>
      </c>
      <c r="L212" s="33"/>
      <c r="M212" s="145"/>
      <c r="T212" s="54"/>
      <c r="AU212" s="18" t="s">
        <v>84</v>
      </c>
    </row>
    <row r="213" spans="2:65" s="1" customFormat="1" ht="24.2" customHeight="1">
      <c r="B213" s="33"/>
      <c r="C213" s="158" t="s">
        <v>312</v>
      </c>
      <c r="D213" s="158" t="s">
        <v>201</v>
      </c>
      <c r="E213" s="159" t="s">
        <v>313</v>
      </c>
      <c r="F213" s="160" t="s">
        <v>314</v>
      </c>
      <c r="G213" s="161" t="s">
        <v>101</v>
      </c>
      <c r="H213" s="162">
        <v>54.459</v>
      </c>
      <c r="I213" s="163"/>
      <c r="J213" s="164">
        <f>ROUND(I213*H213,2)</f>
        <v>0</v>
      </c>
      <c r="K213" s="160" t="s">
        <v>179</v>
      </c>
      <c r="L213" s="165"/>
      <c r="M213" s="166" t="s">
        <v>31</v>
      </c>
      <c r="N213" s="167" t="s">
        <v>46</v>
      </c>
      <c r="P213" s="138">
        <f>O213*H213</f>
        <v>0</v>
      </c>
      <c r="Q213" s="138">
        <v>0.0005</v>
      </c>
      <c r="R213" s="138">
        <f>Q213*H213</f>
        <v>0.027229500000000004</v>
      </c>
      <c r="S213" s="138">
        <v>0</v>
      </c>
      <c r="T213" s="139">
        <f>S213*H213</f>
        <v>0</v>
      </c>
      <c r="AR213" s="140" t="s">
        <v>205</v>
      </c>
      <c r="AT213" s="140" t="s">
        <v>201</v>
      </c>
      <c r="AU213" s="140" t="s">
        <v>84</v>
      </c>
      <c r="AY213" s="18" t="s">
        <v>172</v>
      </c>
      <c r="BE213" s="141">
        <f>IF(N213="základní",J213,0)</f>
        <v>0</v>
      </c>
      <c r="BF213" s="141">
        <f>IF(N213="snížená",J213,0)</f>
        <v>0</v>
      </c>
      <c r="BG213" s="141">
        <f>IF(N213="zákl. přenesená",J213,0)</f>
        <v>0</v>
      </c>
      <c r="BH213" s="141">
        <f>IF(N213="sníž. přenesená",J213,0)</f>
        <v>0</v>
      </c>
      <c r="BI213" s="141">
        <f>IF(N213="nulová",J213,0)</f>
        <v>0</v>
      </c>
      <c r="BJ213" s="18" t="s">
        <v>80</v>
      </c>
      <c r="BK213" s="141">
        <f>ROUND(I213*H213,2)</f>
        <v>0</v>
      </c>
      <c r="BL213" s="18" t="s">
        <v>90</v>
      </c>
      <c r="BM213" s="140" t="s">
        <v>315</v>
      </c>
    </row>
    <row r="214" spans="2:51" s="12" customFormat="1" ht="12">
      <c r="B214" s="148"/>
      <c r="D214" s="146" t="s">
        <v>185</v>
      </c>
      <c r="F214" s="150" t="s">
        <v>316</v>
      </c>
      <c r="H214" s="151">
        <v>54.459</v>
      </c>
      <c r="I214" s="152"/>
      <c r="L214" s="148"/>
      <c r="M214" s="153"/>
      <c r="T214" s="154"/>
      <c r="AT214" s="149" t="s">
        <v>185</v>
      </c>
      <c r="AU214" s="149" t="s">
        <v>84</v>
      </c>
      <c r="AV214" s="12" t="s">
        <v>84</v>
      </c>
      <c r="AW214" s="12" t="s">
        <v>4</v>
      </c>
      <c r="AX214" s="12" t="s">
        <v>80</v>
      </c>
      <c r="AY214" s="149" t="s">
        <v>172</v>
      </c>
    </row>
    <row r="215" spans="2:63" s="11" customFormat="1" ht="22.9" customHeight="1">
      <c r="B215" s="117"/>
      <c r="D215" s="118" t="s">
        <v>74</v>
      </c>
      <c r="E215" s="127" t="s">
        <v>87</v>
      </c>
      <c r="F215" s="127" t="s">
        <v>317</v>
      </c>
      <c r="I215" s="120"/>
      <c r="J215" s="128">
        <f>BK215</f>
        <v>0</v>
      </c>
      <c r="L215" s="117"/>
      <c r="M215" s="122"/>
      <c r="P215" s="123">
        <f>SUM(P216:P228)</f>
        <v>0</v>
      </c>
      <c r="R215" s="123">
        <f>SUM(R216:R228)</f>
        <v>0.50645021024</v>
      </c>
      <c r="T215" s="124">
        <f>SUM(T216:T228)</f>
        <v>0.0004994600000000001</v>
      </c>
      <c r="AR215" s="118" t="s">
        <v>80</v>
      </c>
      <c r="AT215" s="125" t="s">
        <v>74</v>
      </c>
      <c r="AU215" s="125" t="s">
        <v>80</v>
      </c>
      <c r="AY215" s="118" t="s">
        <v>172</v>
      </c>
      <c r="BK215" s="126">
        <f>SUM(BK216:BK228)</f>
        <v>0</v>
      </c>
    </row>
    <row r="216" spans="2:65" s="1" customFormat="1" ht="37.9" customHeight="1">
      <c r="B216" s="33"/>
      <c r="C216" s="129" t="s">
        <v>318</v>
      </c>
      <c r="D216" s="129" t="s">
        <v>176</v>
      </c>
      <c r="E216" s="130" t="s">
        <v>319</v>
      </c>
      <c r="F216" s="131" t="s">
        <v>320</v>
      </c>
      <c r="G216" s="132" t="s">
        <v>101</v>
      </c>
      <c r="H216" s="133">
        <v>32.975</v>
      </c>
      <c r="I216" s="134"/>
      <c r="J216" s="135">
        <f>ROUND(I216*H216,2)</f>
        <v>0</v>
      </c>
      <c r="K216" s="131" t="s">
        <v>237</v>
      </c>
      <c r="L216" s="33"/>
      <c r="M216" s="136" t="s">
        <v>31</v>
      </c>
      <c r="N216" s="137" t="s">
        <v>46</v>
      </c>
      <c r="P216" s="138">
        <f>O216*H216</f>
        <v>0</v>
      </c>
      <c r="Q216" s="138">
        <v>0.00079</v>
      </c>
      <c r="R216" s="138">
        <f>Q216*H216</f>
        <v>0.02605025</v>
      </c>
      <c r="S216" s="138">
        <v>1E-05</v>
      </c>
      <c r="T216" s="139">
        <f>S216*H216</f>
        <v>0.00032975</v>
      </c>
      <c r="AR216" s="140" t="s">
        <v>90</v>
      </c>
      <c r="AT216" s="140" t="s">
        <v>176</v>
      </c>
      <c r="AU216" s="140" t="s">
        <v>84</v>
      </c>
      <c r="AY216" s="18" t="s">
        <v>172</v>
      </c>
      <c r="BE216" s="141">
        <f>IF(N216="základní",J216,0)</f>
        <v>0</v>
      </c>
      <c r="BF216" s="141">
        <f>IF(N216="snížená",J216,0)</f>
        <v>0</v>
      </c>
      <c r="BG216" s="141">
        <f>IF(N216="zákl. přenesená",J216,0)</f>
        <v>0</v>
      </c>
      <c r="BH216" s="141">
        <f>IF(N216="sníž. přenesená",J216,0)</f>
        <v>0</v>
      </c>
      <c r="BI216" s="141">
        <f>IF(N216="nulová",J216,0)</f>
        <v>0</v>
      </c>
      <c r="BJ216" s="18" t="s">
        <v>80</v>
      </c>
      <c r="BK216" s="141">
        <f>ROUND(I216*H216,2)</f>
        <v>0</v>
      </c>
      <c r="BL216" s="18" t="s">
        <v>90</v>
      </c>
      <c r="BM216" s="140" t="s">
        <v>321</v>
      </c>
    </row>
    <row r="217" spans="2:51" s="14" customFormat="1" ht="12">
      <c r="B217" s="175"/>
      <c r="D217" s="146" t="s">
        <v>185</v>
      </c>
      <c r="E217" s="176" t="s">
        <v>31</v>
      </c>
      <c r="F217" s="177" t="s">
        <v>322</v>
      </c>
      <c r="H217" s="176" t="s">
        <v>31</v>
      </c>
      <c r="I217" s="178"/>
      <c r="L217" s="175"/>
      <c r="M217" s="179"/>
      <c r="T217" s="180"/>
      <c r="AT217" s="176" t="s">
        <v>185</v>
      </c>
      <c r="AU217" s="176" t="s">
        <v>84</v>
      </c>
      <c r="AV217" s="14" t="s">
        <v>80</v>
      </c>
      <c r="AW217" s="14" t="s">
        <v>36</v>
      </c>
      <c r="AX217" s="14" t="s">
        <v>75</v>
      </c>
      <c r="AY217" s="176" t="s">
        <v>172</v>
      </c>
    </row>
    <row r="218" spans="2:51" s="12" customFormat="1" ht="12">
      <c r="B218" s="148"/>
      <c r="D218" s="146" t="s">
        <v>185</v>
      </c>
      <c r="E218" s="149" t="s">
        <v>31</v>
      </c>
      <c r="F218" s="150" t="s">
        <v>323</v>
      </c>
      <c r="H218" s="151">
        <v>27.125</v>
      </c>
      <c r="I218" s="152"/>
      <c r="L218" s="148"/>
      <c r="M218" s="153"/>
      <c r="T218" s="154"/>
      <c r="AT218" s="149" t="s">
        <v>185</v>
      </c>
      <c r="AU218" s="149" t="s">
        <v>84</v>
      </c>
      <c r="AV218" s="12" t="s">
        <v>84</v>
      </c>
      <c r="AW218" s="12" t="s">
        <v>36</v>
      </c>
      <c r="AX218" s="12" t="s">
        <v>75</v>
      </c>
      <c r="AY218" s="149" t="s">
        <v>172</v>
      </c>
    </row>
    <row r="219" spans="2:51" s="14" customFormat="1" ht="12">
      <c r="B219" s="175"/>
      <c r="D219" s="146" t="s">
        <v>185</v>
      </c>
      <c r="E219" s="176" t="s">
        <v>31</v>
      </c>
      <c r="F219" s="177" t="s">
        <v>324</v>
      </c>
      <c r="H219" s="176" t="s">
        <v>31</v>
      </c>
      <c r="I219" s="178"/>
      <c r="L219" s="175"/>
      <c r="M219" s="179"/>
      <c r="T219" s="180"/>
      <c r="AT219" s="176" t="s">
        <v>185</v>
      </c>
      <c r="AU219" s="176" t="s">
        <v>84</v>
      </c>
      <c r="AV219" s="14" t="s">
        <v>80</v>
      </c>
      <c r="AW219" s="14" t="s">
        <v>36</v>
      </c>
      <c r="AX219" s="14" t="s">
        <v>75</v>
      </c>
      <c r="AY219" s="176" t="s">
        <v>172</v>
      </c>
    </row>
    <row r="220" spans="2:51" s="12" customFormat="1" ht="12">
      <c r="B220" s="148"/>
      <c r="D220" s="146" t="s">
        <v>185</v>
      </c>
      <c r="E220" s="149" t="s">
        <v>31</v>
      </c>
      <c r="F220" s="150" t="s">
        <v>325</v>
      </c>
      <c r="H220" s="151">
        <v>5.85</v>
      </c>
      <c r="I220" s="152"/>
      <c r="L220" s="148"/>
      <c r="M220" s="153"/>
      <c r="T220" s="154"/>
      <c r="AT220" s="149" t="s">
        <v>185</v>
      </c>
      <c r="AU220" s="149" t="s">
        <v>84</v>
      </c>
      <c r="AV220" s="12" t="s">
        <v>84</v>
      </c>
      <c r="AW220" s="12" t="s">
        <v>36</v>
      </c>
      <c r="AX220" s="12" t="s">
        <v>75</v>
      </c>
      <c r="AY220" s="149" t="s">
        <v>172</v>
      </c>
    </row>
    <row r="221" spans="2:51" s="13" customFormat="1" ht="12">
      <c r="B221" s="168"/>
      <c r="D221" s="146" t="s">
        <v>185</v>
      </c>
      <c r="E221" s="169" t="s">
        <v>31</v>
      </c>
      <c r="F221" s="170" t="s">
        <v>217</v>
      </c>
      <c r="H221" s="171">
        <v>32.975</v>
      </c>
      <c r="I221" s="172"/>
      <c r="L221" s="168"/>
      <c r="M221" s="173"/>
      <c r="T221" s="174"/>
      <c r="AT221" s="169" t="s">
        <v>185</v>
      </c>
      <c r="AU221" s="169" t="s">
        <v>84</v>
      </c>
      <c r="AV221" s="13" t="s">
        <v>90</v>
      </c>
      <c r="AW221" s="13" t="s">
        <v>36</v>
      </c>
      <c r="AX221" s="13" t="s">
        <v>80</v>
      </c>
      <c r="AY221" s="169" t="s">
        <v>172</v>
      </c>
    </row>
    <row r="222" spans="2:65" s="1" customFormat="1" ht="37.9" customHeight="1">
      <c r="B222" s="33"/>
      <c r="C222" s="129" t="s">
        <v>7</v>
      </c>
      <c r="D222" s="129" t="s">
        <v>176</v>
      </c>
      <c r="E222" s="130" t="s">
        <v>326</v>
      </c>
      <c r="F222" s="131" t="s">
        <v>327</v>
      </c>
      <c r="G222" s="132" t="s">
        <v>109</v>
      </c>
      <c r="H222" s="133">
        <v>16.971</v>
      </c>
      <c r="I222" s="134"/>
      <c r="J222" s="135">
        <f>ROUND(I222*H222,2)</f>
        <v>0</v>
      </c>
      <c r="K222" s="131" t="s">
        <v>179</v>
      </c>
      <c r="L222" s="33"/>
      <c r="M222" s="136" t="s">
        <v>31</v>
      </c>
      <c r="N222" s="137" t="s">
        <v>46</v>
      </c>
      <c r="P222" s="138">
        <f>O222*H222</f>
        <v>0</v>
      </c>
      <c r="Q222" s="138">
        <v>0.00178344</v>
      </c>
      <c r="R222" s="138">
        <f>Q222*H222</f>
        <v>0.030266760240000003</v>
      </c>
      <c r="S222" s="138">
        <v>1E-05</v>
      </c>
      <c r="T222" s="139">
        <f>S222*H222</f>
        <v>0.00016971000000000003</v>
      </c>
      <c r="AR222" s="140" t="s">
        <v>90</v>
      </c>
      <c r="AT222" s="140" t="s">
        <v>176</v>
      </c>
      <c r="AU222" s="140" t="s">
        <v>84</v>
      </c>
      <c r="AY222" s="18" t="s">
        <v>172</v>
      </c>
      <c r="BE222" s="141">
        <f>IF(N222="základní",J222,0)</f>
        <v>0</v>
      </c>
      <c r="BF222" s="141">
        <f>IF(N222="snížená",J222,0)</f>
        <v>0</v>
      </c>
      <c r="BG222" s="141">
        <f>IF(N222="zákl. přenesená",J222,0)</f>
        <v>0</v>
      </c>
      <c r="BH222" s="141">
        <f>IF(N222="sníž. přenesená",J222,0)</f>
        <v>0</v>
      </c>
      <c r="BI222" s="141">
        <f>IF(N222="nulová",J222,0)</f>
        <v>0</v>
      </c>
      <c r="BJ222" s="18" t="s">
        <v>80</v>
      </c>
      <c r="BK222" s="141">
        <f>ROUND(I222*H222,2)</f>
        <v>0</v>
      </c>
      <c r="BL222" s="18" t="s">
        <v>90</v>
      </c>
      <c r="BM222" s="140" t="s">
        <v>328</v>
      </c>
    </row>
    <row r="223" spans="2:47" s="1" customFormat="1" ht="12">
      <c r="B223" s="33"/>
      <c r="D223" s="142" t="s">
        <v>181</v>
      </c>
      <c r="F223" s="143" t="s">
        <v>329</v>
      </c>
      <c r="I223" s="144"/>
      <c r="L223" s="33"/>
      <c r="M223" s="145"/>
      <c r="T223" s="54"/>
      <c r="AT223" s="18" t="s">
        <v>181</v>
      </c>
      <c r="AU223" s="18" t="s">
        <v>84</v>
      </c>
    </row>
    <row r="224" spans="2:51" s="14" customFormat="1" ht="12">
      <c r="B224" s="175"/>
      <c r="D224" s="146" t="s">
        <v>185</v>
      </c>
      <c r="E224" s="176" t="s">
        <v>31</v>
      </c>
      <c r="F224" s="177" t="s">
        <v>330</v>
      </c>
      <c r="H224" s="176" t="s">
        <v>31</v>
      </c>
      <c r="I224" s="178"/>
      <c r="L224" s="175"/>
      <c r="M224" s="179"/>
      <c r="T224" s="180"/>
      <c r="AT224" s="176" t="s">
        <v>185</v>
      </c>
      <c r="AU224" s="176" t="s">
        <v>84</v>
      </c>
      <c r="AV224" s="14" t="s">
        <v>80</v>
      </c>
      <c r="AW224" s="14" t="s">
        <v>36</v>
      </c>
      <c r="AX224" s="14" t="s">
        <v>75</v>
      </c>
      <c r="AY224" s="176" t="s">
        <v>172</v>
      </c>
    </row>
    <row r="225" spans="2:51" s="12" customFormat="1" ht="12">
      <c r="B225" s="148"/>
      <c r="D225" s="146" t="s">
        <v>185</v>
      </c>
      <c r="E225" s="149" t="s">
        <v>31</v>
      </c>
      <c r="F225" s="150" t="s">
        <v>331</v>
      </c>
      <c r="H225" s="151">
        <v>16.971</v>
      </c>
      <c r="I225" s="152"/>
      <c r="L225" s="148"/>
      <c r="M225" s="153"/>
      <c r="T225" s="154"/>
      <c r="AT225" s="149" t="s">
        <v>185</v>
      </c>
      <c r="AU225" s="149" t="s">
        <v>84</v>
      </c>
      <c r="AV225" s="12" t="s">
        <v>84</v>
      </c>
      <c r="AW225" s="12" t="s">
        <v>36</v>
      </c>
      <c r="AX225" s="12" t="s">
        <v>80</v>
      </c>
      <c r="AY225" s="149" t="s">
        <v>172</v>
      </c>
    </row>
    <row r="226" spans="2:65" s="1" customFormat="1" ht="55.5" customHeight="1">
      <c r="B226" s="33"/>
      <c r="C226" s="129" t="s">
        <v>332</v>
      </c>
      <c r="D226" s="129" t="s">
        <v>176</v>
      </c>
      <c r="E226" s="130" t="s">
        <v>333</v>
      </c>
      <c r="F226" s="131" t="s">
        <v>334</v>
      </c>
      <c r="G226" s="132" t="s">
        <v>101</v>
      </c>
      <c r="H226" s="133">
        <v>17.82</v>
      </c>
      <c r="I226" s="134"/>
      <c r="J226" s="135">
        <f>ROUND(I226*H226,2)</f>
        <v>0</v>
      </c>
      <c r="K226" s="131" t="s">
        <v>237</v>
      </c>
      <c r="L226" s="33"/>
      <c r="M226" s="136" t="s">
        <v>31</v>
      </c>
      <c r="N226" s="137" t="s">
        <v>46</v>
      </c>
      <c r="P226" s="138">
        <f>O226*H226</f>
        <v>0</v>
      </c>
      <c r="Q226" s="138">
        <v>0.02526</v>
      </c>
      <c r="R226" s="138">
        <f>Q226*H226</f>
        <v>0.4501332</v>
      </c>
      <c r="S226" s="138">
        <v>0</v>
      </c>
      <c r="T226" s="139">
        <f>S226*H226</f>
        <v>0</v>
      </c>
      <c r="AR226" s="140" t="s">
        <v>90</v>
      </c>
      <c r="AT226" s="140" t="s">
        <v>176</v>
      </c>
      <c r="AU226" s="140" t="s">
        <v>84</v>
      </c>
      <c r="AY226" s="18" t="s">
        <v>172</v>
      </c>
      <c r="BE226" s="141">
        <f>IF(N226="základní",J226,0)</f>
        <v>0</v>
      </c>
      <c r="BF226" s="141">
        <f>IF(N226="snížená",J226,0)</f>
        <v>0</v>
      </c>
      <c r="BG226" s="141">
        <f>IF(N226="zákl. přenesená",J226,0)</f>
        <v>0</v>
      </c>
      <c r="BH226" s="141">
        <f>IF(N226="sníž. přenesená",J226,0)</f>
        <v>0</v>
      </c>
      <c r="BI226" s="141">
        <f>IF(N226="nulová",J226,0)</f>
        <v>0</v>
      </c>
      <c r="BJ226" s="18" t="s">
        <v>80</v>
      </c>
      <c r="BK226" s="141">
        <f>ROUND(I226*H226,2)</f>
        <v>0</v>
      </c>
      <c r="BL226" s="18" t="s">
        <v>90</v>
      </c>
      <c r="BM226" s="140" t="s">
        <v>335</v>
      </c>
    </row>
    <row r="227" spans="2:51" s="14" customFormat="1" ht="12">
      <c r="B227" s="175"/>
      <c r="D227" s="146" t="s">
        <v>185</v>
      </c>
      <c r="E227" s="176" t="s">
        <v>31</v>
      </c>
      <c r="F227" s="177" t="s">
        <v>330</v>
      </c>
      <c r="H227" s="176" t="s">
        <v>31</v>
      </c>
      <c r="I227" s="178"/>
      <c r="L227" s="175"/>
      <c r="M227" s="179"/>
      <c r="T227" s="180"/>
      <c r="AT227" s="176" t="s">
        <v>185</v>
      </c>
      <c r="AU227" s="176" t="s">
        <v>84</v>
      </c>
      <c r="AV227" s="14" t="s">
        <v>80</v>
      </c>
      <c r="AW227" s="14" t="s">
        <v>36</v>
      </c>
      <c r="AX227" s="14" t="s">
        <v>75</v>
      </c>
      <c r="AY227" s="176" t="s">
        <v>172</v>
      </c>
    </row>
    <row r="228" spans="2:51" s="12" customFormat="1" ht="12">
      <c r="B228" s="148"/>
      <c r="D228" s="146" t="s">
        <v>185</v>
      </c>
      <c r="E228" s="149" t="s">
        <v>31</v>
      </c>
      <c r="F228" s="150" t="s">
        <v>336</v>
      </c>
      <c r="H228" s="151">
        <v>17.82</v>
      </c>
      <c r="I228" s="152"/>
      <c r="L228" s="148"/>
      <c r="M228" s="153"/>
      <c r="T228" s="154"/>
      <c r="AT228" s="149" t="s">
        <v>185</v>
      </c>
      <c r="AU228" s="149" t="s">
        <v>84</v>
      </c>
      <c r="AV228" s="12" t="s">
        <v>84</v>
      </c>
      <c r="AW228" s="12" t="s">
        <v>36</v>
      </c>
      <c r="AX228" s="12" t="s">
        <v>80</v>
      </c>
      <c r="AY228" s="149" t="s">
        <v>172</v>
      </c>
    </row>
    <row r="229" spans="2:63" s="11" customFormat="1" ht="22.9" customHeight="1">
      <c r="B229" s="117"/>
      <c r="D229" s="118" t="s">
        <v>74</v>
      </c>
      <c r="E229" s="127" t="s">
        <v>96</v>
      </c>
      <c r="F229" s="127" t="s">
        <v>337</v>
      </c>
      <c r="I229" s="120"/>
      <c r="J229" s="128">
        <f>BK229</f>
        <v>0</v>
      </c>
      <c r="L229" s="117"/>
      <c r="M229" s="122"/>
      <c r="P229" s="123">
        <f>P230+SUM(P231:P233)+P342</f>
        <v>0</v>
      </c>
      <c r="R229" s="123">
        <f>R230+SUM(R231:R233)+R342</f>
        <v>9.133329140079999</v>
      </c>
      <c r="T229" s="124">
        <f>T230+SUM(T231:T233)+T342</f>
        <v>0</v>
      </c>
      <c r="AR229" s="118" t="s">
        <v>80</v>
      </c>
      <c r="AT229" s="125" t="s">
        <v>74</v>
      </c>
      <c r="AU229" s="125" t="s">
        <v>80</v>
      </c>
      <c r="AY229" s="118" t="s">
        <v>172</v>
      </c>
      <c r="BK229" s="126">
        <f>BK230+SUM(BK231:BK233)+BK342</f>
        <v>0</v>
      </c>
    </row>
    <row r="230" spans="2:65" s="1" customFormat="1" ht="37.9" customHeight="1">
      <c r="B230" s="33"/>
      <c r="C230" s="129" t="s">
        <v>338</v>
      </c>
      <c r="D230" s="129" t="s">
        <v>176</v>
      </c>
      <c r="E230" s="130" t="s">
        <v>339</v>
      </c>
      <c r="F230" s="131" t="s">
        <v>340</v>
      </c>
      <c r="G230" s="132" t="s">
        <v>212</v>
      </c>
      <c r="H230" s="133">
        <v>0.345</v>
      </c>
      <c r="I230" s="134"/>
      <c r="J230" s="135">
        <f>ROUND(I230*H230,2)</f>
        <v>0</v>
      </c>
      <c r="K230" s="131" t="s">
        <v>179</v>
      </c>
      <c r="L230" s="33"/>
      <c r="M230" s="136" t="s">
        <v>31</v>
      </c>
      <c r="N230" s="137" t="s">
        <v>46</v>
      </c>
      <c r="P230" s="138">
        <f>O230*H230</f>
        <v>0</v>
      </c>
      <c r="Q230" s="138">
        <v>2.30102</v>
      </c>
      <c r="R230" s="138">
        <f>Q230*H230</f>
        <v>0.7938518999999998</v>
      </c>
      <c r="S230" s="138">
        <v>0</v>
      </c>
      <c r="T230" s="139">
        <f>S230*H230</f>
        <v>0</v>
      </c>
      <c r="AR230" s="140" t="s">
        <v>90</v>
      </c>
      <c r="AT230" s="140" t="s">
        <v>176</v>
      </c>
      <c r="AU230" s="140" t="s">
        <v>84</v>
      </c>
      <c r="AY230" s="18" t="s">
        <v>172</v>
      </c>
      <c r="BE230" s="141">
        <f>IF(N230="základní",J230,0)</f>
        <v>0</v>
      </c>
      <c r="BF230" s="141">
        <f>IF(N230="snížená",J230,0)</f>
        <v>0</v>
      </c>
      <c r="BG230" s="141">
        <f>IF(N230="zákl. přenesená",J230,0)</f>
        <v>0</v>
      </c>
      <c r="BH230" s="141">
        <f>IF(N230="sníž. přenesená",J230,0)</f>
        <v>0</v>
      </c>
      <c r="BI230" s="141">
        <f>IF(N230="nulová",J230,0)</f>
        <v>0</v>
      </c>
      <c r="BJ230" s="18" t="s">
        <v>80</v>
      </c>
      <c r="BK230" s="141">
        <f>ROUND(I230*H230,2)</f>
        <v>0</v>
      </c>
      <c r="BL230" s="18" t="s">
        <v>90</v>
      </c>
      <c r="BM230" s="140" t="s">
        <v>341</v>
      </c>
    </row>
    <row r="231" spans="2:47" s="1" customFormat="1" ht="12">
      <c r="B231" s="33"/>
      <c r="D231" s="142" t="s">
        <v>181</v>
      </c>
      <c r="F231" s="143" t="s">
        <v>342</v>
      </c>
      <c r="I231" s="144"/>
      <c r="L231" s="33"/>
      <c r="M231" s="145"/>
      <c r="T231" s="54"/>
      <c r="AT231" s="18" t="s">
        <v>181</v>
      </c>
      <c r="AU231" s="18" t="s">
        <v>84</v>
      </c>
    </row>
    <row r="232" spans="2:51" s="12" customFormat="1" ht="12">
      <c r="B232" s="148"/>
      <c r="D232" s="146" t="s">
        <v>185</v>
      </c>
      <c r="E232" s="149" t="s">
        <v>31</v>
      </c>
      <c r="F232" s="150" t="s">
        <v>343</v>
      </c>
      <c r="H232" s="151">
        <v>0.345</v>
      </c>
      <c r="I232" s="152"/>
      <c r="L232" s="148"/>
      <c r="M232" s="153"/>
      <c r="T232" s="154"/>
      <c r="AT232" s="149" t="s">
        <v>185</v>
      </c>
      <c r="AU232" s="149" t="s">
        <v>84</v>
      </c>
      <c r="AV232" s="12" t="s">
        <v>84</v>
      </c>
      <c r="AW232" s="12" t="s">
        <v>36</v>
      </c>
      <c r="AX232" s="12" t="s">
        <v>80</v>
      </c>
      <c r="AY232" s="149" t="s">
        <v>172</v>
      </c>
    </row>
    <row r="233" spans="2:63" s="11" customFormat="1" ht="20.85" customHeight="1">
      <c r="B233" s="117"/>
      <c r="D233" s="118" t="s">
        <v>74</v>
      </c>
      <c r="E233" s="127" t="s">
        <v>344</v>
      </c>
      <c r="F233" s="127" t="s">
        <v>345</v>
      </c>
      <c r="I233" s="120"/>
      <c r="J233" s="128">
        <f>BK233</f>
        <v>0</v>
      </c>
      <c r="L233" s="117"/>
      <c r="M233" s="122"/>
      <c r="P233" s="123">
        <f>P234+SUM(P235:P244)</f>
        <v>0</v>
      </c>
      <c r="R233" s="123">
        <f>R234+SUM(R235:R244)</f>
        <v>7.93073295</v>
      </c>
      <c r="T233" s="124">
        <f>T234+SUM(T235:T244)</f>
        <v>0</v>
      </c>
      <c r="AR233" s="118" t="s">
        <v>80</v>
      </c>
      <c r="AT233" s="125" t="s">
        <v>74</v>
      </c>
      <c r="AU233" s="125" t="s">
        <v>84</v>
      </c>
      <c r="AY233" s="118" t="s">
        <v>172</v>
      </c>
      <c r="BK233" s="126">
        <f>BK234+SUM(BK235:BK244)</f>
        <v>0</v>
      </c>
    </row>
    <row r="234" spans="2:65" s="1" customFormat="1" ht="33" customHeight="1">
      <c r="B234" s="33"/>
      <c r="C234" s="129" t="s">
        <v>346</v>
      </c>
      <c r="D234" s="129" t="s">
        <v>176</v>
      </c>
      <c r="E234" s="130" t="s">
        <v>347</v>
      </c>
      <c r="F234" s="131" t="s">
        <v>348</v>
      </c>
      <c r="G234" s="132" t="s">
        <v>101</v>
      </c>
      <c r="H234" s="133">
        <v>145</v>
      </c>
      <c r="I234" s="134"/>
      <c r="J234" s="135">
        <f>ROUND(I234*H234,2)</f>
        <v>0</v>
      </c>
      <c r="K234" s="131" t="s">
        <v>179</v>
      </c>
      <c r="L234" s="33"/>
      <c r="M234" s="136" t="s">
        <v>31</v>
      </c>
      <c r="N234" s="137" t="s">
        <v>46</v>
      </c>
      <c r="P234" s="138">
        <f>O234*H234</f>
        <v>0</v>
      </c>
      <c r="Q234" s="138">
        <v>0</v>
      </c>
      <c r="R234" s="138">
        <f>Q234*H234</f>
        <v>0</v>
      </c>
      <c r="S234" s="138">
        <v>0</v>
      </c>
      <c r="T234" s="139">
        <f>S234*H234</f>
        <v>0</v>
      </c>
      <c r="AR234" s="140" t="s">
        <v>90</v>
      </c>
      <c r="AT234" s="140" t="s">
        <v>176</v>
      </c>
      <c r="AU234" s="140" t="s">
        <v>87</v>
      </c>
      <c r="AY234" s="18" t="s">
        <v>172</v>
      </c>
      <c r="BE234" s="141">
        <f>IF(N234="základní",J234,0)</f>
        <v>0</v>
      </c>
      <c r="BF234" s="141">
        <f>IF(N234="snížená",J234,0)</f>
        <v>0</v>
      </c>
      <c r="BG234" s="141">
        <f>IF(N234="zákl. přenesená",J234,0)</f>
        <v>0</v>
      </c>
      <c r="BH234" s="141">
        <f>IF(N234="sníž. přenesená",J234,0)</f>
        <v>0</v>
      </c>
      <c r="BI234" s="141">
        <f>IF(N234="nulová",J234,0)</f>
        <v>0</v>
      </c>
      <c r="BJ234" s="18" t="s">
        <v>80</v>
      </c>
      <c r="BK234" s="141">
        <f>ROUND(I234*H234,2)</f>
        <v>0</v>
      </c>
      <c r="BL234" s="18" t="s">
        <v>90</v>
      </c>
      <c r="BM234" s="140" t="s">
        <v>349</v>
      </c>
    </row>
    <row r="235" spans="2:47" s="1" customFormat="1" ht="12">
      <c r="B235" s="33"/>
      <c r="D235" s="142" t="s">
        <v>181</v>
      </c>
      <c r="F235" s="143" t="s">
        <v>350</v>
      </c>
      <c r="I235" s="144"/>
      <c r="L235" s="33"/>
      <c r="M235" s="145"/>
      <c r="T235" s="54"/>
      <c r="AT235" s="18" t="s">
        <v>181</v>
      </c>
      <c r="AU235" s="18" t="s">
        <v>87</v>
      </c>
    </row>
    <row r="236" spans="2:51" s="12" customFormat="1" ht="12">
      <c r="B236" s="148"/>
      <c r="D236" s="146" t="s">
        <v>185</v>
      </c>
      <c r="E236" s="149" t="s">
        <v>31</v>
      </c>
      <c r="F236" s="150" t="s">
        <v>351</v>
      </c>
      <c r="H236" s="151">
        <v>145</v>
      </c>
      <c r="I236" s="152"/>
      <c r="L236" s="148"/>
      <c r="M236" s="153"/>
      <c r="T236" s="154"/>
      <c r="AT236" s="149" t="s">
        <v>185</v>
      </c>
      <c r="AU236" s="149" t="s">
        <v>87</v>
      </c>
      <c r="AV236" s="12" t="s">
        <v>84</v>
      </c>
      <c r="AW236" s="12" t="s">
        <v>36</v>
      </c>
      <c r="AX236" s="12" t="s">
        <v>80</v>
      </c>
      <c r="AY236" s="149" t="s">
        <v>172</v>
      </c>
    </row>
    <row r="237" spans="2:65" s="1" customFormat="1" ht="37.9" customHeight="1">
      <c r="B237" s="33"/>
      <c r="C237" s="129" t="s">
        <v>352</v>
      </c>
      <c r="D237" s="129" t="s">
        <v>176</v>
      </c>
      <c r="E237" s="130" t="s">
        <v>353</v>
      </c>
      <c r="F237" s="131" t="s">
        <v>354</v>
      </c>
      <c r="G237" s="132" t="s">
        <v>101</v>
      </c>
      <c r="H237" s="133">
        <v>20.52</v>
      </c>
      <c r="I237" s="134"/>
      <c r="J237" s="135">
        <f>ROUND(I237*H237,2)</f>
        <v>0</v>
      </c>
      <c r="K237" s="131" t="s">
        <v>179</v>
      </c>
      <c r="L237" s="33"/>
      <c r="M237" s="136" t="s">
        <v>31</v>
      </c>
      <c r="N237" s="137" t="s">
        <v>46</v>
      </c>
      <c r="P237" s="138">
        <f>O237*H237</f>
        <v>0</v>
      </c>
      <c r="Q237" s="138">
        <v>0</v>
      </c>
      <c r="R237" s="138">
        <f>Q237*H237</f>
        <v>0</v>
      </c>
      <c r="S237" s="138">
        <v>0</v>
      </c>
      <c r="T237" s="139">
        <f>S237*H237</f>
        <v>0</v>
      </c>
      <c r="AR237" s="140" t="s">
        <v>90</v>
      </c>
      <c r="AT237" s="140" t="s">
        <v>176</v>
      </c>
      <c r="AU237" s="140" t="s">
        <v>87</v>
      </c>
      <c r="AY237" s="18" t="s">
        <v>172</v>
      </c>
      <c r="BE237" s="141">
        <f>IF(N237="základní",J237,0)</f>
        <v>0</v>
      </c>
      <c r="BF237" s="141">
        <f>IF(N237="snížená",J237,0)</f>
        <v>0</v>
      </c>
      <c r="BG237" s="141">
        <f>IF(N237="zákl. přenesená",J237,0)</f>
        <v>0</v>
      </c>
      <c r="BH237" s="141">
        <f>IF(N237="sníž. přenesená",J237,0)</f>
        <v>0</v>
      </c>
      <c r="BI237" s="141">
        <f>IF(N237="nulová",J237,0)</f>
        <v>0</v>
      </c>
      <c r="BJ237" s="18" t="s">
        <v>80</v>
      </c>
      <c r="BK237" s="141">
        <f>ROUND(I237*H237,2)</f>
        <v>0</v>
      </c>
      <c r="BL237" s="18" t="s">
        <v>90</v>
      </c>
      <c r="BM237" s="140" t="s">
        <v>355</v>
      </c>
    </row>
    <row r="238" spans="2:47" s="1" customFormat="1" ht="12">
      <c r="B238" s="33"/>
      <c r="D238" s="142" t="s">
        <v>181</v>
      </c>
      <c r="F238" s="143" t="s">
        <v>356</v>
      </c>
      <c r="I238" s="144"/>
      <c r="L238" s="33"/>
      <c r="M238" s="145"/>
      <c r="T238" s="54"/>
      <c r="AT238" s="18" t="s">
        <v>181</v>
      </c>
      <c r="AU238" s="18" t="s">
        <v>87</v>
      </c>
    </row>
    <row r="239" spans="2:51" s="12" customFormat="1" ht="12">
      <c r="B239" s="148"/>
      <c r="D239" s="146" t="s">
        <v>185</v>
      </c>
      <c r="E239" s="149" t="s">
        <v>31</v>
      </c>
      <c r="F239" s="150" t="s">
        <v>357</v>
      </c>
      <c r="H239" s="151">
        <v>20.52</v>
      </c>
      <c r="I239" s="152"/>
      <c r="L239" s="148"/>
      <c r="M239" s="153"/>
      <c r="T239" s="154"/>
      <c r="AT239" s="149" t="s">
        <v>185</v>
      </c>
      <c r="AU239" s="149" t="s">
        <v>87</v>
      </c>
      <c r="AV239" s="12" t="s">
        <v>84</v>
      </c>
      <c r="AW239" s="12" t="s">
        <v>36</v>
      </c>
      <c r="AX239" s="12" t="s">
        <v>80</v>
      </c>
      <c r="AY239" s="149" t="s">
        <v>172</v>
      </c>
    </row>
    <row r="240" spans="2:65" s="1" customFormat="1" ht="24.2" customHeight="1">
      <c r="B240" s="33"/>
      <c r="C240" s="129" t="s">
        <v>358</v>
      </c>
      <c r="D240" s="129" t="s">
        <v>176</v>
      </c>
      <c r="E240" s="130" t="s">
        <v>359</v>
      </c>
      <c r="F240" s="131" t="s">
        <v>360</v>
      </c>
      <c r="G240" s="132" t="s">
        <v>101</v>
      </c>
      <c r="H240" s="133">
        <v>44.059</v>
      </c>
      <c r="I240" s="134"/>
      <c r="J240" s="135">
        <f>ROUND(I240*H240,2)</f>
        <v>0</v>
      </c>
      <c r="K240" s="131" t="s">
        <v>237</v>
      </c>
      <c r="L240" s="33"/>
      <c r="M240" s="136" t="s">
        <v>31</v>
      </c>
      <c r="N240" s="137" t="s">
        <v>46</v>
      </c>
      <c r="P240" s="138">
        <f>O240*H240</f>
        <v>0</v>
      </c>
      <c r="Q240" s="138">
        <v>0</v>
      </c>
      <c r="R240" s="138">
        <f>Q240*H240</f>
        <v>0</v>
      </c>
      <c r="S240" s="138">
        <v>0</v>
      </c>
      <c r="T240" s="139">
        <f>S240*H240</f>
        <v>0</v>
      </c>
      <c r="AR240" s="140" t="s">
        <v>90</v>
      </c>
      <c r="AT240" s="140" t="s">
        <v>176</v>
      </c>
      <c r="AU240" s="140" t="s">
        <v>87</v>
      </c>
      <c r="AY240" s="18" t="s">
        <v>172</v>
      </c>
      <c r="BE240" s="141">
        <f>IF(N240="základní",J240,0)</f>
        <v>0</v>
      </c>
      <c r="BF240" s="141">
        <f>IF(N240="snížená",J240,0)</f>
        <v>0</v>
      </c>
      <c r="BG240" s="141">
        <f>IF(N240="zákl. přenesená",J240,0)</f>
        <v>0</v>
      </c>
      <c r="BH240" s="141">
        <f>IF(N240="sníž. přenesená",J240,0)</f>
        <v>0</v>
      </c>
      <c r="BI240" s="141">
        <f>IF(N240="nulová",J240,0)</f>
        <v>0</v>
      </c>
      <c r="BJ240" s="18" t="s">
        <v>80</v>
      </c>
      <c r="BK240" s="141">
        <f>ROUND(I240*H240,2)</f>
        <v>0</v>
      </c>
      <c r="BL240" s="18" t="s">
        <v>90</v>
      </c>
      <c r="BM240" s="140" t="s">
        <v>361</v>
      </c>
    </row>
    <row r="241" spans="2:51" s="12" customFormat="1" ht="12">
      <c r="B241" s="148"/>
      <c r="D241" s="146" t="s">
        <v>185</v>
      </c>
      <c r="E241" s="149" t="s">
        <v>31</v>
      </c>
      <c r="F241" s="150" t="s">
        <v>362</v>
      </c>
      <c r="H241" s="151">
        <v>34.41</v>
      </c>
      <c r="I241" s="152"/>
      <c r="L241" s="148"/>
      <c r="M241" s="153"/>
      <c r="T241" s="154"/>
      <c r="AT241" s="149" t="s">
        <v>185</v>
      </c>
      <c r="AU241" s="149" t="s">
        <v>87</v>
      </c>
      <c r="AV241" s="12" t="s">
        <v>84</v>
      </c>
      <c r="AW241" s="12" t="s">
        <v>36</v>
      </c>
      <c r="AX241" s="12" t="s">
        <v>75</v>
      </c>
      <c r="AY241" s="149" t="s">
        <v>172</v>
      </c>
    </row>
    <row r="242" spans="2:51" s="12" customFormat="1" ht="12">
      <c r="B242" s="148"/>
      <c r="D242" s="146" t="s">
        <v>185</v>
      </c>
      <c r="E242" s="149" t="s">
        <v>31</v>
      </c>
      <c r="F242" s="150" t="s">
        <v>363</v>
      </c>
      <c r="H242" s="151">
        <v>9.649</v>
      </c>
      <c r="I242" s="152"/>
      <c r="L242" s="148"/>
      <c r="M242" s="153"/>
      <c r="T242" s="154"/>
      <c r="AT242" s="149" t="s">
        <v>185</v>
      </c>
      <c r="AU242" s="149" t="s">
        <v>87</v>
      </c>
      <c r="AV242" s="12" t="s">
        <v>84</v>
      </c>
      <c r="AW242" s="12" t="s">
        <v>36</v>
      </c>
      <c r="AX242" s="12" t="s">
        <v>75</v>
      </c>
      <c r="AY242" s="149" t="s">
        <v>172</v>
      </c>
    </row>
    <row r="243" spans="2:51" s="13" customFormat="1" ht="12">
      <c r="B243" s="168"/>
      <c r="D243" s="146" t="s">
        <v>185</v>
      </c>
      <c r="E243" s="169" t="s">
        <v>31</v>
      </c>
      <c r="F243" s="170" t="s">
        <v>217</v>
      </c>
      <c r="H243" s="171">
        <v>44.059</v>
      </c>
      <c r="I243" s="172"/>
      <c r="L243" s="168"/>
      <c r="M243" s="173"/>
      <c r="T243" s="174"/>
      <c r="AT243" s="169" t="s">
        <v>185</v>
      </c>
      <c r="AU243" s="169" t="s">
        <v>87</v>
      </c>
      <c r="AV243" s="13" t="s">
        <v>90</v>
      </c>
      <c r="AW243" s="13" t="s">
        <v>36</v>
      </c>
      <c r="AX243" s="13" t="s">
        <v>80</v>
      </c>
      <c r="AY243" s="169" t="s">
        <v>172</v>
      </c>
    </row>
    <row r="244" spans="2:63" s="15" customFormat="1" ht="20.85" customHeight="1">
      <c r="B244" s="181"/>
      <c r="D244" s="182" t="s">
        <v>74</v>
      </c>
      <c r="E244" s="182" t="s">
        <v>364</v>
      </c>
      <c r="F244" s="182" t="s">
        <v>365</v>
      </c>
      <c r="I244" s="183"/>
      <c r="J244" s="184">
        <f>BK244</f>
        <v>0</v>
      </c>
      <c r="L244" s="181"/>
      <c r="M244" s="185"/>
      <c r="P244" s="186">
        <f>SUM(P245:P341)</f>
        <v>0</v>
      </c>
      <c r="R244" s="186">
        <f>SUM(R245:R341)</f>
        <v>7.93073295</v>
      </c>
      <c r="T244" s="187">
        <f>SUM(T245:T341)</f>
        <v>0</v>
      </c>
      <c r="AR244" s="182" t="s">
        <v>80</v>
      </c>
      <c r="AT244" s="188" t="s">
        <v>74</v>
      </c>
      <c r="AU244" s="188" t="s">
        <v>87</v>
      </c>
      <c r="AY244" s="182" t="s">
        <v>172</v>
      </c>
      <c r="BK244" s="189">
        <f>SUM(BK245:BK341)</f>
        <v>0</v>
      </c>
    </row>
    <row r="245" spans="2:65" s="1" customFormat="1" ht="33" customHeight="1">
      <c r="B245" s="33"/>
      <c r="C245" s="129" t="s">
        <v>366</v>
      </c>
      <c r="D245" s="129" t="s">
        <v>176</v>
      </c>
      <c r="E245" s="130" t="s">
        <v>367</v>
      </c>
      <c r="F245" s="131" t="s">
        <v>368</v>
      </c>
      <c r="G245" s="132" t="s">
        <v>101</v>
      </c>
      <c r="H245" s="133">
        <v>90.546</v>
      </c>
      <c r="I245" s="134"/>
      <c r="J245" s="135">
        <f>ROUND(I245*H245,2)</f>
        <v>0</v>
      </c>
      <c r="K245" s="131" t="s">
        <v>179</v>
      </c>
      <c r="L245" s="33"/>
      <c r="M245" s="136" t="s">
        <v>31</v>
      </c>
      <c r="N245" s="137" t="s">
        <v>46</v>
      </c>
      <c r="P245" s="138">
        <f>O245*H245</f>
        <v>0</v>
      </c>
      <c r="Q245" s="138">
        <v>0.008</v>
      </c>
      <c r="R245" s="138">
        <f>Q245*H245</f>
        <v>0.724368</v>
      </c>
      <c r="S245" s="138">
        <v>0</v>
      </c>
      <c r="T245" s="139">
        <f>S245*H245</f>
        <v>0</v>
      </c>
      <c r="AR245" s="140" t="s">
        <v>90</v>
      </c>
      <c r="AT245" s="140" t="s">
        <v>176</v>
      </c>
      <c r="AU245" s="140" t="s">
        <v>90</v>
      </c>
      <c r="AY245" s="18" t="s">
        <v>172</v>
      </c>
      <c r="BE245" s="141">
        <f>IF(N245="základní",J245,0)</f>
        <v>0</v>
      </c>
      <c r="BF245" s="141">
        <f>IF(N245="snížená",J245,0)</f>
        <v>0</v>
      </c>
      <c r="BG245" s="141">
        <f>IF(N245="zákl. přenesená",J245,0)</f>
        <v>0</v>
      </c>
      <c r="BH245" s="141">
        <f>IF(N245="sníž. přenesená",J245,0)</f>
        <v>0</v>
      </c>
      <c r="BI245" s="141">
        <f>IF(N245="nulová",J245,0)</f>
        <v>0</v>
      </c>
      <c r="BJ245" s="18" t="s">
        <v>80</v>
      </c>
      <c r="BK245" s="141">
        <f>ROUND(I245*H245,2)</f>
        <v>0</v>
      </c>
      <c r="BL245" s="18" t="s">
        <v>90</v>
      </c>
      <c r="BM245" s="140" t="s">
        <v>369</v>
      </c>
    </row>
    <row r="246" spans="2:47" s="1" customFormat="1" ht="12">
      <c r="B246" s="33"/>
      <c r="D246" s="142" t="s">
        <v>181</v>
      </c>
      <c r="F246" s="143" t="s">
        <v>370</v>
      </c>
      <c r="I246" s="144"/>
      <c r="L246" s="33"/>
      <c r="M246" s="145"/>
      <c r="T246" s="54"/>
      <c r="AT246" s="18" t="s">
        <v>181</v>
      </c>
      <c r="AU246" s="18" t="s">
        <v>90</v>
      </c>
    </row>
    <row r="247" spans="2:51" s="12" customFormat="1" ht="12">
      <c r="B247" s="148"/>
      <c r="D247" s="146" t="s">
        <v>185</v>
      </c>
      <c r="E247" s="149" t="s">
        <v>31</v>
      </c>
      <c r="F247" s="150" t="s">
        <v>111</v>
      </c>
      <c r="H247" s="151">
        <v>90.546</v>
      </c>
      <c r="I247" s="152"/>
      <c r="L247" s="148"/>
      <c r="M247" s="153"/>
      <c r="T247" s="154"/>
      <c r="AT247" s="149" t="s">
        <v>185</v>
      </c>
      <c r="AU247" s="149" t="s">
        <v>90</v>
      </c>
      <c r="AV247" s="12" t="s">
        <v>84</v>
      </c>
      <c r="AW247" s="12" t="s">
        <v>36</v>
      </c>
      <c r="AX247" s="12" t="s">
        <v>80</v>
      </c>
      <c r="AY247" s="149" t="s">
        <v>172</v>
      </c>
    </row>
    <row r="248" spans="2:47" s="1" customFormat="1" ht="12">
      <c r="B248" s="33"/>
      <c r="D248" s="146" t="s">
        <v>186</v>
      </c>
      <c r="F248" s="155" t="s">
        <v>371</v>
      </c>
      <c r="L248" s="33"/>
      <c r="M248" s="145"/>
      <c r="T248" s="54"/>
      <c r="AU248" s="18" t="s">
        <v>90</v>
      </c>
    </row>
    <row r="249" spans="2:47" s="1" customFormat="1" ht="12">
      <c r="B249" s="33"/>
      <c r="D249" s="146" t="s">
        <v>186</v>
      </c>
      <c r="F249" s="156" t="s">
        <v>372</v>
      </c>
      <c r="H249" s="157">
        <v>17.601</v>
      </c>
      <c r="L249" s="33"/>
      <c r="M249" s="145"/>
      <c r="T249" s="54"/>
      <c r="AU249" s="18" t="s">
        <v>90</v>
      </c>
    </row>
    <row r="250" spans="2:47" s="1" customFormat="1" ht="12">
      <c r="B250" s="33"/>
      <c r="D250" s="146" t="s">
        <v>186</v>
      </c>
      <c r="F250" s="156" t="s">
        <v>373</v>
      </c>
      <c r="H250" s="157">
        <v>7.175</v>
      </c>
      <c r="L250" s="33"/>
      <c r="M250" s="145"/>
      <c r="T250" s="54"/>
      <c r="AU250" s="18" t="s">
        <v>90</v>
      </c>
    </row>
    <row r="251" spans="2:47" s="1" customFormat="1" ht="12">
      <c r="B251" s="33"/>
      <c r="D251" s="146" t="s">
        <v>186</v>
      </c>
      <c r="F251" s="156" t="s">
        <v>374</v>
      </c>
      <c r="H251" s="157">
        <v>22.916</v>
      </c>
      <c r="L251" s="33"/>
      <c r="M251" s="145"/>
      <c r="T251" s="54"/>
      <c r="AU251" s="18" t="s">
        <v>90</v>
      </c>
    </row>
    <row r="252" spans="2:47" s="1" customFormat="1" ht="12">
      <c r="B252" s="33"/>
      <c r="D252" s="146" t="s">
        <v>186</v>
      </c>
      <c r="F252" s="156" t="s">
        <v>375</v>
      </c>
      <c r="H252" s="157">
        <v>26.204</v>
      </c>
      <c r="L252" s="33"/>
      <c r="M252" s="145"/>
      <c r="T252" s="54"/>
      <c r="AU252" s="18" t="s">
        <v>90</v>
      </c>
    </row>
    <row r="253" spans="2:47" s="1" customFormat="1" ht="12">
      <c r="B253" s="33"/>
      <c r="D253" s="146" t="s">
        <v>186</v>
      </c>
      <c r="F253" s="156" t="s">
        <v>376</v>
      </c>
      <c r="H253" s="157">
        <v>16.65</v>
      </c>
      <c r="L253" s="33"/>
      <c r="M253" s="145"/>
      <c r="T253" s="54"/>
      <c r="AU253" s="18" t="s">
        <v>90</v>
      </c>
    </row>
    <row r="254" spans="2:47" s="1" customFormat="1" ht="12">
      <c r="B254" s="33"/>
      <c r="D254" s="146" t="s">
        <v>186</v>
      </c>
      <c r="F254" s="156" t="s">
        <v>217</v>
      </c>
      <c r="H254" s="157">
        <v>90.546</v>
      </c>
      <c r="L254" s="33"/>
      <c r="M254" s="145"/>
      <c r="T254" s="54"/>
      <c r="AU254" s="18" t="s">
        <v>90</v>
      </c>
    </row>
    <row r="255" spans="2:65" s="1" customFormat="1" ht="37.9" customHeight="1">
      <c r="B255" s="33"/>
      <c r="C255" s="129" t="s">
        <v>377</v>
      </c>
      <c r="D255" s="129" t="s">
        <v>176</v>
      </c>
      <c r="E255" s="130" t="s">
        <v>378</v>
      </c>
      <c r="F255" s="131" t="s">
        <v>379</v>
      </c>
      <c r="G255" s="132" t="s">
        <v>101</v>
      </c>
      <c r="H255" s="133">
        <v>90.546</v>
      </c>
      <c r="I255" s="134"/>
      <c r="J255" s="135">
        <f>ROUND(I255*H255,2)</f>
        <v>0</v>
      </c>
      <c r="K255" s="131" t="s">
        <v>179</v>
      </c>
      <c r="L255" s="33"/>
      <c r="M255" s="136" t="s">
        <v>31</v>
      </c>
      <c r="N255" s="137" t="s">
        <v>46</v>
      </c>
      <c r="P255" s="138">
        <f>O255*H255</f>
        <v>0</v>
      </c>
      <c r="Q255" s="138">
        <v>0.012</v>
      </c>
      <c r="R255" s="138">
        <f>Q255*H255</f>
        <v>1.0865520000000002</v>
      </c>
      <c r="S255" s="138">
        <v>0</v>
      </c>
      <c r="T255" s="139">
        <f>S255*H255</f>
        <v>0</v>
      </c>
      <c r="AR255" s="140" t="s">
        <v>90</v>
      </c>
      <c r="AT255" s="140" t="s">
        <v>176</v>
      </c>
      <c r="AU255" s="140" t="s">
        <v>90</v>
      </c>
      <c r="AY255" s="18" t="s">
        <v>172</v>
      </c>
      <c r="BE255" s="141">
        <f>IF(N255="základní",J255,0)</f>
        <v>0</v>
      </c>
      <c r="BF255" s="141">
        <f>IF(N255="snížená",J255,0)</f>
        <v>0</v>
      </c>
      <c r="BG255" s="141">
        <f>IF(N255="zákl. přenesená",J255,0)</f>
        <v>0</v>
      </c>
      <c r="BH255" s="141">
        <f>IF(N255="sníž. přenesená",J255,0)</f>
        <v>0</v>
      </c>
      <c r="BI255" s="141">
        <f>IF(N255="nulová",J255,0)</f>
        <v>0</v>
      </c>
      <c r="BJ255" s="18" t="s">
        <v>80</v>
      </c>
      <c r="BK255" s="141">
        <f>ROUND(I255*H255,2)</f>
        <v>0</v>
      </c>
      <c r="BL255" s="18" t="s">
        <v>90</v>
      </c>
      <c r="BM255" s="140" t="s">
        <v>380</v>
      </c>
    </row>
    <row r="256" spans="2:47" s="1" customFormat="1" ht="12">
      <c r="B256" s="33"/>
      <c r="D256" s="142" t="s">
        <v>181</v>
      </c>
      <c r="F256" s="143" t="s">
        <v>381</v>
      </c>
      <c r="I256" s="144"/>
      <c r="L256" s="33"/>
      <c r="M256" s="145"/>
      <c r="T256" s="54"/>
      <c r="AT256" s="18" t="s">
        <v>181</v>
      </c>
      <c r="AU256" s="18" t="s">
        <v>90</v>
      </c>
    </row>
    <row r="257" spans="2:51" s="12" customFormat="1" ht="12">
      <c r="B257" s="148"/>
      <c r="D257" s="146" t="s">
        <v>185</v>
      </c>
      <c r="E257" s="149" t="s">
        <v>31</v>
      </c>
      <c r="F257" s="150" t="s">
        <v>111</v>
      </c>
      <c r="H257" s="151">
        <v>90.546</v>
      </c>
      <c r="I257" s="152"/>
      <c r="L257" s="148"/>
      <c r="M257" s="153"/>
      <c r="T257" s="154"/>
      <c r="AT257" s="149" t="s">
        <v>185</v>
      </c>
      <c r="AU257" s="149" t="s">
        <v>90</v>
      </c>
      <c r="AV257" s="12" t="s">
        <v>84</v>
      </c>
      <c r="AW257" s="12" t="s">
        <v>36</v>
      </c>
      <c r="AX257" s="12" t="s">
        <v>80</v>
      </c>
      <c r="AY257" s="149" t="s">
        <v>172</v>
      </c>
    </row>
    <row r="258" spans="2:47" s="1" customFormat="1" ht="12">
      <c r="B258" s="33"/>
      <c r="D258" s="146" t="s">
        <v>186</v>
      </c>
      <c r="F258" s="155" t="s">
        <v>371</v>
      </c>
      <c r="L258" s="33"/>
      <c r="M258" s="145"/>
      <c r="T258" s="54"/>
      <c r="AU258" s="18" t="s">
        <v>90</v>
      </c>
    </row>
    <row r="259" spans="2:47" s="1" customFormat="1" ht="12">
      <c r="B259" s="33"/>
      <c r="D259" s="146" t="s">
        <v>186</v>
      </c>
      <c r="F259" s="156" t="s">
        <v>372</v>
      </c>
      <c r="H259" s="157">
        <v>17.601</v>
      </c>
      <c r="L259" s="33"/>
      <c r="M259" s="145"/>
      <c r="T259" s="54"/>
      <c r="AU259" s="18" t="s">
        <v>90</v>
      </c>
    </row>
    <row r="260" spans="2:47" s="1" customFormat="1" ht="12">
      <c r="B260" s="33"/>
      <c r="D260" s="146" t="s">
        <v>186</v>
      </c>
      <c r="F260" s="156" t="s">
        <v>373</v>
      </c>
      <c r="H260" s="157">
        <v>7.175</v>
      </c>
      <c r="L260" s="33"/>
      <c r="M260" s="145"/>
      <c r="T260" s="54"/>
      <c r="AU260" s="18" t="s">
        <v>90</v>
      </c>
    </row>
    <row r="261" spans="2:47" s="1" customFormat="1" ht="12">
      <c r="B261" s="33"/>
      <c r="D261" s="146" t="s">
        <v>186</v>
      </c>
      <c r="F261" s="156" t="s">
        <v>374</v>
      </c>
      <c r="H261" s="157">
        <v>22.916</v>
      </c>
      <c r="L261" s="33"/>
      <c r="M261" s="145"/>
      <c r="T261" s="54"/>
      <c r="AU261" s="18" t="s">
        <v>90</v>
      </c>
    </row>
    <row r="262" spans="2:47" s="1" customFormat="1" ht="12">
      <c r="B262" s="33"/>
      <c r="D262" s="146" t="s">
        <v>186</v>
      </c>
      <c r="F262" s="156" t="s">
        <v>375</v>
      </c>
      <c r="H262" s="157">
        <v>26.204</v>
      </c>
      <c r="L262" s="33"/>
      <c r="M262" s="145"/>
      <c r="T262" s="54"/>
      <c r="AU262" s="18" t="s">
        <v>90</v>
      </c>
    </row>
    <row r="263" spans="2:47" s="1" customFormat="1" ht="12">
      <c r="B263" s="33"/>
      <c r="D263" s="146" t="s">
        <v>186</v>
      </c>
      <c r="F263" s="156" t="s">
        <v>376</v>
      </c>
      <c r="H263" s="157">
        <v>16.65</v>
      </c>
      <c r="L263" s="33"/>
      <c r="M263" s="145"/>
      <c r="T263" s="54"/>
      <c r="AU263" s="18" t="s">
        <v>90</v>
      </c>
    </row>
    <row r="264" spans="2:47" s="1" customFormat="1" ht="12">
      <c r="B264" s="33"/>
      <c r="D264" s="146" t="s">
        <v>186</v>
      </c>
      <c r="F264" s="156" t="s">
        <v>217</v>
      </c>
      <c r="H264" s="157">
        <v>90.546</v>
      </c>
      <c r="L264" s="33"/>
      <c r="M264" s="145"/>
      <c r="T264" s="54"/>
      <c r="AU264" s="18" t="s">
        <v>90</v>
      </c>
    </row>
    <row r="265" spans="2:65" s="1" customFormat="1" ht="55.5" customHeight="1">
      <c r="B265" s="33"/>
      <c r="C265" s="129" t="s">
        <v>382</v>
      </c>
      <c r="D265" s="129" t="s">
        <v>176</v>
      </c>
      <c r="E265" s="130" t="s">
        <v>383</v>
      </c>
      <c r="F265" s="131" t="s">
        <v>384</v>
      </c>
      <c r="G265" s="132" t="s">
        <v>101</v>
      </c>
      <c r="H265" s="133">
        <v>90.546</v>
      </c>
      <c r="I265" s="134"/>
      <c r="J265" s="135">
        <f>ROUND(I265*H265,2)</f>
        <v>0</v>
      </c>
      <c r="K265" s="131" t="s">
        <v>179</v>
      </c>
      <c r="L265" s="33"/>
      <c r="M265" s="136" t="s">
        <v>31</v>
      </c>
      <c r="N265" s="137" t="s">
        <v>46</v>
      </c>
      <c r="P265" s="138">
        <f>O265*H265</f>
        <v>0</v>
      </c>
      <c r="Q265" s="138">
        <v>0.006</v>
      </c>
      <c r="R265" s="138">
        <f>Q265*H265</f>
        <v>0.5432760000000001</v>
      </c>
      <c r="S265" s="138">
        <v>0</v>
      </c>
      <c r="T265" s="139">
        <f>S265*H265</f>
        <v>0</v>
      </c>
      <c r="AR265" s="140" t="s">
        <v>90</v>
      </c>
      <c r="AT265" s="140" t="s">
        <v>176</v>
      </c>
      <c r="AU265" s="140" t="s">
        <v>90</v>
      </c>
      <c r="AY265" s="18" t="s">
        <v>172</v>
      </c>
      <c r="BE265" s="141">
        <f>IF(N265="základní",J265,0)</f>
        <v>0</v>
      </c>
      <c r="BF265" s="141">
        <f>IF(N265="snížená",J265,0)</f>
        <v>0</v>
      </c>
      <c r="BG265" s="141">
        <f>IF(N265="zákl. přenesená",J265,0)</f>
        <v>0</v>
      </c>
      <c r="BH265" s="141">
        <f>IF(N265="sníž. přenesená",J265,0)</f>
        <v>0</v>
      </c>
      <c r="BI265" s="141">
        <f>IF(N265="nulová",J265,0)</f>
        <v>0</v>
      </c>
      <c r="BJ265" s="18" t="s">
        <v>80</v>
      </c>
      <c r="BK265" s="141">
        <f>ROUND(I265*H265,2)</f>
        <v>0</v>
      </c>
      <c r="BL265" s="18" t="s">
        <v>90</v>
      </c>
      <c r="BM265" s="140" t="s">
        <v>385</v>
      </c>
    </row>
    <row r="266" spans="2:47" s="1" customFormat="1" ht="12">
      <c r="B266" s="33"/>
      <c r="D266" s="142" t="s">
        <v>181</v>
      </c>
      <c r="F266" s="143" t="s">
        <v>386</v>
      </c>
      <c r="I266" s="144"/>
      <c r="L266" s="33"/>
      <c r="M266" s="145"/>
      <c r="T266" s="54"/>
      <c r="AT266" s="18" t="s">
        <v>181</v>
      </c>
      <c r="AU266" s="18" t="s">
        <v>90</v>
      </c>
    </row>
    <row r="267" spans="2:51" s="12" customFormat="1" ht="12">
      <c r="B267" s="148"/>
      <c r="D267" s="146" t="s">
        <v>185</v>
      </c>
      <c r="E267" s="149" t="s">
        <v>31</v>
      </c>
      <c r="F267" s="150" t="s">
        <v>111</v>
      </c>
      <c r="H267" s="151">
        <v>90.546</v>
      </c>
      <c r="I267" s="152"/>
      <c r="L267" s="148"/>
      <c r="M267" s="153"/>
      <c r="T267" s="154"/>
      <c r="AT267" s="149" t="s">
        <v>185</v>
      </c>
      <c r="AU267" s="149" t="s">
        <v>90</v>
      </c>
      <c r="AV267" s="12" t="s">
        <v>84</v>
      </c>
      <c r="AW267" s="12" t="s">
        <v>36</v>
      </c>
      <c r="AX267" s="12" t="s">
        <v>80</v>
      </c>
      <c r="AY267" s="149" t="s">
        <v>172</v>
      </c>
    </row>
    <row r="268" spans="2:47" s="1" customFormat="1" ht="12">
      <c r="B268" s="33"/>
      <c r="D268" s="146" t="s">
        <v>186</v>
      </c>
      <c r="F268" s="155" t="s">
        <v>371</v>
      </c>
      <c r="L268" s="33"/>
      <c r="M268" s="145"/>
      <c r="T268" s="54"/>
      <c r="AU268" s="18" t="s">
        <v>90</v>
      </c>
    </row>
    <row r="269" spans="2:47" s="1" customFormat="1" ht="12">
      <c r="B269" s="33"/>
      <c r="D269" s="146" t="s">
        <v>186</v>
      </c>
      <c r="F269" s="156" t="s">
        <v>372</v>
      </c>
      <c r="H269" s="157">
        <v>17.601</v>
      </c>
      <c r="L269" s="33"/>
      <c r="M269" s="145"/>
      <c r="T269" s="54"/>
      <c r="AU269" s="18" t="s">
        <v>90</v>
      </c>
    </row>
    <row r="270" spans="2:47" s="1" customFormat="1" ht="12">
      <c r="B270" s="33"/>
      <c r="D270" s="146" t="s">
        <v>186</v>
      </c>
      <c r="F270" s="156" t="s">
        <v>373</v>
      </c>
      <c r="H270" s="157">
        <v>7.175</v>
      </c>
      <c r="L270" s="33"/>
      <c r="M270" s="145"/>
      <c r="T270" s="54"/>
      <c r="AU270" s="18" t="s">
        <v>90</v>
      </c>
    </row>
    <row r="271" spans="2:47" s="1" customFormat="1" ht="12">
      <c r="B271" s="33"/>
      <c r="D271" s="146" t="s">
        <v>186</v>
      </c>
      <c r="F271" s="156" t="s">
        <v>374</v>
      </c>
      <c r="H271" s="157">
        <v>22.916</v>
      </c>
      <c r="L271" s="33"/>
      <c r="M271" s="145"/>
      <c r="T271" s="54"/>
      <c r="AU271" s="18" t="s">
        <v>90</v>
      </c>
    </row>
    <row r="272" spans="2:47" s="1" customFormat="1" ht="12">
      <c r="B272" s="33"/>
      <c r="D272" s="146" t="s">
        <v>186</v>
      </c>
      <c r="F272" s="156" t="s">
        <v>375</v>
      </c>
      <c r="H272" s="157">
        <v>26.204</v>
      </c>
      <c r="L272" s="33"/>
      <c r="M272" s="145"/>
      <c r="T272" s="54"/>
      <c r="AU272" s="18" t="s">
        <v>90</v>
      </c>
    </row>
    <row r="273" spans="2:47" s="1" customFormat="1" ht="12">
      <c r="B273" s="33"/>
      <c r="D273" s="146" t="s">
        <v>186</v>
      </c>
      <c r="F273" s="156" t="s">
        <v>376</v>
      </c>
      <c r="H273" s="157">
        <v>16.65</v>
      </c>
      <c r="L273" s="33"/>
      <c r="M273" s="145"/>
      <c r="T273" s="54"/>
      <c r="AU273" s="18" t="s">
        <v>90</v>
      </c>
    </row>
    <row r="274" spans="2:47" s="1" customFormat="1" ht="12">
      <c r="B274" s="33"/>
      <c r="D274" s="146" t="s">
        <v>186</v>
      </c>
      <c r="F274" s="156" t="s">
        <v>217</v>
      </c>
      <c r="H274" s="157">
        <v>90.546</v>
      </c>
      <c r="L274" s="33"/>
      <c r="M274" s="145"/>
      <c r="T274" s="54"/>
      <c r="AU274" s="18" t="s">
        <v>90</v>
      </c>
    </row>
    <row r="275" spans="2:65" s="1" customFormat="1" ht="33" customHeight="1">
      <c r="B275" s="33"/>
      <c r="C275" s="129" t="s">
        <v>387</v>
      </c>
      <c r="D275" s="129" t="s">
        <v>176</v>
      </c>
      <c r="E275" s="130" t="s">
        <v>388</v>
      </c>
      <c r="F275" s="131" t="s">
        <v>389</v>
      </c>
      <c r="G275" s="132" t="s">
        <v>101</v>
      </c>
      <c r="H275" s="133">
        <v>90.546</v>
      </c>
      <c r="I275" s="134"/>
      <c r="J275" s="135">
        <f>ROUND(I275*H275,2)</f>
        <v>0</v>
      </c>
      <c r="K275" s="131" t="s">
        <v>179</v>
      </c>
      <c r="L275" s="33"/>
      <c r="M275" s="136" t="s">
        <v>31</v>
      </c>
      <c r="N275" s="137" t="s">
        <v>46</v>
      </c>
      <c r="P275" s="138">
        <f>O275*H275</f>
        <v>0</v>
      </c>
      <c r="Q275" s="138">
        <v>0.0162</v>
      </c>
      <c r="R275" s="138">
        <f>Q275*H275</f>
        <v>1.4668452</v>
      </c>
      <c r="S275" s="138">
        <v>0</v>
      </c>
      <c r="T275" s="139">
        <f>S275*H275</f>
        <v>0</v>
      </c>
      <c r="AR275" s="140" t="s">
        <v>90</v>
      </c>
      <c r="AT275" s="140" t="s">
        <v>176</v>
      </c>
      <c r="AU275" s="140" t="s">
        <v>90</v>
      </c>
      <c r="AY275" s="18" t="s">
        <v>172</v>
      </c>
      <c r="BE275" s="141">
        <f>IF(N275="základní",J275,0)</f>
        <v>0</v>
      </c>
      <c r="BF275" s="141">
        <f>IF(N275="snížená",J275,0)</f>
        <v>0</v>
      </c>
      <c r="BG275" s="141">
        <f>IF(N275="zákl. přenesená",J275,0)</f>
        <v>0</v>
      </c>
      <c r="BH275" s="141">
        <f>IF(N275="sníž. přenesená",J275,0)</f>
        <v>0</v>
      </c>
      <c r="BI275" s="141">
        <f>IF(N275="nulová",J275,0)</f>
        <v>0</v>
      </c>
      <c r="BJ275" s="18" t="s">
        <v>80</v>
      </c>
      <c r="BK275" s="141">
        <f>ROUND(I275*H275,2)</f>
        <v>0</v>
      </c>
      <c r="BL275" s="18" t="s">
        <v>90</v>
      </c>
      <c r="BM275" s="140" t="s">
        <v>390</v>
      </c>
    </row>
    <row r="276" spans="2:47" s="1" customFormat="1" ht="12">
      <c r="B276" s="33"/>
      <c r="D276" s="142" t="s">
        <v>181</v>
      </c>
      <c r="F276" s="143" t="s">
        <v>391</v>
      </c>
      <c r="I276" s="144"/>
      <c r="L276" s="33"/>
      <c r="M276" s="145"/>
      <c r="T276" s="54"/>
      <c r="AT276" s="18" t="s">
        <v>181</v>
      </c>
      <c r="AU276" s="18" t="s">
        <v>90</v>
      </c>
    </row>
    <row r="277" spans="2:51" s="12" customFormat="1" ht="12">
      <c r="B277" s="148"/>
      <c r="D277" s="146" t="s">
        <v>185</v>
      </c>
      <c r="E277" s="149" t="s">
        <v>31</v>
      </c>
      <c r="F277" s="150" t="s">
        <v>111</v>
      </c>
      <c r="H277" s="151">
        <v>90.546</v>
      </c>
      <c r="I277" s="152"/>
      <c r="L277" s="148"/>
      <c r="M277" s="153"/>
      <c r="T277" s="154"/>
      <c r="AT277" s="149" t="s">
        <v>185</v>
      </c>
      <c r="AU277" s="149" t="s">
        <v>90</v>
      </c>
      <c r="AV277" s="12" t="s">
        <v>84</v>
      </c>
      <c r="AW277" s="12" t="s">
        <v>36</v>
      </c>
      <c r="AX277" s="12" t="s">
        <v>80</v>
      </c>
      <c r="AY277" s="149" t="s">
        <v>172</v>
      </c>
    </row>
    <row r="278" spans="2:47" s="1" customFormat="1" ht="12">
      <c r="B278" s="33"/>
      <c r="D278" s="146" t="s">
        <v>186</v>
      </c>
      <c r="F278" s="155" t="s">
        <v>371</v>
      </c>
      <c r="L278" s="33"/>
      <c r="M278" s="145"/>
      <c r="T278" s="54"/>
      <c r="AU278" s="18" t="s">
        <v>90</v>
      </c>
    </row>
    <row r="279" spans="2:47" s="1" customFormat="1" ht="12">
      <c r="B279" s="33"/>
      <c r="D279" s="146" t="s">
        <v>186</v>
      </c>
      <c r="F279" s="156" t="s">
        <v>372</v>
      </c>
      <c r="H279" s="157">
        <v>17.601</v>
      </c>
      <c r="L279" s="33"/>
      <c r="M279" s="145"/>
      <c r="T279" s="54"/>
      <c r="AU279" s="18" t="s">
        <v>90</v>
      </c>
    </row>
    <row r="280" spans="2:47" s="1" customFormat="1" ht="12">
      <c r="B280" s="33"/>
      <c r="D280" s="146" t="s">
        <v>186</v>
      </c>
      <c r="F280" s="156" t="s">
        <v>373</v>
      </c>
      <c r="H280" s="157">
        <v>7.175</v>
      </c>
      <c r="L280" s="33"/>
      <c r="M280" s="145"/>
      <c r="T280" s="54"/>
      <c r="AU280" s="18" t="s">
        <v>90</v>
      </c>
    </row>
    <row r="281" spans="2:47" s="1" customFormat="1" ht="12">
      <c r="B281" s="33"/>
      <c r="D281" s="146" t="s">
        <v>186</v>
      </c>
      <c r="F281" s="156" t="s">
        <v>374</v>
      </c>
      <c r="H281" s="157">
        <v>22.916</v>
      </c>
      <c r="L281" s="33"/>
      <c r="M281" s="145"/>
      <c r="T281" s="54"/>
      <c r="AU281" s="18" t="s">
        <v>90</v>
      </c>
    </row>
    <row r="282" spans="2:47" s="1" customFormat="1" ht="12">
      <c r="B282" s="33"/>
      <c r="D282" s="146" t="s">
        <v>186</v>
      </c>
      <c r="F282" s="156" t="s">
        <v>375</v>
      </c>
      <c r="H282" s="157">
        <v>26.204</v>
      </c>
      <c r="L282" s="33"/>
      <c r="M282" s="145"/>
      <c r="T282" s="54"/>
      <c r="AU282" s="18" t="s">
        <v>90</v>
      </c>
    </row>
    <row r="283" spans="2:47" s="1" customFormat="1" ht="12">
      <c r="B283" s="33"/>
      <c r="D283" s="146" t="s">
        <v>186</v>
      </c>
      <c r="F283" s="156" t="s">
        <v>376</v>
      </c>
      <c r="H283" s="157">
        <v>16.65</v>
      </c>
      <c r="L283" s="33"/>
      <c r="M283" s="145"/>
      <c r="T283" s="54"/>
      <c r="AU283" s="18" t="s">
        <v>90</v>
      </c>
    </row>
    <row r="284" spans="2:47" s="1" customFormat="1" ht="12">
      <c r="B284" s="33"/>
      <c r="D284" s="146" t="s">
        <v>186</v>
      </c>
      <c r="F284" s="156" t="s">
        <v>217</v>
      </c>
      <c r="H284" s="157">
        <v>90.546</v>
      </c>
      <c r="L284" s="33"/>
      <c r="M284" s="145"/>
      <c r="T284" s="54"/>
      <c r="AU284" s="18" t="s">
        <v>90</v>
      </c>
    </row>
    <row r="285" spans="2:65" s="1" customFormat="1" ht="24.2" customHeight="1">
      <c r="B285" s="33"/>
      <c r="C285" s="129" t="s">
        <v>392</v>
      </c>
      <c r="D285" s="129" t="s">
        <v>176</v>
      </c>
      <c r="E285" s="130" t="s">
        <v>393</v>
      </c>
      <c r="F285" s="131" t="s">
        <v>394</v>
      </c>
      <c r="G285" s="132" t="s">
        <v>101</v>
      </c>
      <c r="H285" s="133">
        <v>90.546</v>
      </c>
      <c r="I285" s="134"/>
      <c r="J285" s="135">
        <f>ROUND(I285*H285,2)</f>
        <v>0</v>
      </c>
      <c r="K285" s="131" t="s">
        <v>179</v>
      </c>
      <c r="L285" s="33"/>
      <c r="M285" s="136" t="s">
        <v>31</v>
      </c>
      <c r="N285" s="137" t="s">
        <v>46</v>
      </c>
      <c r="P285" s="138">
        <f>O285*H285</f>
        <v>0</v>
      </c>
      <c r="Q285" s="138">
        <v>0.004</v>
      </c>
      <c r="R285" s="138">
        <f>Q285*H285</f>
        <v>0.362184</v>
      </c>
      <c r="S285" s="138">
        <v>0</v>
      </c>
      <c r="T285" s="139">
        <f>S285*H285</f>
        <v>0</v>
      </c>
      <c r="AR285" s="140" t="s">
        <v>90</v>
      </c>
      <c r="AT285" s="140" t="s">
        <v>176</v>
      </c>
      <c r="AU285" s="140" t="s">
        <v>90</v>
      </c>
      <c r="AY285" s="18" t="s">
        <v>172</v>
      </c>
      <c r="BE285" s="141">
        <f>IF(N285="základní",J285,0)</f>
        <v>0</v>
      </c>
      <c r="BF285" s="141">
        <f>IF(N285="snížená",J285,0)</f>
        <v>0</v>
      </c>
      <c r="BG285" s="141">
        <f>IF(N285="zákl. přenesená",J285,0)</f>
        <v>0</v>
      </c>
      <c r="BH285" s="141">
        <f>IF(N285="sníž. přenesená",J285,0)</f>
        <v>0</v>
      </c>
      <c r="BI285" s="141">
        <f>IF(N285="nulová",J285,0)</f>
        <v>0</v>
      </c>
      <c r="BJ285" s="18" t="s">
        <v>80</v>
      </c>
      <c r="BK285" s="141">
        <f>ROUND(I285*H285,2)</f>
        <v>0</v>
      </c>
      <c r="BL285" s="18" t="s">
        <v>90</v>
      </c>
      <c r="BM285" s="140" t="s">
        <v>395</v>
      </c>
    </row>
    <row r="286" spans="2:47" s="1" customFormat="1" ht="12">
      <c r="B286" s="33"/>
      <c r="D286" s="142" t="s">
        <v>181</v>
      </c>
      <c r="F286" s="143" t="s">
        <v>396</v>
      </c>
      <c r="I286" s="144"/>
      <c r="L286" s="33"/>
      <c r="M286" s="145"/>
      <c r="T286" s="54"/>
      <c r="AT286" s="18" t="s">
        <v>181</v>
      </c>
      <c r="AU286" s="18" t="s">
        <v>90</v>
      </c>
    </row>
    <row r="287" spans="2:51" s="12" customFormat="1" ht="12">
      <c r="B287" s="148"/>
      <c r="D287" s="146" t="s">
        <v>185</v>
      </c>
      <c r="E287" s="149" t="s">
        <v>31</v>
      </c>
      <c r="F287" s="150" t="s">
        <v>111</v>
      </c>
      <c r="H287" s="151">
        <v>90.546</v>
      </c>
      <c r="I287" s="152"/>
      <c r="L287" s="148"/>
      <c r="M287" s="153"/>
      <c r="T287" s="154"/>
      <c r="AT287" s="149" t="s">
        <v>185</v>
      </c>
      <c r="AU287" s="149" t="s">
        <v>90</v>
      </c>
      <c r="AV287" s="12" t="s">
        <v>84</v>
      </c>
      <c r="AW287" s="12" t="s">
        <v>36</v>
      </c>
      <c r="AX287" s="12" t="s">
        <v>80</v>
      </c>
      <c r="AY287" s="149" t="s">
        <v>172</v>
      </c>
    </row>
    <row r="288" spans="2:47" s="1" customFormat="1" ht="12">
      <c r="B288" s="33"/>
      <c r="D288" s="146" t="s">
        <v>186</v>
      </c>
      <c r="F288" s="155" t="s">
        <v>371</v>
      </c>
      <c r="L288" s="33"/>
      <c r="M288" s="145"/>
      <c r="T288" s="54"/>
      <c r="AU288" s="18" t="s">
        <v>90</v>
      </c>
    </row>
    <row r="289" spans="2:47" s="1" customFormat="1" ht="12">
      <c r="B289" s="33"/>
      <c r="D289" s="146" t="s">
        <v>186</v>
      </c>
      <c r="F289" s="156" t="s">
        <v>372</v>
      </c>
      <c r="H289" s="157">
        <v>17.601</v>
      </c>
      <c r="L289" s="33"/>
      <c r="M289" s="145"/>
      <c r="T289" s="54"/>
      <c r="AU289" s="18" t="s">
        <v>90</v>
      </c>
    </row>
    <row r="290" spans="2:47" s="1" customFormat="1" ht="12">
      <c r="B290" s="33"/>
      <c r="D290" s="146" t="s">
        <v>186</v>
      </c>
      <c r="F290" s="156" t="s">
        <v>373</v>
      </c>
      <c r="H290" s="157">
        <v>7.175</v>
      </c>
      <c r="L290" s="33"/>
      <c r="M290" s="145"/>
      <c r="T290" s="54"/>
      <c r="AU290" s="18" t="s">
        <v>90</v>
      </c>
    </row>
    <row r="291" spans="2:47" s="1" customFormat="1" ht="12">
      <c r="B291" s="33"/>
      <c r="D291" s="146" t="s">
        <v>186</v>
      </c>
      <c r="F291" s="156" t="s">
        <v>374</v>
      </c>
      <c r="H291" s="157">
        <v>22.916</v>
      </c>
      <c r="L291" s="33"/>
      <c r="M291" s="145"/>
      <c r="T291" s="54"/>
      <c r="AU291" s="18" t="s">
        <v>90</v>
      </c>
    </row>
    <row r="292" spans="2:47" s="1" customFormat="1" ht="12">
      <c r="B292" s="33"/>
      <c r="D292" s="146" t="s">
        <v>186</v>
      </c>
      <c r="F292" s="156" t="s">
        <v>375</v>
      </c>
      <c r="H292" s="157">
        <v>26.204</v>
      </c>
      <c r="L292" s="33"/>
      <c r="M292" s="145"/>
      <c r="T292" s="54"/>
      <c r="AU292" s="18" t="s">
        <v>90</v>
      </c>
    </row>
    <row r="293" spans="2:47" s="1" customFormat="1" ht="12">
      <c r="B293" s="33"/>
      <c r="D293" s="146" t="s">
        <v>186</v>
      </c>
      <c r="F293" s="156" t="s">
        <v>376</v>
      </c>
      <c r="H293" s="157">
        <v>16.65</v>
      </c>
      <c r="L293" s="33"/>
      <c r="M293" s="145"/>
      <c r="T293" s="54"/>
      <c r="AU293" s="18" t="s">
        <v>90</v>
      </c>
    </row>
    <row r="294" spans="2:47" s="1" customFormat="1" ht="12">
      <c r="B294" s="33"/>
      <c r="D294" s="146" t="s">
        <v>186</v>
      </c>
      <c r="F294" s="156" t="s">
        <v>217</v>
      </c>
      <c r="H294" s="157">
        <v>90.546</v>
      </c>
      <c r="L294" s="33"/>
      <c r="M294" s="145"/>
      <c r="T294" s="54"/>
      <c r="AU294" s="18" t="s">
        <v>90</v>
      </c>
    </row>
    <row r="295" spans="2:65" s="1" customFormat="1" ht="33" customHeight="1">
      <c r="B295" s="33"/>
      <c r="C295" s="129" t="s">
        <v>397</v>
      </c>
      <c r="D295" s="129" t="s">
        <v>176</v>
      </c>
      <c r="E295" s="130" t="s">
        <v>398</v>
      </c>
      <c r="F295" s="131" t="s">
        <v>399</v>
      </c>
      <c r="G295" s="132" t="s">
        <v>101</v>
      </c>
      <c r="H295" s="133">
        <v>62.615</v>
      </c>
      <c r="I295" s="134"/>
      <c r="J295" s="135">
        <f>ROUND(I295*H295,2)</f>
        <v>0</v>
      </c>
      <c r="K295" s="131" t="s">
        <v>179</v>
      </c>
      <c r="L295" s="33"/>
      <c r="M295" s="136" t="s">
        <v>31</v>
      </c>
      <c r="N295" s="137" t="s">
        <v>46</v>
      </c>
      <c r="P295" s="138">
        <f>O295*H295</f>
        <v>0</v>
      </c>
      <c r="Q295" s="138">
        <v>0.00735</v>
      </c>
      <c r="R295" s="138">
        <f>Q295*H295</f>
        <v>0.46022025</v>
      </c>
      <c r="S295" s="138">
        <v>0</v>
      </c>
      <c r="T295" s="139">
        <f>S295*H295</f>
        <v>0</v>
      </c>
      <c r="AR295" s="140" t="s">
        <v>90</v>
      </c>
      <c r="AT295" s="140" t="s">
        <v>176</v>
      </c>
      <c r="AU295" s="140" t="s">
        <v>90</v>
      </c>
      <c r="AY295" s="18" t="s">
        <v>172</v>
      </c>
      <c r="BE295" s="141">
        <f>IF(N295="základní",J295,0)</f>
        <v>0</v>
      </c>
      <c r="BF295" s="141">
        <f>IF(N295="snížená",J295,0)</f>
        <v>0</v>
      </c>
      <c r="BG295" s="141">
        <f>IF(N295="zákl. přenesená",J295,0)</f>
        <v>0</v>
      </c>
      <c r="BH295" s="141">
        <f>IF(N295="sníž. přenesená",J295,0)</f>
        <v>0</v>
      </c>
      <c r="BI295" s="141">
        <f>IF(N295="nulová",J295,0)</f>
        <v>0</v>
      </c>
      <c r="BJ295" s="18" t="s">
        <v>80</v>
      </c>
      <c r="BK295" s="141">
        <f>ROUND(I295*H295,2)</f>
        <v>0</v>
      </c>
      <c r="BL295" s="18" t="s">
        <v>90</v>
      </c>
      <c r="BM295" s="140" t="s">
        <v>400</v>
      </c>
    </row>
    <row r="296" spans="2:47" s="1" customFormat="1" ht="12">
      <c r="B296" s="33"/>
      <c r="D296" s="142" t="s">
        <v>181</v>
      </c>
      <c r="F296" s="143" t="s">
        <v>401</v>
      </c>
      <c r="I296" s="144"/>
      <c r="L296" s="33"/>
      <c r="M296" s="145"/>
      <c r="T296" s="54"/>
      <c r="AT296" s="18" t="s">
        <v>181</v>
      </c>
      <c r="AU296" s="18" t="s">
        <v>90</v>
      </c>
    </row>
    <row r="297" spans="2:51" s="12" customFormat="1" ht="12">
      <c r="B297" s="148"/>
      <c r="D297" s="146" t="s">
        <v>185</v>
      </c>
      <c r="E297" s="149" t="s">
        <v>31</v>
      </c>
      <c r="F297" s="150" t="s">
        <v>99</v>
      </c>
      <c r="H297" s="151">
        <v>42.907</v>
      </c>
      <c r="I297" s="152"/>
      <c r="L297" s="148"/>
      <c r="M297" s="153"/>
      <c r="T297" s="154"/>
      <c r="AT297" s="149" t="s">
        <v>185</v>
      </c>
      <c r="AU297" s="149" t="s">
        <v>90</v>
      </c>
      <c r="AV297" s="12" t="s">
        <v>84</v>
      </c>
      <c r="AW297" s="12" t="s">
        <v>36</v>
      </c>
      <c r="AX297" s="12" t="s">
        <v>75</v>
      </c>
      <c r="AY297" s="149" t="s">
        <v>172</v>
      </c>
    </row>
    <row r="298" spans="2:51" s="12" customFormat="1" ht="12">
      <c r="B298" s="148"/>
      <c r="D298" s="146" t="s">
        <v>185</v>
      </c>
      <c r="E298" s="149" t="s">
        <v>31</v>
      </c>
      <c r="F298" s="150" t="s">
        <v>103</v>
      </c>
      <c r="H298" s="151">
        <v>19.708</v>
      </c>
      <c r="I298" s="152"/>
      <c r="L298" s="148"/>
      <c r="M298" s="153"/>
      <c r="T298" s="154"/>
      <c r="AT298" s="149" t="s">
        <v>185</v>
      </c>
      <c r="AU298" s="149" t="s">
        <v>90</v>
      </c>
      <c r="AV298" s="12" t="s">
        <v>84</v>
      </c>
      <c r="AW298" s="12" t="s">
        <v>36</v>
      </c>
      <c r="AX298" s="12" t="s">
        <v>75</v>
      </c>
      <c r="AY298" s="149" t="s">
        <v>172</v>
      </c>
    </row>
    <row r="299" spans="2:51" s="13" customFormat="1" ht="12">
      <c r="B299" s="168"/>
      <c r="D299" s="146" t="s">
        <v>185</v>
      </c>
      <c r="E299" s="169" t="s">
        <v>31</v>
      </c>
      <c r="F299" s="170" t="s">
        <v>217</v>
      </c>
      <c r="H299" s="171">
        <v>62.615</v>
      </c>
      <c r="I299" s="172"/>
      <c r="L299" s="168"/>
      <c r="M299" s="173"/>
      <c r="T299" s="174"/>
      <c r="AT299" s="169" t="s">
        <v>185</v>
      </c>
      <c r="AU299" s="169" t="s">
        <v>90</v>
      </c>
      <c r="AV299" s="13" t="s">
        <v>90</v>
      </c>
      <c r="AW299" s="13" t="s">
        <v>36</v>
      </c>
      <c r="AX299" s="13" t="s">
        <v>80</v>
      </c>
      <c r="AY299" s="169" t="s">
        <v>172</v>
      </c>
    </row>
    <row r="300" spans="2:47" s="1" customFormat="1" ht="12">
      <c r="B300" s="33"/>
      <c r="D300" s="146" t="s">
        <v>186</v>
      </c>
      <c r="F300" s="155" t="s">
        <v>402</v>
      </c>
      <c r="L300" s="33"/>
      <c r="M300" s="145"/>
      <c r="T300" s="54"/>
      <c r="AU300" s="18" t="s">
        <v>90</v>
      </c>
    </row>
    <row r="301" spans="2:47" s="1" customFormat="1" ht="12">
      <c r="B301" s="33"/>
      <c r="D301" s="146" t="s">
        <v>186</v>
      </c>
      <c r="F301" s="156" t="s">
        <v>403</v>
      </c>
      <c r="H301" s="157">
        <v>14.7</v>
      </c>
      <c r="L301" s="33"/>
      <c r="M301" s="145"/>
      <c r="T301" s="54"/>
      <c r="AU301" s="18" t="s">
        <v>90</v>
      </c>
    </row>
    <row r="302" spans="2:47" s="1" customFormat="1" ht="12">
      <c r="B302" s="33"/>
      <c r="D302" s="146" t="s">
        <v>186</v>
      </c>
      <c r="F302" s="156" t="s">
        <v>404</v>
      </c>
      <c r="H302" s="157">
        <v>15.793</v>
      </c>
      <c r="L302" s="33"/>
      <c r="M302" s="145"/>
      <c r="T302" s="54"/>
      <c r="AU302" s="18" t="s">
        <v>90</v>
      </c>
    </row>
    <row r="303" spans="2:47" s="1" customFormat="1" ht="12">
      <c r="B303" s="33"/>
      <c r="D303" s="146" t="s">
        <v>186</v>
      </c>
      <c r="F303" s="156" t="s">
        <v>405</v>
      </c>
      <c r="H303" s="157">
        <v>5.247</v>
      </c>
      <c r="L303" s="33"/>
      <c r="M303" s="145"/>
      <c r="T303" s="54"/>
      <c r="AU303" s="18" t="s">
        <v>90</v>
      </c>
    </row>
    <row r="304" spans="2:47" s="1" customFormat="1" ht="12">
      <c r="B304" s="33"/>
      <c r="D304" s="146" t="s">
        <v>186</v>
      </c>
      <c r="F304" s="156" t="s">
        <v>406</v>
      </c>
      <c r="H304" s="157">
        <v>7.167</v>
      </c>
      <c r="L304" s="33"/>
      <c r="M304" s="145"/>
      <c r="T304" s="54"/>
      <c r="AU304" s="18" t="s">
        <v>90</v>
      </c>
    </row>
    <row r="305" spans="2:47" s="1" customFormat="1" ht="12">
      <c r="B305" s="33"/>
      <c r="D305" s="146" t="s">
        <v>186</v>
      </c>
      <c r="F305" s="156" t="s">
        <v>217</v>
      </c>
      <c r="H305" s="157">
        <v>42.907</v>
      </c>
      <c r="L305" s="33"/>
      <c r="M305" s="145"/>
      <c r="T305" s="54"/>
      <c r="AU305" s="18" t="s">
        <v>90</v>
      </c>
    </row>
    <row r="306" spans="2:47" s="1" customFormat="1" ht="12">
      <c r="B306" s="33"/>
      <c r="D306" s="146" t="s">
        <v>186</v>
      </c>
      <c r="F306" s="155" t="s">
        <v>407</v>
      </c>
      <c r="L306" s="33"/>
      <c r="M306" s="145"/>
      <c r="T306" s="54"/>
      <c r="AU306" s="18" t="s">
        <v>90</v>
      </c>
    </row>
    <row r="307" spans="2:47" s="1" customFormat="1" ht="12">
      <c r="B307" s="33"/>
      <c r="D307" s="146" t="s">
        <v>186</v>
      </c>
      <c r="F307" s="156" t="s">
        <v>408</v>
      </c>
      <c r="H307" s="157">
        <v>2.021</v>
      </c>
      <c r="L307" s="33"/>
      <c r="M307" s="145"/>
      <c r="T307" s="54"/>
      <c r="AU307" s="18" t="s">
        <v>90</v>
      </c>
    </row>
    <row r="308" spans="2:47" s="1" customFormat="1" ht="12">
      <c r="B308" s="33"/>
      <c r="D308" s="146" t="s">
        <v>186</v>
      </c>
      <c r="F308" s="156" t="s">
        <v>409</v>
      </c>
      <c r="H308" s="157">
        <v>7.896</v>
      </c>
      <c r="L308" s="33"/>
      <c r="M308" s="145"/>
      <c r="T308" s="54"/>
      <c r="AU308" s="18" t="s">
        <v>90</v>
      </c>
    </row>
    <row r="309" spans="2:47" s="1" customFormat="1" ht="12">
      <c r="B309" s="33"/>
      <c r="D309" s="146" t="s">
        <v>186</v>
      </c>
      <c r="F309" s="156" t="s">
        <v>410</v>
      </c>
      <c r="H309" s="157">
        <v>2.624</v>
      </c>
      <c r="L309" s="33"/>
      <c r="M309" s="145"/>
      <c r="T309" s="54"/>
      <c r="AU309" s="18" t="s">
        <v>90</v>
      </c>
    </row>
    <row r="310" spans="2:47" s="1" customFormat="1" ht="12">
      <c r="B310" s="33"/>
      <c r="D310" s="146" t="s">
        <v>186</v>
      </c>
      <c r="F310" s="156" t="s">
        <v>406</v>
      </c>
      <c r="H310" s="157">
        <v>7.167</v>
      </c>
      <c r="L310" s="33"/>
      <c r="M310" s="145"/>
      <c r="T310" s="54"/>
      <c r="AU310" s="18" t="s">
        <v>90</v>
      </c>
    </row>
    <row r="311" spans="2:47" s="1" customFormat="1" ht="12">
      <c r="B311" s="33"/>
      <c r="D311" s="146" t="s">
        <v>186</v>
      </c>
      <c r="F311" s="156" t="s">
        <v>217</v>
      </c>
      <c r="H311" s="157">
        <v>19.708</v>
      </c>
      <c r="L311" s="33"/>
      <c r="M311" s="145"/>
      <c r="T311" s="54"/>
      <c r="AU311" s="18" t="s">
        <v>90</v>
      </c>
    </row>
    <row r="312" spans="2:65" s="1" customFormat="1" ht="33" customHeight="1">
      <c r="B312" s="33"/>
      <c r="C312" s="129" t="s">
        <v>411</v>
      </c>
      <c r="D312" s="129" t="s">
        <v>176</v>
      </c>
      <c r="E312" s="130" t="s">
        <v>412</v>
      </c>
      <c r="F312" s="131" t="s">
        <v>413</v>
      </c>
      <c r="G312" s="132" t="s">
        <v>101</v>
      </c>
      <c r="H312" s="133">
        <v>62.615</v>
      </c>
      <c r="I312" s="134"/>
      <c r="J312" s="135">
        <f>ROUND(I312*H312,2)</f>
        <v>0</v>
      </c>
      <c r="K312" s="131" t="s">
        <v>179</v>
      </c>
      <c r="L312" s="33"/>
      <c r="M312" s="136" t="s">
        <v>31</v>
      </c>
      <c r="N312" s="137" t="s">
        <v>46</v>
      </c>
      <c r="P312" s="138">
        <f>O312*H312</f>
        <v>0</v>
      </c>
      <c r="Q312" s="138">
        <v>0.0315</v>
      </c>
      <c r="R312" s="138">
        <f>Q312*H312</f>
        <v>1.9723725</v>
      </c>
      <c r="S312" s="138">
        <v>0</v>
      </c>
      <c r="T312" s="139">
        <f>S312*H312</f>
        <v>0</v>
      </c>
      <c r="AR312" s="140" t="s">
        <v>90</v>
      </c>
      <c r="AT312" s="140" t="s">
        <v>176</v>
      </c>
      <c r="AU312" s="140" t="s">
        <v>90</v>
      </c>
      <c r="AY312" s="18" t="s">
        <v>172</v>
      </c>
      <c r="BE312" s="141">
        <f>IF(N312="základní",J312,0)</f>
        <v>0</v>
      </c>
      <c r="BF312" s="141">
        <f>IF(N312="snížená",J312,0)</f>
        <v>0</v>
      </c>
      <c r="BG312" s="141">
        <f>IF(N312="zákl. přenesená",J312,0)</f>
        <v>0</v>
      </c>
      <c r="BH312" s="141">
        <f>IF(N312="sníž. přenesená",J312,0)</f>
        <v>0</v>
      </c>
      <c r="BI312" s="141">
        <f>IF(N312="nulová",J312,0)</f>
        <v>0</v>
      </c>
      <c r="BJ312" s="18" t="s">
        <v>80</v>
      </c>
      <c r="BK312" s="141">
        <f>ROUND(I312*H312,2)</f>
        <v>0</v>
      </c>
      <c r="BL312" s="18" t="s">
        <v>90</v>
      </c>
      <c r="BM312" s="140" t="s">
        <v>414</v>
      </c>
    </row>
    <row r="313" spans="2:47" s="1" customFormat="1" ht="12">
      <c r="B313" s="33"/>
      <c r="D313" s="142" t="s">
        <v>181</v>
      </c>
      <c r="F313" s="143" t="s">
        <v>415</v>
      </c>
      <c r="I313" s="144"/>
      <c r="L313" s="33"/>
      <c r="M313" s="145"/>
      <c r="T313" s="54"/>
      <c r="AT313" s="18" t="s">
        <v>181</v>
      </c>
      <c r="AU313" s="18" t="s">
        <v>90</v>
      </c>
    </row>
    <row r="314" spans="2:51" s="12" customFormat="1" ht="12">
      <c r="B314" s="148"/>
      <c r="D314" s="146" t="s">
        <v>185</v>
      </c>
      <c r="E314" s="149" t="s">
        <v>31</v>
      </c>
      <c r="F314" s="150" t="s">
        <v>416</v>
      </c>
      <c r="H314" s="151">
        <v>62.615</v>
      </c>
      <c r="I314" s="152"/>
      <c r="L314" s="148"/>
      <c r="M314" s="153"/>
      <c r="T314" s="154"/>
      <c r="AT314" s="149" t="s">
        <v>185</v>
      </c>
      <c r="AU314" s="149" t="s">
        <v>90</v>
      </c>
      <c r="AV314" s="12" t="s">
        <v>84</v>
      </c>
      <c r="AW314" s="12" t="s">
        <v>36</v>
      </c>
      <c r="AX314" s="12" t="s">
        <v>80</v>
      </c>
      <c r="AY314" s="149" t="s">
        <v>172</v>
      </c>
    </row>
    <row r="315" spans="2:47" s="1" customFormat="1" ht="12">
      <c r="B315" s="33"/>
      <c r="D315" s="146" t="s">
        <v>186</v>
      </c>
      <c r="F315" s="155" t="s">
        <v>402</v>
      </c>
      <c r="L315" s="33"/>
      <c r="M315" s="145"/>
      <c r="T315" s="54"/>
      <c r="AU315" s="18" t="s">
        <v>90</v>
      </c>
    </row>
    <row r="316" spans="2:47" s="1" customFormat="1" ht="12">
      <c r="B316" s="33"/>
      <c r="D316" s="146" t="s">
        <v>186</v>
      </c>
      <c r="F316" s="156" t="s">
        <v>403</v>
      </c>
      <c r="H316" s="157">
        <v>14.7</v>
      </c>
      <c r="L316" s="33"/>
      <c r="M316" s="145"/>
      <c r="T316" s="54"/>
      <c r="AU316" s="18" t="s">
        <v>90</v>
      </c>
    </row>
    <row r="317" spans="2:47" s="1" customFormat="1" ht="12">
      <c r="B317" s="33"/>
      <c r="D317" s="146" t="s">
        <v>186</v>
      </c>
      <c r="F317" s="156" t="s">
        <v>404</v>
      </c>
      <c r="H317" s="157">
        <v>15.793</v>
      </c>
      <c r="L317" s="33"/>
      <c r="M317" s="145"/>
      <c r="T317" s="54"/>
      <c r="AU317" s="18" t="s">
        <v>90</v>
      </c>
    </row>
    <row r="318" spans="2:47" s="1" customFormat="1" ht="12">
      <c r="B318" s="33"/>
      <c r="D318" s="146" t="s">
        <v>186</v>
      </c>
      <c r="F318" s="156" t="s">
        <v>405</v>
      </c>
      <c r="H318" s="157">
        <v>5.247</v>
      </c>
      <c r="L318" s="33"/>
      <c r="M318" s="145"/>
      <c r="T318" s="54"/>
      <c r="AU318" s="18" t="s">
        <v>90</v>
      </c>
    </row>
    <row r="319" spans="2:47" s="1" customFormat="1" ht="12">
      <c r="B319" s="33"/>
      <c r="D319" s="146" t="s">
        <v>186</v>
      </c>
      <c r="F319" s="156" t="s">
        <v>406</v>
      </c>
      <c r="H319" s="157">
        <v>7.167</v>
      </c>
      <c r="L319" s="33"/>
      <c r="M319" s="145"/>
      <c r="T319" s="54"/>
      <c r="AU319" s="18" t="s">
        <v>90</v>
      </c>
    </row>
    <row r="320" spans="2:47" s="1" customFormat="1" ht="12">
      <c r="B320" s="33"/>
      <c r="D320" s="146" t="s">
        <v>186</v>
      </c>
      <c r="F320" s="156" t="s">
        <v>217</v>
      </c>
      <c r="H320" s="157">
        <v>42.907</v>
      </c>
      <c r="L320" s="33"/>
      <c r="M320" s="145"/>
      <c r="T320" s="54"/>
      <c r="AU320" s="18" t="s">
        <v>90</v>
      </c>
    </row>
    <row r="321" spans="2:47" s="1" customFormat="1" ht="12">
      <c r="B321" s="33"/>
      <c r="D321" s="146" t="s">
        <v>186</v>
      </c>
      <c r="F321" s="155" t="s">
        <v>407</v>
      </c>
      <c r="L321" s="33"/>
      <c r="M321" s="145"/>
      <c r="T321" s="54"/>
      <c r="AU321" s="18" t="s">
        <v>90</v>
      </c>
    </row>
    <row r="322" spans="2:47" s="1" customFormat="1" ht="12">
      <c r="B322" s="33"/>
      <c r="D322" s="146" t="s">
        <v>186</v>
      </c>
      <c r="F322" s="156" t="s">
        <v>408</v>
      </c>
      <c r="H322" s="157">
        <v>2.021</v>
      </c>
      <c r="L322" s="33"/>
      <c r="M322" s="145"/>
      <c r="T322" s="54"/>
      <c r="AU322" s="18" t="s">
        <v>90</v>
      </c>
    </row>
    <row r="323" spans="2:47" s="1" customFormat="1" ht="12">
      <c r="B323" s="33"/>
      <c r="D323" s="146" t="s">
        <v>186</v>
      </c>
      <c r="F323" s="156" t="s">
        <v>409</v>
      </c>
      <c r="H323" s="157">
        <v>7.896</v>
      </c>
      <c r="L323" s="33"/>
      <c r="M323" s="145"/>
      <c r="T323" s="54"/>
      <c r="AU323" s="18" t="s">
        <v>90</v>
      </c>
    </row>
    <row r="324" spans="2:47" s="1" customFormat="1" ht="12">
      <c r="B324" s="33"/>
      <c r="D324" s="146" t="s">
        <v>186</v>
      </c>
      <c r="F324" s="156" t="s">
        <v>410</v>
      </c>
      <c r="H324" s="157">
        <v>2.624</v>
      </c>
      <c r="L324" s="33"/>
      <c r="M324" s="145"/>
      <c r="T324" s="54"/>
      <c r="AU324" s="18" t="s">
        <v>90</v>
      </c>
    </row>
    <row r="325" spans="2:47" s="1" customFormat="1" ht="12">
      <c r="B325" s="33"/>
      <c r="D325" s="146" t="s">
        <v>186</v>
      </c>
      <c r="F325" s="156" t="s">
        <v>406</v>
      </c>
      <c r="H325" s="157">
        <v>7.167</v>
      </c>
      <c r="L325" s="33"/>
      <c r="M325" s="145"/>
      <c r="T325" s="54"/>
      <c r="AU325" s="18" t="s">
        <v>90</v>
      </c>
    </row>
    <row r="326" spans="2:47" s="1" customFormat="1" ht="12">
      <c r="B326" s="33"/>
      <c r="D326" s="146" t="s">
        <v>186</v>
      </c>
      <c r="F326" s="156" t="s">
        <v>217</v>
      </c>
      <c r="H326" s="157">
        <v>19.708</v>
      </c>
      <c r="L326" s="33"/>
      <c r="M326" s="145"/>
      <c r="T326" s="54"/>
      <c r="AU326" s="18" t="s">
        <v>90</v>
      </c>
    </row>
    <row r="327" spans="2:65" s="1" customFormat="1" ht="44.25" customHeight="1">
      <c r="B327" s="33"/>
      <c r="C327" s="129" t="s">
        <v>417</v>
      </c>
      <c r="D327" s="129" t="s">
        <v>176</v>
      </c>
      <c r="E327" s="130" t="s">
        <v>418</v>
      </c>
      <c r="F327" s="131" t="s">
        <v>419</v>
      </c>
      <c r="G327" s="132" t="s">
        <v>101</v>
      </c>
      <c r="H327" s="133">
        <v>125.23</v>
      </c>
      <c r="I327" s="134"/>
      <c r="J327" s="135">
        <f>ROUND(I327*H327,2)</f>
        <v>0</v>
      </c>
      <c r="K327" s="131" t="s">
        <v>179</v>
      </c>
      <c r="L327" s="33"/>
      <c r="M327" s="136" t="s">
        <v>31</v>
      </c>
      <c r="N327" s="137" t="s">
        <v>46</v>
      </c>
      <c r="P327" s="138">
        <f>O327*H327</f>
        <v>0</v>
      </c>
      <c r="Q327" s="138">
        <v>0.0105</v>
      </c>
      <c r="R327" s="138">
        <f>Q327*H327</f>
        <v>1.314915</v>
      </c>
      <c r="S327" s="138">
        <v>0</v>
      </c>
      <c r="T327" s="139">
        <f>S327*H327</f>
        <v>0</v>
      </c>
      <c r="AR327" s="140" t="s">
        <v>90</v>
      </c>
      <c r="AT327" s="140" t="s">
        <v>176</v>
      </c>
      <c r="AU327" s="140" t="s">
        <v>90</v>
      </c>
      <c r="AY327" s="18" t="s">
        <v>172</v>
      </c>
      <c r="BE327" s="141">
        <f>IF(N327="základní",J327,0)</f>
        <v>0</v>
      </c>
      <c r="BF327" s="141">
        <f>IF(N327="snížená",J327,0)</f>
        <v>0</v>
      </c>
      <c r="BG327" s="141">
        <f>IF(N327="zákl. přenesená",J327,0)</f>
        <v>0</v>
      </c>
      <c r="BH327" s="141">
        <f>IF(N327="sníž. přenesená",J327,0)</f>
        <v>0</v>
      </c>
      <c r="BI327" s="141">
        <f>IF(N327="nulová",J327,0)</f>
        <v>0</v>
      </c>
      <c r="BJ327" s="18" t="s">
        <v>80</v>
      </c>
      <c r="BK327" s="141">
        <f>ROUND(I327*H327,2)</f>
        <v>0</v>
      </c>
      <c r="BL327" s="18" t="s">
        <v>90</v>
      </c>
      <c r="BM327" s="140" t="s">
        <v>420</v>
      </c>
    </row>
    <row r="328" spans="2:47" s="1" customFormat="1" ht="12">
      <c r="B328" s="33"/>
      <c r="D328" s="142" t="s">
        <v>181</v>
      </c>
      <c r="F328" s="143" t="s">
        <v>421</v>
      </c>
      <c r="I328" s="144"/>
      <c r="L328" s="33"/>
      <c r="M328" s="145"/>
      <c r="T328" s="54"/>
      <c r="AT328" s="18" t="s">
        <v>181</v>
      </c>
      <c r="AU328" s="18" t="s">
        <v>90</v>
      </c>
    </row>
    <row r="329" spans="2:51" s="12" customFormat="1" ht="12">
      <c r="B329" s="148"/>
      <c r="D329" s="146" t="s">
        <v>185</v>
      </c>
      <c r="E329" s="149" t="s">
        <v>31</v>
      </c>
      <c r="F329" s="150" t="s">
        <v>422</v>
      </c>
      <c r="H329" s="151">
        <v>125.23</v>
      </c>
      <c r="I329" s="152"/>
      <c r="L329" s="148"/>
      <c r="M329" s="153"/>
      <c r="T329" s="154"/>
      <c r="AT329" s="149" t="s">
        <v>185</v>
      </c>
      <c r="AU329" s="149" t="s">
        <v>90</v>
      </c>
      <c r="AV329" s="12" t="s">
        <v>84</v>
      </c>
      <c r="AW329" s="12" t="s">
        <v>36</v>
      </c>
      <c r="AX329" s="12" t="s">
        <v>80</v>
      </c>
      <c r="AY329" s="149" t="s">
        <v>172</v>
      </c>
    </row>
    <row r="330" spans="2:47" s="1" customFormat="1" ht="12">
      <c r="B330" s="33"/>
      <c r="D330" s="146" t="s">
        <v>186</v>
      </c>
      <c r="F330" s="155" t="s">
        <v>402</v>
      </c>
      <c r="L330" s="33"/>
      <c r="M330" s="145"/>
      <c r="T330" s="54"/>
      <c r="AU330" s="18" t="s">
        <v>90</v>
      </c>
    </row>
    <row r="331" spans="2:47" s="1" customFormat="1" ht="12">
      <c r="B331" s="33"/>
      <c r="D331" s="146" t="s">
        <v>186</v>
      </c>
      <c r="F331" s="156" t="s">
        <v>403</v>
      </c>
      <c r="H331" s="157">
        <v>14.7</v>
      </c>
      <c r="L331" s="33"/>
      <c r="M331" s="145"/>
      <c r="T331" s="54"/>
      <c r="AU331" s="18" t="s">
        <v>90</v>
      </c>
    </row>
    <row r="332" spans="2:47" s="1" customFormat="1" ht="12">
      <c r="B332" s="33"/>
      <c r="D332" s="146" t="s">
        <v>186</v>
      </c>
      <c r="F332" s="156" t="s">
        <v>404</v>
      </c>
      <c r="H332" s="157">
        <v>15.793</v>
      </c>
      <c r="L332" s="33"/>
      <c r="M332" s="145"/>
      <c r="T332" s="54"/>
      <c r="AU332" s="18" t="s">
        <v>90</v>
      </c>
    </row>
    <row r="333" spans="2:47" s="1" customFormat="1" ht="12">
      <c r="B333" s="33"/>
      <c r="D333" s="146" t="s">
        <v>186</v>
      </c>
      <c r="F333" s="156" t="s">
        <v>405</v>
      </c>
      <c r="H333" s="157">
        <v>5.247</v>
      </c>
      <c r="L333" s="33"/>
      <c r="M333" s="145"/>
      <c r="T333" s="54"/>
      <c r="AU333" s="18" t="s">
        <v>90</v>
      </c>
    </row>
    <row r="334" spans="2:47" s="1" customFormat="1" ht="12">
      <c r="B334" s="33"/>
      <c r="D334" s="146" t="s">
        <v>186</v>
      </c>
      <c r="F334" s="156" t="s">
        <v>406</v>
      </c>
      <c r="H334" s="157">
        <v>7.167</v>
      </c>
      <c r="L334" s="33"/>
      <c r="M334" s="145"/>
      <c r="T334" s="54"/>
      <c r="AU334" s="18" t="s">
        <v>90</v>
      </c>
    </row>
    <row r="335" spans="2:47" s="1" customFormat="1" ht="12">
      <c r="B335" s="33"/>
      <c r="D335" s="146" t="s">
        <v>186</v>
      </c>
      <c r="F335" s="156" t="s">
        <v>217</v>
      </c>
      <c r="H335" s="157">
        <v>42.907</v>
      </c>
      <c r="L335" s="33"/>
      <c r="M335" s="145"/>
      <c r="T335" s="54"/>
      <c r="AU335" s="18" t="s">
        <v>90</v>
      </c>
    </row>
    <row r="336" spans="2:47" s="1" customFormat="1" ht="12">
      <c r="B336" s="33"/>
      <c r="D336" s="146" t="s">
        <v>186</v>
      </c>
      <c r="F336" s="155" t="s">
        <v>407</v>
      </c>
      <c r="L336" s="33"/>
      <c r="M336" s="145"/>
      <c r="T336" s="54"/>
      <c r="AU336" s="18" t="s">
        <v>90</v>
      </c>
    </row>
    <row r="337" spans="2:47" s="1" customFormat="1" ht="12">
      <c r="B337" s="33"/>
      <c r="D337" s="146" t="s">
        <v>186</v>
      </c>
      <c r="F337" s="156" t="s">
        <v>408</v>
      </c>
      <c r="H337" s="157">
        <v>2.021</v>
      </c>
      <c r="L337" s="33"/>
      <c r="M337" s="145"/>
      <c r="T337" s="54"/>
      <c r="AU337" s="18" t="s">
        <v>90</v>
      </c>
    </row>
    <row r="338" spans="2:47" s="1" customFormat="1" ht="12">
      <c r="B338" s="33"/>
      <c r="D338" s="146" t="s">
        <v>186</v>
      </c>
      <c r="F338" s="156" t="s">
        <v>409</v>
      </c>
      <c r="H338" s="157">
        <v>7.896</v>
      </c>
      <c r="L338" s="33"/>
      <c r="M338" s="145"/>
      <c r="T338" s="54"/>
      <c r="AU338" s="18" t="s">
        <v>90</v>
      </c>
    </row>
    <row r="339" spans="2:47" s="1" customFormat="1" ht="12">
      <c r="B339" s="33"/>
      <c r="D339" s="146" t="s">
        <v>186</v>
      </c>
      <c r="F339" s="156" t="s">
        <v>410</v>
      </c>
      <c r="H339" s="157">
        <v>2.624</v>
      </c>
      <c r="L339" s="33"/>
      <c r="M339" s="145"/>
      <c r="T339" s="54"/>
      <c r="AU339" s="18" t="s">
        <v>90</v>
      </c>
    </row>
    <row r="340" spans="2:47" s="1" customFormat="1" ht="12">
      <c r="B340" s="33"/>
      <c r="D340" s="146" t="s">
        <v>186</v>
      </c>
      <c r="F340" s="156" t="s">
        <v>406</v>
      </c>
      <c r="H340" s="157">
        <v>7.167</v>
      </c>
      <c r="L340" s="33"/>
      <c r="M340" s="145"/>
      <c r="T340" s="54"/>
      <c r="AU340" s="18" t="s">
        <v>90</v>
      </c>
    </row>
    <row r="341" spans="2:47" s="1" customFormat="1" ht="12">
      <c r="B341" s="33"/>
      <c r="D341" s="146" t="s">
        <v>186</v>
      </c>
      <c r="F341" s="156" t="s">
        <v>217</v>
      </c>
      <c r="H341" s="157">
        <v>19.708</v>
      </c>
      <c r="L341" s="33"/>
      <c r="M341" s="145"/>
      <c r="T341" s="54"/>
      <c r="AU341" s="18" t="s">
        <v>90</v>
      </c>
    </row>
    <row r="342" spans="2:63" s="11" customFormat="1" ht="20.85" customHeight="1">
      <c r="B342" s="117"/>
      <c r="D342" s="118" t="s">
        <v>74</v>
      </c>
      <c r="E342" s="127" t="s">
        <v>423</v>
      </c>
      <c r="F342" s="127" t="s">
        <v>424</v>
      </c>
      <c r="I342" s="120"/>
      <c r="J342" s="128">
        <f>BK342</f>
        <v>0</v>
      </c>
      <c r="L342" s="117"/>
      <c r="M342" s="122"/>
      <c r="P342" s="123">
        <f>P343+P370</f>
        <v>0</v>
      </c>
      <c r="R342" s="123">
        <f>R343+R370</f>
        <v>0.40874429008</v>
      </c>
      <c r="T342" s="124">
        <f>T343+T370</f>
        <v>0</v>
      </c>
      <c r="AR342" s="118" t="s">
        <v>80</v>
      </c>
      <c r="AT342" s="125" t="s">
        <v>74</v>
      </c>
      <c r="AU342" s="125" t="s">
        <v>84</v>
      </c>
      <c r="AY342" s="118" t="s">
        <v>172</v>
      </c>
      <c r="BK342" s="126">
        <f>BK343+BK370</f>
        <v>0</v>
      </c>
    </row>
    <row r="343" spans="2:63" s="15" customFormat="1" ht="20.85" customHeight="1">
      <c r="B343" s="181"/>
      <c r="D343" s="182" t="s">
        <v>74</v>
      </c>
      <c r="E343" s="182" t="s">
        <v>425</v>
      </c>
      <c r="F343" s="182" t="s">
        <v>426</v>
      </c>
      <c r="I343" s="183"/>
      <c r="J343" s="184">
        <f>BK343</f>
        <v>0</v>
      </c>
      <c r="L343" s="181"/>
      <c r="M343" s="185"/>
      <c r="P343" s="186">
        <f>SUM(P344:P369)</f>
        <v>0</v>
      </c>
      <c r="R343" s="186">
        <f>SUM(R344:R369)</f>
        <v>0.356897272</v>
      </c>
      <c r="T343" s="187">
        <f>SUM(T344:T369)</f>
        <v>0</v>
      </c>
      <c r="AR343" s="182" t="s">
        <v>80</v>
      </c>
      <c r="AT343" s="188" t="s">
        <v>74</v>
      </c>
      <c r="AU343" s="188" t="s">
        <v>87</v>
      </c>
      <c r="AY343" s="182" t="s">
        <v>172</v>
      </c>
      <c r="BK343" s="189">
        <f>SUM(BK344:BK369)</f>
        <v>0</v>
      </c>
    </row>
    <row r="344" spans="2:65" s="1" customFormat="1" ht="37.9" customHeight="1">
      <c r="B344" s="33"/>
      <c r="C344" s="129" t="s">
        <v>427</v>
      </c>
      <c r="D344" s="129" t="s">
        <v>176</v>
      </c>
      <c r="E344" s="130" t="s">
        <v>428</v>
      </c>
      <c r="F344" s="131" t="s">
        <v>429</v>
      </c>
      <c r="G344" s="132" t="s">
        <v>101</v>
      </c>
      <c r="H344" s="133">
        <v>19.708</v>
      </c>
      <c r="I344" s="134"/>
      <c r="J344" s="135">
        <f>ROUND(I344*H344,2)</f>
        <v>0</v>
      </c>
      <c r="K344" s="131" t="s">
        <v>179</v>
      </c>
      <c r="L344" s="33"/>
      <c r="M344" s="136" t="s">
        <v>31</v>
      </c>
      <c r="N344" s="137" t="s">
        <v>46</v>
      </c>
      <c r="P344" s="138">
        <f>O344*H344</f>
        <v>0</v>
      </c>
      <c r="Q344" s="138">
        <v>0.004384</v>
      </c>
      <c r="R344" s="138">
        <f>Q344*H344</f>
        <v>0.08639987199999999</v>
      </c>
      <c r="S344" s="138">
        <v>0</v>
      </c>
      <c r="T344" s="139">
        <f>S344*H344</f>
        <v>0</v>
      </c>
      <c r="AR344" s="140" t="s">
        <v>90</v>
      </c>
      <c r="AT344" s="140" t="s">
        <v>176</v>
      </c>
      <c r="AU344" s="140" t="s">
        <v>90</v>
      </c>
      <c r="AY344" s="18" t="s">
        <v>172</v>
      </c>
      <c r="BE344" s="141">
        <f>IF(N344="základní",J344,0)</f>
        <v>0</v>
      </c>
      <c r="BF344" s="141">
        <f>IF(N344="snížená",J344,0)</f>
        <v>0</v>
      </c>
      <c r="BG344" s="141">
        <f>IF(N344="zákl. přenesená",J344,0)</f>
        <v>0</v>
      </c>
      <c r="BH344" s="141">
        <f>IF(N344="sníž. přenesená",J344,0)</f>
        <v>0</v>
      </c>
      <c r="BI344" s="141">
        <f>IF(N344="nulová",J344,0)</f>
        <v>0</v>
      </c>
      <c r="BJ344" s="18" t="s">
        <v>80</v>
      </c>
      <c r="BK344" s="141">
        <f>ROUND(I344*H344,2)</f>
        <v>0</v>
      </c>
      <c r="BL344" s="18" t="s">
        <v>90</v>
      </c>
      <c r="BM344" s="140" t="s">
        <v>430</v>
      </c>
    </row>
    <row r="345" spans="2:47" s="1" customFormat="1" ht="12">
      <c r="B345" s="33"/>
      <c r="D345" s="142" t="s">
        <v>181</v>
      </c>
      <c r="F345" s="143" t="s">
        <v>431</v>
      </c>
      <c r="I345" s="144"/>
      <c r="L345" s="33"/>
      <c r="M345" s="145"/>
      <c r="T345" s="54"/>
      <c r="AT345" s="18" t="s">
        <v>181</v>
      </c>
      <c r="AU345" s="18" t="s">
        <v>90</v>
      </c>
    </row>
    <row r="346" spans="2:51" s="12" customFormat="1" ht="12">
      <c r="B346" s="148"/>
      <c r="D346" s="146" t="s">
        <v>185</v>
      </c>
      <c r="E346" s="149" t="s">
        <v>31</v>
      </c>
      <c r="F346" s="150" t="s">
        <v>103</v>
      </c>
      <c r="H346" s="151">
        <v>19.708</v>
      </c>
      <c r="I346" s="152"/>
      <c r="L346" s="148"/>
      <c r="M346" s="153"/>
      <c r="T346" s="154"/>
      <c r="AT346" s="149" t="s">
        <v>185</v>
      </c>
      <c r="AU346" s="149" t="s">
        <v>90</v>
      </c>
      <c r="AV346" s="12" t="s">
        <v>84</v>
      </c>
      <c r="AW346" s="12" t="s">
        <v>36</v>
      </c>
      <c r="AX346" s="12" t="s">
        <v>80</v>
      </c>
      <c r="AY346" s="149" t="s">
        <v>172</v>
      </c>
    </row>
    <row r="347" spans="2:47" s="1" customFormat="1" ht="12">
      <c r="B347" s="33"/>
      <c r="D347" s="146" t="s">
        <v>186</v>
      </c>
      <c r="F347" s="155" t="s">
        <v>407</v>
      </c>
      <c r="L347" s="33"/>
      <c r="M347" s="145"/>
      <c r="T347" s="54"/>
      <c r="AU347" s="18" t="s">
        <v>90</v>
      </c>
    </row>
    <row r="348" spans="2:47" s="1" customFormat="1" ht="12">
      <c r="B348" s="33"/>
      <c r="D348" s="146" t="s">
        <v>186</v>
      </c>
      <c r="F348" s="156" t="s">
        <v>408</v>
      </c>
      <c r="H348" s="157">
        <v>2.021</v>
      </c>
      <c r="L348" s="33"/>
      <c r="M348" s="145"/>
      <c r="T348" s="54"/>
      <c r="AU348" s="18" t="s">
        <v>90</v>
      </c>
    </row>
    <row r="349" spans="2:47" s="1" customFormat="1" ht="12">
      <c r="B349" s="33"/>
      <c r="D349" s="146" t="s">
        <v>186</v>
      </c>
      <c r="F349" s="156" t="s">
        <v>409</v>
      </c>
      <c r="H349" s="157">
        <v>7.896</v>
      </c>
      <c r="L349" s="33"/>
      <c r="M349" s="145"/>
      <c r="T349" s="54"/>
      <c r="AU349" s="18" t="s">
        <v>90</v>
      </c>
    </row>
    <row r="350" spans="2:47" s="1" customFormat="1" ht="12">
      <c r="B350" s="33"/>
      <c r="D350" s="146" t="s">
        <v>186</v>
      </c>
      <c r="F350" s="156" t="s">
        <v>410</v>
      </c>
      <c r="H350" s="157">
        <v>2.624</v>
      </c>
      <c r="L350" s="33"/>
      <c r="M350" s="145"/>
      <c r="T350" s="54"/>
      <c r="AU350" s="18" t="s">
        <v>90</v>
      </c>
    </row>
    <row r="351" spans="2:47" s="1" customFormat="1" ht="12">
      <c r="B351" s="33"/>
      <c r="D351" s="146" t="s">
        <v>186</v>
      </c>
      <c r="F351" s="156" t="s">
        <v>406</v>
      </c>
      <c r="H351" s="157">
        <v>7.167</v>
      </c>
      <c r="L351" s="33"/>
      <c r="M351" s="145"/>
      <c r="T351" s="54"/>
      <c r="AU351" s="18" t="s">
        <v>90</v>
      </c>
    </row>
    <row r="352" spans="2:47" s="1" customFormat="1" ht="12">
      <c r="B352" s="33"/>
      <c r="D352" s="146" t="s">
        <v>186</v>
      </c>
      <c r="F352" s="156" t="s">
        <v>217</v>
      </c>
      <c r="H352" s="157">
        <v>19.708</v>
      </c>
      <c r="L352" s="33"/>
      <c r="M352" s="145"/>
      <c r="T352" s="54"/>
      <c r="AU352" s="18" t="s">
        <v>90</v>
      </c>
    </row>
    <row r="353" spans="2:65" s="1" customFormat="1" ht="44.25" customHeight="1">
      <c r="B353" s="33"/>
      <c r="C353" s="129" t="s">
        <v>432</v>
      </c>
      <c r="D353" s="129" t="s">
        <v>176</v>
      </c>
      <c r="E353" s="130" t="s">
        <v>433</v>
      </c>
      <c r="F353" s="131" t="s">
        <v>434</v>
      </c>
      <c r="G353" s="132" t="s">
        <v>101</v>
      </c>
      <c r="H353" s="133">
        <v>62.615</v>
      </c>
      <c r="I353" s="134"/>
      <c r="J353" s="135">
        <f>ROUND(I353*H353,2)</f>
        <v>0</v>
      </c>
      <c r="K353" s="131" t="s">
        <v>179</v>
      </c>
      <c r="L353" s="33"/>
      <c r="M353" s="136" t="s">
        <v>31</v>
      </c>
      <c r="N353" s="137" t="s">
        <v>46</v>
      </c>
      <c r="P353" s="138">
        <f>O353*H353</f>
        <v>0</v>
      </c>
      <c r="Q353" s="138">
        <v>0.003</v>
      </c>
      <c r="R353" s="138">
        <f>Q353*H353</f>
        <v>0.187845</v>
      </c>
      <c r="S353" s="138">
        <v>0</v>
      </c>
      <c r="T353" s="139">
        <f>S353*H353</f>
        <v>0</v>
      </c>
      <c r="AR353" s="140" t="s">
        <v>90</v>
      </c>
      <c r="AT353" s="140" t="s">
        <v>176</v>
      </c>
      <c r="AU353" s="140" t="s">
        <v>90</v>
      </c>
      <c r="AY353" s="18" t="s">
        <v>172</v>
      </c>
      <c r="BE353" s="141">
        <f>IF(N353="základní",J353,0)</f>
        <v>0</v>
      </c>
      <c r="BF353" s="141">
        <f>IF(N353="snížená",J353,0)</f>
        <v>0</v>
      </c>
      <c r="BG353" s="141">
        <f>IF(N353="zákl. přenesená",J353,0)</f>
        <v>0</v>
      </c>
      <c r="BH353" s="141">
        <f>IF(N353="sníž. přenesená",J353,0)</f>
        <v>0</v>
      </c>
      <c r="BI353" s="141">
        <f>IF(N353="nulová",J353,0)</f>
        <v>0</v>
      </c>
      <c r="BJ353" s="18" t="s">
        <v>80</v>
      </c>
      <c r="BK353" s="141">
        <f>ROUND(I353*H353,2)</f>
        <v>0</v>
      </c>
      <c r="BL353" s="18" t="s">
        <v>90</v>
      </c>
      <c r="BM353" s="140" t="s">
        <v>435</v>
      </c>
    </row>
    <row r="354" spans="2:47" s="1" customFormat="1" ht="12">
      <c r="B354" s="33"/>
      <c r="D354" s="142" t="s">
        <v>181</v>
      </c>
      <c r="F354" s="143" t="s">
        <v>436</v>
      </c>
      <c r="I354" s="144"/>
      <c r="L354" s="33"/>
      <c r="M354" s="145"/>
      <c r="T354" s="54"/>
      <c r="AT354" s="18" t="s">
        <v>181</v>
      </c>
      <c r="AU354" s="18" t="s">
        <v>90</v>
      </c>
    </row>
    <row r="355" spans="2:51" s="12" customFormat="1" ht="12">
      <c r="B355" s="148"/>
      <c r="D355" s="146" t="s">
        <v>185</v>
      </c>
      <c r="E355" s="149" t="s">
        <v>31</v>
      </c>
      <c r="F355" s="150" t="s">
        <v>416</v>
      </c>
      <c r="H355" s="151">
        <v>62.615</v>
      </c>
      <c r="I355" s="152"/>
      <c r="L355" s="148"/>
      <c r="M355" s="153"/>
      <c r="T355" s="154"/>
      <c r="AT355" s="149" t="s">
        <v>185</v>
      </c>
      <c r="AU355" s="149" t="s">
        <v>90</v>
      </c>
      <c r="AV355" s="12" t="s">
        <v>84</v>
      </c>
      <c r="AW355" s="12" t="s">
        <v>36</v>
      </c>
      <c r="AX355" s="12" t="s">
        <v>80</v>
      </c>
      <c r="AY355" s="149" t="s">
        <v>172</v>
      </c>
    </row>
    <row r="356" spans="2:47" s="1" customFormat="1" ht="12">
      <c r="B356" s="33"/>
      <c r="D356" s="146" t="s">
        <v>186</v>
      </c>
      <c r="F356" s="155" t="s">
        <v>402</v>
      </c>
      <c r="L356" s="33"/>
      <c r="M356" s="145"/>
      <c r="T356" s="54"/>
      <c r="AU356" s="18" t="s">
        <v>90</v>
      </c>
    </row>
    <row r="357" spans="2:47" s="1" customFormat="1" ht="12">
      <c r="B357" s="33"/>
      <c r="D357" s="146" t="s">
        <v>186</v>
      </c>
      <c r="F357" s="156" t="s">
        <v>403</v>
      </c>
      <c r="H357" s="157">
        <v>14.7</v>
      </c>
      <c r="L357" s="33"/>
      <c r="M357" s="145"/>
      <c r="T357" s="54"/>
      <c r="AU357" s="18" t="s">
        <v>90</v>
      </c>
    </row>
    <row r="358" spans="2:47" s="1" customFormat="1" ht="12">
      <c r="B358" s="33"/>
      <c r="D358" s="146" t="s">
        <v>186</v>
      </c>
      <c r="F358" s="156" t="s">
        <v>404</v>
      </c>
      <c r="H358" s="157">
        <v>15.793</v>
      </c>
      <c r="L358" s="33"/>
      <c r="M358" s="145"/>
      <c r="T358" s="54"/>
      <c r="AU358" s="18" t="s">
        <v>90</v>
      </c>
    </row>
    <row r="359" spans="2:47" s="1" customFormat="1" ht="12">
      <c r="B359" s="33"/>
      <c r="D359" s="146" t="s">
        <v>186</v>
      </c>
      <c r="F359" s="156" t="s">
        <v>405</v>
      </c>
      <c r="H359" s="157">
        <v>5.247</v>
      </c>
      <c r="L359" s="33"/>
      <c r="M359" s="145"/>
      <c r="T359" s="54"/>
      <c r="AU359" s="18" t="s">
        <v>90</v>
      </c>
    </row>
    <row r="360" spans="2:47" s="1" customFormat="1" ht="12">
      <c r="B360" s="33"/>
      <c r="D360" s="146" t="s">
        <v>186</v>
      </c>
      <c r="F360" s="156" t="s">
        <v>406</v>
      </c>
      <c r="H360" s="157">
        <v>7.167</v>
      </c>
      <c r="L360" s="33"/>
      <c r="M360" s="145"/>
      <c r="T360" s="54"/>
      <c r="AU360" s="18" t="s">
        <v>90</v>
      </c>
    </row>
    <row r="361" spans="2:47" s="1" customFormat="1" ht="12">
      <c r="B361" s="33"/>
      <c r="D361" s="146" t="s">
        <v>186</v>
      </c>
      <c r="F361" s="156" t="s">
        <v>217</v>
      </c>
      <c r="H361" s="157">
        <v>42.907</v>
      </c>
      <c r="L361" s="33"/>
      <c r="M361" s="145"/>
      <c r="T361" s="54"/>
      <c r="AU361" s="18" t="s">
        <v>90</v>
      </c>
    </row>
    <row r="362" spans="2:47" s="1" customFormat="1" ht="12">
      <c r="B362" s="33"/>
      <c r="D362" s="146" t="s">
        <v>186</v>
      </c>
      <c r="F362" s="155" t="s">
        <v>407</v>
      </c>
      <c r="L362" s="33"/>
      <c r="M362" s="145"/>
      <c r="T362" s="54"/>
      <c r="AU362" s="18" t="s">
        <v>90</v>
      </c>
    </row>
    <row r="363" spans="2:47" s="1" customFormat="1" ht="12">
      <c r="B363" s="33"/>
      <c r="D363" s="146" t="s">
        <v>186</v>
      </c>
      <c r="F363" s="156" t="s">
        <v>408</v>
      </c>
      <c r="H363" s="157">
        <v>2.021</v>
      </c>
      <c r="L363" s="33"/>
      <c r="M363" s="145"/>
      <c r="T363" s="54"/>
      <c r="AU363" s="18" t="s">
        <v>90</v>
      </c>
    </row>
    <row r="364" spans="2:47" s="1" customFormat="1" ht="12">
      <c r="B364" s="33"/>
      <c r="D364" s="146" t="s">
        <v>186</v>
      </c>
      <c r="F364" s="156" t="s">
        <v>409</v>
      </c>
      <c r="H364" s="157">
        <v>7.896</v>
      </c>
      <c r="L364" s="33"/>
      <c r="M364" s="145"/>
      <c r="T364" s="54"/>
      <c r="AU364" s="18" t="s">
        <v>90</v>
      </c>
    </row>
    <row r="365" spans="2:47" s="1" customFormat="1" ht="12">
      <c r="B365" s="33"/>
      <c r="D365" s="146" t="s">
        <v>186</v>
      </c>
      <c r="F365" s="156" t="s">
        <v>410</v>
      </c>
      <c r="H365" s="157">
        <v>2.624</v>
      </c>
      <c r="L365" s="33"/>
      <c r="M365" s="145"/>
      <c r="T365" s="54"/>
      <c r="AU365" s="18" t="s">
        <v>90</v>
      </c>
    </row>
    <row r="366" spans="2:47" s="1" customFormat="1" ht="12">
      <c r="B366" s="33"/>
      <c r="D366" s="146" t="s">
        <v>186</v>
      </c>
      <c r="F366" s="156" t="s">
        <v>406</v>
      </c>
      <c r="H366" s="157">
        <v>7.167</v>
      </c>
      <c r="L366" s="33"/>
      <c r="M366" s="145"/>
      <c r="T366" s="54"/>
      <c r="AU366" s="18" t="s">
        <v>90</v>
      </c>
    </row>
    <row r="367" spans="2:47" s="1" customFormat="1" ht="12">
      <c r="B367" s="33"/>
      <c r="D367" s="146" t="s">
        <v>186</v>
      </c>
      <c r="F367" s="156" t="s">
        <v>217</v>
      </c>
      <c r="H367" s="157">
        <v>19.708</v>
      </c>
      <c r="L367" s="33"/>
      <c r="M367" s="145"/>
      <c r="T367" s="54"/>
      <c r="AU367" s="18" t="s">
        <v>90</v>
      </c>
    </row>
    <row r="368" spans="2:65" s="1" customFormat="1" ht="24.2" customHeight="1">
      <c r="B368" s="33"/>
      <c r="C368" s="158" t="s">
        <v>437</v>
      </c>
      <c r="D368" s="158" t="s">
        <v>201</v>
      </c>
      <c r="E368" s="159" t="s">
        <v>438</v>
      </c>
      <c r="F368" s="160" t="s">
        <v>439</v>
      </c>
      <c r="G368" s="161" t="s">
        <v>101</v>
      </c>
      <c r="H368" s="162">
        <v>68.877</v>
      </c>
      <c r="I368" s="163"/>
      <c r="J368" s="164">
        <f>ROUND(I368*H368,2)</f>
        <v>0</v>
      </c>
      <c r="K368" s="160" t="s">
        <v>179</v>
      </c>
      <c r="L368" s="165"/>
      <c r="M368" s="166" t="s">
        <v>31</v>
      </c>
      <c r="N368" s="167" t="s">
        <v>46</v>
      </c>
      <c r="P368" s="138">
        <f>O368*H368</f>
        <v>0</v>
      </c>
      <c r="Q368" s="138">
        <v>0.0012</v>
      </c>
      <c r="R368" s="138">
        <f>Q368*H368</f>
        <v>0.08265239999999999</v>
      </c>
      <c r="S368" s="138">
        <v>0</v>
      </c>
      <c r="T368" s="139">
        <f>S368*H368</f>
        <v>0</v>
      </c>
      <c r="AR368" s="140" t="s">
        <v>205</v>
      </c>
      <c r="AT368" s="140" t="s">
        <v>201</v>
      </c>
      <c r="AU368" s="140" t="s">
        <v>90</v>
      </c>
      <c r="AY368" s="18" t="s">
        <v>172</v>
      </c>
      <c r="BE368" s="141">
        <f>IF(N368="základní",J368,0)</f>
        <v>0</v>
      </c>
      <c r="BF368" s="141">
        <f>IF(N368="snížená",J368,0)</f>
        <v>0</v>
      </c>
      <c r="BG368" s="141">
        <f>IF(N368="zákl. přenesená",J368,0)</f>
        <v>0</v>
      </c>
      <c r="BH368" s="141">
        <f>IF(N368="sníž. přenesená",J368,0)</f>
        <v>0</v>
      </c>
      <c r="BI368" s="141">
        <f>IF(N368="nulová",J368,0)</f>
        <v>0</v>
      </c>
      <c r="BJ368" s="18" t="s">
        <v>80</v>
      </c>
      <c r="BK368" s="141">
        <f>ROUND(I368*H368,2)</f>
        <v>0</v>
      </c>
      <c r="BL368" s="18" t="s">
        <v>90</v>
      </c>
      <c r="BM368" s="140" t="s">
        <v>440</v>
      </c>
    </row>
    <row r="369" spans="2:51" s="12" customFormat="1" ht="12">
      <c r="B369" s="148"/>
      <c r="D369" s="146" t="s">
        <v>185</v>
      </c>
      <c r="F369" s="150" t="s">
        <v>441</v>
      </c>
      <c r="H369" s="151">
        <v>68.877</v>
      </c>
      <c r="I369" s="152"/>
      <c r="L369" s="148"/>
      <c r="M369" s="153"/>
      <c r="T369" s="154"/>
      <c r="AT369" s="149" t="s">
        <v>185</v>
      </c>
      <c r="AU369" s="149" t="s">
        <v>90</v>
      </c>
      <c r="AV369" s="12" t="s">
        <v>84</v>
      </c>
      <c r="AW369" s="12" t="s">
        <v>4</v>
      </c>
      <c r="AX369" s="12" t="s">
        <v>80</v>
      </c>
      <c r="AY369" s="149" t="s">
        <v>172</v>
      </c>
    </row>
    <row r="370" spans="2:63" s="15" customFormat="1" ht="20.85" customHeight="1">
      <c r="B370" s="181"/>
      <c r="D370" s="182" t="s">
        <v>74</v>
      </c>
      <c r="E370" s="182" t="s">
        <v>442</v>
      </c>
      <c r="F370" s="182" t="s">
        <v>443</v>
      </c>
      <c r="I370" s="183"/>
      <c r="J370" s="184">
        <f>BK370</f>
        <v>0</v>
      </c>
      <c r="L370" s="181"/>
      <c r="M370" s="185"/>
      <c r="P370" s="186">
        <f>SUM(P371:P389)</f>
        <v>0</v>
      </c>
      <c r="R370" s="186">
        <f>SUM(R371:R389)</f>
        <v>0.05184701808</v>
      </c>
      <c r="T370" s="187">
        <f>SUM(T371:T389)</f>
        <v>0</v>
      </c>
      <c r="AR370" s="182" t="s">
        <v>80</v>
      </c>
      <c r="AT370" s="188" t="s">
        <v>74</v>
      </c>
      <c r="AU370" s="188" t="s">
        <v>87</v>
      </c>
      <c r="AY370" s="182" t="s">
        <v>172</v>
      </c>
      <c r="BK370" s="189">
        <f>SUM(BK371:BK389)</f>
        <v>0</v>
      </c>
    </row>
    <row r="371" spans="2:65" s="1" customFormat="1" ht="24.2" customHeight="1">
      <c r="B371" s="33"/>
      <c r="C371" s="129" t="s">
        <v>444</v>
      </c>
      <c r="D371" s="129" t="s">
        <v>176</v>
      </c>
      <c r="E371" s="130" t="s">
        <v>445</v>
      </c>
      <c r="F371" s="131" t="s">
        <v>446</v>
      </c>
      <c r="G371" s="132" t="s">
        <v>101</v>
      </c>
      <c r="H371" s="133">
        <v>19.708</v>
      </c>
      <c r="I371" s="134"/>
      <c r="J371" s="135">
        <f>ROUND(I371*H371,2)</f>
        <v>0</v>
      </c>
      <c r="K371" s="131" t="s">
        <v>447</v>
      </c>
      <c r="L371" s="33"/>
      <c r="M371" s="136" t="s">
        <v>31</v>
      </c>
      <c r="N371" s="137" t="s">
        <v>46</v>
      </c>
      <c r="P371" s="138">
        <f>O371*H371</f>
        <v>0</v>
      </c>
      <c r="Q371" s="138">
        <v>0.0018</v>
      </c>
      <c r="R371" s="138">
        <f>Q371*H371</f>
        <v>0.035474399999999996</v>
      </c>
      <c r="S371" s="138">
        <v>0</v>
      </c>
      <c r="T371" s="139">
        <f>S371*H371</f>
        <v>0</v>
      </c>
      <c r="AR371" s="140" t="s">
        <v>90</v>
      </c>
      <c r="AT371" s="140" t="s">
        <v>176</v>
      </c>
      <c r="AU371" s="140" t="s">
        <v>90</v>
      </c>
      <c r="AY371" s="18" t="s">
        <v>172</v>
      </c>
      <c r="BE371" s="141">
        <f>IF(N371="základní",J371,0)</f>
        <v>0</v>
      </c>
      <c r="BF371" s="141">
        <f>IF(N371="snížená",J371,0)</f>
        <v>0</v>
      </c>
      <c r="BG371" s="141">
        <f>IF(N371="zákl. přenesená",J371,0)</f>
        <v>0</v>
      </c>
      <c r="BH371" s="141">
        <f>IF(N371="sníž. přenesená",J371,0)</f>
        <v>0</v>
      </c>
      <c r="BI371" s="141">
        <f>IF(N371="nulová",J371,0)</f>
        <v>0</v>
      </c>
      <c r="BJ371" s="18" t="s">
        <v>80</v>
      </c>
      <c r="BK371" s="141">
        <f>ROUND(I371*H371,2)</f>
        <v>0</v>
      </c>
      <c r="BL371" s="18" t="s">
        <v>90</v>
      </c>
      <c r="BM371" s="140" t="s">
        <v>448</v>
      </c>
    </row>
    <row r="372" spans="2:65" s="1" customFormat="1" ht="37.9" customHeight="1">
      <c r="B372" s="33"/>
      <c r="C372" s="129" t="s">
        <v>449</v>
      </c>
      <c r="D372" s="129" t="s">
        <v>176</v>
      </c>
      <c r="E372" s="130" t="s">
        <v>450</v>
      </c>
      <c r="F372" s="131" t="s">
        <v>451</v>
      </c>
      <c r="G372" s="132" t="s">
        <v>101</v>
      </c>
      <c r="H372" s="133">
        <v>19.708</v>
      </c>
      <c r="I372" s="134"/>
      <c r="J372" s="135">
        <f>ROUND(I372*H372,2)</f>
        <v>0</v>
      </c>
      <c r="K372" s="131" t="s">
        <v>179</v>
      </c>
      <c r="L372" s="33"/>
      <c r="M372" s="136" t="s">
        <v>31</v>
      </c>
      <c r="N372" s="137" t="s">
        <v>46</v>
      </c>
      <c r="P372" s="138">
        <f>O372*H372</f>
        <v>0</v>
      </c>
      <c r="Q372" s="138">
        <v>0.000105</v>
      </c>
      <c r="R372" s="138">
        <f>Q372*H372</f>
        <v>0.00206934</v>
      </c>
      <c r="S372" s="138">
        <v>0</v>
      </c>
      <c r="T372" s="139">
        <f>S372*H372</f>
        <v>0</v>
      </c>
      <c r="AR372" s="140" t="s">
        <v>90</v>
      </c>
      <c r="AT372" s="140" t="s">
        <v>176</v>
      </c>
      <c r="AU372" s="140" t="s">
        <v>90</v>
      </c>
      <c r="AY372" s="18" t="s">
        <v>172</v>
      </c>
      <c r="BE372" s="141">
        <f>IF(N372="základní",J372,0)</f>
        <v>0</v>
      </c>
      <c r="BF372" s="141">
        <f>IF(N372="snížená",J372,0)</f>
        <v>0</v>
      </c>
      <c r="BG372" s="141">
        <f>IF(N372="zákl. přenesená",J372,0)</f>
        <v>0</v>
      </c>
      <c r="BH372" s="141">
        <f>IF(N372="sníž. přenesená",J372,0)</f>
        <v>0</v>
      </c>
      <c r="BI372" s="141">
        <f>IF(N372="nulová",J372,0)</f>
        <v>0</v>
      </c>
      <c r="BJ372" s="18" t="s">
        <v>80</v>
      </c>
      <c r="BK372" s="141">
        <f>ROUND(I372*H372,2)</f>
        <v>0</v>
      </c>
      <c r="BL372" s="18" t="s">
        <v>90</v>
      </c>
      <c r="BM372" s="140" t="s">
        <v>452</v>
      </c>
    </row>
    <row r="373" spans="2:47" s="1" customFormat="1" ht="12">
      <c r="B373" s="33"/>
      <c r="D373" s="142" t="s">
        <v>181</v>
      </c>
      <c r="F373" s="143" t="s">
        <v>453</v>
      </c>
      <c r="I373" s="144"/>
      <c r="L373" s="33"/>
      <c r="M373" s="145"/>
      <c r="T373" s="54"/>
      <c r="AT373" s="18" t="s">
        <v>181</v>
      </c>
      <c r="AU373" s="18" t="s">
        <v>90</v>
      </c>
    </row>
    <row r="374" spans="2:51" s="12" customFormat="1" ht="12">
      <c r="B374" s="148"/>
      <c r="D374" s="146" t="s">
        <v>185</v>
      </c>
      <c r="E374" s="149" t="s">
        <v>31</v>
      </c>
      <c r="F374" s="150" t="s">
        <v>103</v>
      </c>
      <c r="H374" s="151">
        <v>19.708</v>
      </c>
      <c r="I374" s="152"/>
      <c r="L374" s="148"/>
      <c r="M374" s="153"/>
      <c r="T374" s="154"/>
      <c r="AT374" s="149" t="s">
        <v>185</v>
      </c>
      <c r="AU374" s="149" t="s">
        <v>90</v>
      </c>
      <c r="AV374" s="12" t="s">
        <v>84</v>
      </c>
      <c r="AW374" s="12" t="s">
        <v>36</v>
      </c>
      <c r="AX374" s="12" t="s">
        <v>80</v>
      </c>
      <c r="AY374" s="149" t="s">
        <v>172</v>
      </c>
    </row>
    <row r="375" spans="2:47" s="1" customFormat="1" ht="12">
      <c r="B375" s="33"/>
      <c r="D375" s="146" t="s">
        <v>186</v>
      </c>
      <c r="F375" s="155" t="s">
        <v>407</v>
      </c>
      <c r="L375" s="33"/>
      <c r="M375" s="145"/>
      <c r="T375" s="54"/>
      <c r="AU375" s="18" t="s">
        <v>90</v>
      </c>
    </row>
    <row r="376" spans="2:47" s="1" customFormat="1" ht="12">
      <c r="B376" s="33"/>
      <c r="D376" s="146" t="s">
        <v>186</v>
      </c>
      <c r="F376" s="156" t="s">
        <v>408</v>
      </c>
      <c r="H376" s="157">
        <v>2.021</v>
      </c>
      <c r="L376" s="33"/>
      <c r="M376" s="145"/>
      <c r="T376" s="54"/>
      <c r="AU376" s="18" t="s">
        <v>90</v>
      </c>
    </row>
    <row r="377" spans="2:47" s="1" customFormat="1" ht="12">
      <c r="B377" s="33"/>
      <c r="D377" s="146" t="s">
        <v>186</v>
      </c>
      <c r="F377" s="156" t="s">
        <v>409</v>
      </c>
      <c r="H377" s="157">
        <v>7.896</v>
      </c>
      <c r="L377" s="33"/>
      <c r="M377" s="145"/>
      <c r="T377" s="54"/>
      <c r="AU377" s="18" t="s">
        <v>90</v>
      </c>
    </row>
    <row r="378" spans="2:47" s="1" customFormat="1" ht="12">
      <c r="B378" s="33"/>
      <c r="D378" s="146" t="s">
        <v>186</v>
      </c>
      <c r="F378" s="156" t="s">
        <v>410</v>
      </c>
      <c r="H378" s="157">
        <v>2.624</v>
      </c>
      <c r="L378" s="33"/>
      <c r="M378" s="145"/>
      <c r="T378" s="54"/>
      <c r="AU378" s="18" t="s">
        <v>90</v>
      </c>
    </row>
    <row r="379" spans="2:47" s="1" customFormat="1" ht="12">
      <c r="B379" s="33"/>
      <c r="D379" s="146" t="s">
        <v>186</v>
      </c>
      <c r="F379" s="156" t="s">
        <v>406</v>
      </c>
      <c r="H379" s="157">
        <v>7.167</v>
      </c>
      <c r="L379" s="33"/>
      <c r="M379" s="145"/>
      <c r="T379" s="54"/>
      <c r="AU379" s="18" t="s">
        <v>90</v>
      </c>
    </row>
    <row r="380" spans="2:47" s="1" customFormat="1" ht="12">
      <c r="B380" s="33"/>
      <c r="D380" s="146" t="s">
        <v>186</v>
      </c>
      <c r="F380" s="156" t="s">
        <v>217</v>
      </c>
      <c r="H380" s="157">
        <v>19.708</v>
      </c>
      <c r="L380" s="33"/>
      <c r="M380" s="145"/>
      <c r="T380" s="54"/>
      <c r="AU380" s="18" t="s">
        <v>90</v>
      </c>
    </row>
    <row r="381" spans="2:65" s="1" customFormat="1" ht="37.9" customHeight="1">
      <c r="B381" s="33"/>
      <c r="C381" s="129" t="s">
        <v>454</v>
      </c>
      <c r="D381" s="129" t="s">
        <v>176</v>
      </c>
      <c r="E381" s="130" t="s">
        <v>455</v>
      </c>
      <c r="F381" s="131" t="s">
        <v>456</v>
      </c>
      <c r="G381" s="132" t="s">
        <v>101</v>
      </c>
      <c r="H381" s="133">
        <v>39.416</v>
      </c>
      <c r="I381" s="134"/>
      <c r="J381" s="135">
        <f>ROUND(I381*H381,2)</f>
        <v>0</v>
      </c>
      <c r="K381" s="131" t="s">
        <v>179</v>
      </c>
      <c r="L381" s="33"/>
      <c r="M381" s="136" t="s">
        <v>31</v>
      </c>
      <c r="N381" s="137" t="s">
        <v>46</v>
      </c>
      <c r="P381" s="138">
        <f>O381*H381</f>
        <v>0</v>
      </c>
      <c r="Q381" s="138">
        <v>0.00036288</v>
      </c>
      <c r="R381" s="138">
        <f>Q381*H381</f>
        <v>0.014303278079999999</v>
      </c>
      <c r="S381" s="138">
        <v>0</v>
      </c>
      <c r="T381" s="139">
        <f>S381*H381</f>
        <v>0</v>
      </c>
      <c r="AR381" s="140" t="s">
        <v>90</v>
      </c>
      <c r="AT381" s="140" t="s">
        <v>176</v>
      </c>
      <c r="AU381" s="140" t="s">
        <v>90</v>
      </c>
      <c r="AY381" s="18" t="s">
        <v>172</v>
      </c>
      <c r="BE381" s="141">
        <f>IF(N381="základní",J381,0)</f>
        <v>0</v>
      </c>
      <c r="BF381" s="141">
        <f>IF(N381="snížená",J381,0)</f>
        <v>0</v>
      </c>
      <c r="BG381" s="141">
        <f>IF(N381="zákl. přenesená",J381,0)</f>
        <v>0</v>
      </c>
      <c r="BH381" s="141">
        <f>IF(N381="sníž. přenesená",J381,0)</f>
        <v>0</v>
      </c>
      <c r="BI381" s="141">
        <f>IF(N381="nulová",J381,0)</f>
        <v>0</v>
      </c>
      <c r="BJ381" s="18" t="s">
        <v>80</v>
      </c>
      <c r="BK381" s="141">
        <f>ROUND(I381*H381,2)</f>
        <v>0</v>
      </c>
      <c r="BL381" s="18" t="s">
        <v>90</v>
      </c>
      <c r="BM381" s="140" t="s">
        <v>457</v>
      </c>
    </row>
    <row r="382" spans="2:47" s="1" customFormat="1" ht="12">
      <c r="B382" s="33"/>
      <c r="D382" s="142" t="s">
        <v>181</v>
      </c>
      <c r="F382" s="143" t="s">
        <v>458</v>
      </c>
      <c r="I382" s="144"/>
      <c r="L382" s="33"/>
      <c r="M382" s="145"/>
      <c r="T382" s="54"/>
      <c r="AT382" s="18" t="s">
        <v>181</v>
      </c>
      <c r="AU382" s="18" t="s">
        <v>90</v>
      </c>
    </row>
    <row r="383" spans="2:51" s="12" customFormat="1" ht="12">
      <c r="B383" s="148"/>
      <c r="D383" s="146" t="s">
        <v>185</v>
      </c>
      <c r="E383" s="149" t="s">
        <v>31</v>
      </c>
      <c r="F383" s="150" t="s">
        <v>459</v>
      </c>
      <c r="H383" s="151">
        <v>39.416</v>
      </c>
      <c r="I383" s="152"/>
      <c r="L383" s="148"/>
      <c r="M383" s="153"/>
      <c r="T383" s="154"/>
      <c r="AT383" s="149" t="s">
        <v>185</v>
      </c>
      <c r="AU383" s="149" t="s">
        <v>90</v>
      </c>
      <c r="AV383" s="12" t="s">
        <v>84</v>
      </c>
      <c r="AW383" s="12" t="s">
        <v>36</v>
      </c>
      <c r="AX383" s="12" t="s">
        <v>80</v>
      </c>
      <c r="AY383" s="149" t="s">
        <v>172</v>
      </c>
    </row>
    <row r="384" spans="2:47" s="1" customFormat="1" ht="12">
      <c r="B384" s="33"/>
      <c r="D384" s="146" t="s">
        <v>186</v>
      </c>
      <c r="F384" s="155" t="s">
        <v>407</v>
      </c>
      <c r="L384" s="33"/>
      <c r="M384" s="145"/>
      <c r="T384" s="54"/>
      <c r="AU384" s="18" t="s">
        <v>90</v>
      </c>
    </row>
    <row r="385" spans="2:47" s="1" customFormat="1" ht="12">
      <c r="B385" s="33"/>
      <c r="D385" s="146" t="s">
        <v>186</v>
      </c>
      <c r="F385" s="156" t="s">
        <v>408</v>
      </c>
      <c r="H385" s="157">
        <v>2.021</v>
      </c>
      <c r="L385" s="33"/>
      <c r="M385" s="145"/>
      <c r="T385" s="54"/>
      <c r="AU385" s="18" t="s">
        <v>90</v>
      </c>
    </row>
    <row r="386" spans="2:47" s="1" customFormat="1" ht="12">
      <c r="B386" s="33"/>
      <c r="D386" s="146" t="s">
        <v>186</v>
      </c>
      <c r="F386" s="156" t="s">
        <v>409</v>
      </c>
      <c r="H386" s="157">
        <v>7.896</v>
      </c>
      <c r="L386" s="33"/>
      <c r="M386" s="145"/>
      <c r="T386" s="54"/>
      <c r="AU386" s="18" t="s">
        <v>90</v>
      </c>
    </row>
    <row r="387" spans="2:47" s="1" customFormat="1" ht="12">
      <c r="B387" s="33"/>
      <c r="D387" s="146" t="s">
        <v>186</v>
      </c>
      <c r="F387" s="156" t="s">
        <v>410</v>
      </c>
      <c r="H387" s="157">
        <v>2.624</v>
      </c>
      <c r="L387" s="33"/>
      <c r="M387" s="145"/>
      <c r="T387" s="54"/>
      <c r="AU387" s="18" t="s">
        <v>90</v>
      </c>
    </row>
    <row r="388" spans="2:47" s="1" customFormat="1" ht="12">
      <c r="B388" s="33"/>
      <c r="D388" s="146" t="s">
        <v>186</v>
      </c>
      <c r="F388" s="156" t="s">
        <v>406</v>
      </c>
      <c r="H388" s="157">
        <v>7.167</v>
      </c>
      <c r="L388" s="33"/>
      <c r="M388" s="145"/>
      <c r="T388" s="54"/>
      <c r="AU388" s="18" t="s">
        <v>90</v>
      </c>
    </row>
    <row r="389" spans="2:47" s="1" customFormat="1" ht="12">
      <c r="B389" s="33"/>
      <c r="D389" s="146" t="s">
        <v>186</v>
      </c>
      <c r="F389" s="156" t="s">
        <v>217</v>
      </c>
      <c r="H389" s="157">
        <v>19.708</v>
      </c>
      <c r="L389" s="33"/>
      <c r="M389" s="145"/>
      <c r="T389" s="54"/>
      <c r="AU389" s="18" t="s">
        <v>90</v>
      </c>
    </row>
    <row r="390" spans="2:63" s="11" customFormat="1" ht="22.9" customHeight="1">
      <c r="B390" s="117"/>
      <c r="D390" s="118" t="s">
        <v>74</v>
      </c>
      <c r="E390" s="127" t="s">
        <v>241</v>
      </c>
      <c r="F390" s="127" t="s">
        <v>460</v>
      </c>
      <c r="I390" s="120"/>
      <c r="J390" s="128">
        <f>BK390</f>
        <v>0</v>
      </c>
      <c r="L390" s="117"/>
      <c r="M390" s="122"/>
      <c r="P390" s="123">
        <f>P391+SUM(P392:P404)</f>
        <v>0</v>
      </c>
      <c r="R390" s="123">
        <f>R391+SUM(R392:R404)</f>
        <v>24.9835860932</v>
      </c>
      <c r="T390" s="124">
        <f>T391+SUM(T392:T404)</f>
        <v>0</v>
      </c>
      <c r="AR390" s="118" t="s">
        <v>80</v>
      </c>
      <c r="AT390" s="125" t="s">
        <v>74</v>
      </c>
      <c r="AU390" s="125" t="s">
        <v>80</v>
      </c>
      <c r="AY390" s="118" t="s">
        <v>172</v>
      </c>
      <c r="BK390" s="126">
        <f>BK391+SUM(BK392:BK404)</f>
        <v>0</v>
      </c>
    </row>
    <row r="391" spans="2:65" s="1" customFormat="1" ht="37.9" customHeight="1">
      <c r="B391" s="33"/>
      <c r="C391" s="129" t="s">
        <v>461</v>
      </c>
      <c r="D391" s="129" t="s">
        <v>176</v>
      </c>
      <c r="E391" s="130" t="s">
        <v>462</v>
      </c>
      <c r="F391" s="131" t="s">
        <v>463</v>
      </c>
      <c r="G391" s="132" t="s">
        <v>101</v>
      </c>
      <c r="H391" s="133">
        <v>5</v>
      </c>
      <c r="I391" s="134"/>
      <c r="J391" s="135">
        <f>ROUND(I391*H391,2)</f>
        <v>0</v>
      </c>
      <c r="K391" s="131" t="s">
        <v>179</v>
      </c>
      <c r="L391" s="33"/>
      <c r="M391" s="136" t="s">
        <v>31</v>
      </c>
      <c r="N391" s="137" t="s">
        <v>46</v>
      </c>
      <c r="P391" s="138">
        <f>O391*H391</f>
        <v>0</v>
      </c>
      <c r="Q391" s="138">
        <v>0.00021</v>
      </c>
      <c r="R391" s="138">
        <f>Q391*H391</f>
        <v>0.0010500000000000002</v>
      </c>
      <c r="S391" s="138">
        <v>0</v>
      </c>
      <c r="T391" s="139">
        <f>S391*H391</f>
        <v>0</v>
      </c>
      <c r="AR391" s="140" t="s">
        <v>90</v>
      </c>
      <c r="AT391" s="140" t="s">
        <v>176</v>
      </c>
      <c r="AU391" s="140" t="s">
        <v>84</v>
      </c>
      <c r="AY391" s="18" t="s">
        <v>172</v>
      </c>
      <c r="BE391" s="141">
        <f>IF(N391="základní",J391,0)</f>
        <v>0</v>
      </c>
      <c r="BF391" s="141">
        <f>IF(N391="snížená",J391,0)</f>
        <v>0</v>
      </c>
      <c r="BG391" s="141">
        <f>IF(N391="zákl. přenesená",J391,0)</f>
        <v>0</v>
      </c>
      <c r="BH391" s="141">
        <f>IF(N391="sníž. přenesená",J391,0)</f>
        <v>0</v>
      </c>
      <c r="BI391" s="141">
        <f>IF(N391="nulová",J391,0)</f>
        <v>0</v>
      </c>
      <c r="BJ391" s="18" t="s">
        <v>80</v>
      </c>
      <c r="BK391" s="141">
        <f>ROUND(I391*H391,2)</f>
        <v>0</v>
      </c>
      <c r="BL391" s="18" t="s">
        <v>90</v>
      </c>
      <c r="BM391" s="140" t="s">
        <v>464</v>
      </c>
    </row>
    <row r="392" spans="2:47" s="1" customFormat="1" ht="12">
      <c r="B392" s="33"/>
      <c r="D392" s="142" t="s">
        <v>181</v>
      </c>
      <c r="F392" s="143" t="s">
        <v>465</v>
      </c>
      <c r="I392" s="144"/>
      <c r="L392" s="33"/>
      <c r="M392" s="145"/>
      <c r="T392" s="54"/>
      <c r="AT392" s="18" t="s">
        <v>181</v>
      </c>
      <c r="AU392" s="18" t="s">
        <v>84</v>
      </c>
    </row>
    <row r="393" spans="2:51" s="12" customFormat="1" ht="12">
      <c r="B393" s="148"/>
      <c r="D393" s="146" t="s">
        <v>185</v>
      </c>
      <c r="E393" s="149" t="s">
        <v>31</v>
      </c>
      <c r="F393" s="150" t="s">
        <v>466</v>
      </c>
      <c r="H393" s="151">
        <v>5</v>
      </c>
      <c r="I393" s="152"/>
      <c r="L393" s="148"/>
      <c r="M393" s="153"/>
      <c r="T393" s="154"/>
      <c r="AT393" s="149" t="s">
        <v>185</v>
      </c>
      <c r="AU393" s="149" t="s">
        <v>84</v>
      </c>
      <c r="AV393" s="12" t="s">
        <v>84</v>
      </c>
      <c r="AW393" s="12" t="s">
        <v>36</v>
      </c>
      <c r="AX393" s="12" t="s">
        <v>80</v>
      </c>
      <c r="AY393" s="149" t="s">
        <v>172</v>
      </c>
    </row>
    <row r="394" spans="2:65" s="1" customFormat="1" ht="37.9" customHeight="1">
      <c r="B394" s="33"/>
      <c r="C394" s="129" t="s">
        <v>467</v>
      </c>
      <c r="D394" s="129" t="s">
        <v>176</v>
      </c>
      <c r="E394" s="130" t="s">
        <v>468</v>
      </c>
      <c r="F394" s="131" t="s">
        <v>469</v>
      </c>
      <c r="G394" s="132" t="s">
        <v>101</v>
      </c>
      <c r="H394" s="133">
        <v>100</v>
      </c>
      <c r="I394" s="134"/>
      <c r="J394" s="135">
        <f>ROUND(I394*H394,2)</f>
        <v>0</v>
      </c>
      <c r="K394" s="131" t="s">
        <v>179</v>
      </c>
      <c r="L394" s="33"/>
      <c r="M394" s="136" t="s">
        <v>31</v>
      </c>
      <c r="N394" s="137" t="s">
        <v>46</v>
      </c>
      <c r="P394" s="138">
        <f>O394*H394</f>
        <v>0</v>
      </c>
      <c r="Q394" s="138">
        <v>3.5E-05</v>
      </c>
      <c r="R394" s="138">
        <f>Q394*H394</f>
        <v>0.0034999999999999996</v>
      </c>
      <c r="S394" s="138">
        <v>0</v>
      </c>
      <c r="T394" s="139">
        <f>S394*H394</f>
        <v>0</v>
      </c>
      <c r="AR394" s="140" t="s">
        <v>289</v>
      </c>
      <c r="AT394" s="140" t="s">
        <v>176</v>
      </c>
      <c r="AU394" s="140" t="s">
        <v>84</v>
      </c>
      <c r="AY394" s="18" t="s">
        <v>172</v>
      </c>
      <c r="BE394" s="141">
        <f>IF(N394="základní",J394,0)</f>
        <v>0</v>
      </c>
      <c r="BF394" s="141">
        <f>IF(N394="snížená",J394,0)</f>
        <v>0</v>
      </c>
      <c r="BG394" s="141">
        <f>IF(N394="zákl. přenesená",J394,0)</f>
        <v>0</v>
      </c>
      <c r="BH394" s="141">
        <f>IF(N394="sníž. přenesená",J394,0)</f>
        <v>0</v>
      </c>
      <c r="BI394" s="141">
        <f>IF(N394="nulová",J394,0)</f>
        <v>0</v>
      </c>
      <c r="BJ394" s="18" t="s">
        <v>80</v>
      </c>
      <c r="BK394" s="141">
        <f>ROUND(I394*H394,2)</f>
        <v>0</v>
      </c>
      <c r="BL394" s="18" t="s">
        <v>289</v>
      </c>
      <c r="BM394" s="140" t="s">
        <v>470</v>
      </c>
    </row>
    <row r="395" spans="2:47" s="1" customFormat="1" ht="12">
      <c r="B395" s="33"/>
      <c r="D395" s="142" t="s">
        <v>181</v>
      </c>
      <c r="F395" s="143" t="s">
        <v>471</v>
      </c>
      <c r="I395" s="144"/>
      <c r="L395" s="33"/>
      <c r="M395" s="145"/>
      <c r="T395" s="54"/>
      <c r="AT395" s="18" t="s">
        <v>181</v>
      </c>
      <c r="AU395" s="18" t="s">
        <v>84</v>
      </c>
    </row>
    <row r="396" spans="2:65" s="1" customFormat="1" ht="24.2" customHeight="1">
      <c r="B396" s="33"/>
      <c r="C396" s="129" t="s">
        <v>472</v>
      </c>
      <c r="D396" s="129" t="s">
        <v>176</v>
      </c>
      <c r="E396" s="130" t="s">
        <v>473</v>
      </c>
      <c r="F396" s="131" t="s">
        <v>474</v>
      </c>
      <c r="G396" s="132" t="s">
        <v>475</v>
      </c>
      <c r="H396" s="133">
        <v>25</v>
      </c>
      <c r="I396" s="134"/>
      <c r="J396" s="135">
        <f>ROUND(I396*H396,2)</f>
        <v>0</v>
      </c>
      <c r="K396" s="131" t="s">
        <v>179</v>
      </c>
      <c r="L396" s="33"/>
      <c r="M396" s="136" t="s">
        <v>31</v>
      </c>
      <c r="N396" s="137" t="s">
        <v>46</v>
      </c>
      <c r="P396" s="138">
        <f>O396*H396</f>
        <v>0</v>
      </c>
      <c r="Q396" s="138">
        <v>0</v>
      </c>
      <c r="R396" s="138">
        <f>Q396*H396</f>
        <v>0</v>
      </c>
      <c r="S396" s="138">
        <v>0</v>
      </c>
      <c r="T396" s="139">
        <f>S396*H396</f>
        <v>0</v>
      </c>
      <c r="AR396" s="140" t="s">
        <v>90</v>
      </c>
      <c r="AT396" s="140" t="s">
        <v>176</v>
      </c>
      <c r="AU396" s="140" t="s">
        <v>84</v>
      </c>
      <c r="AY396" s="18" t="s">
        <v>172</v>
      </c>
      <c r="BE396" s="141">
        <f>IF(N396="základní",J396,0)</f>
        <v>0</v>
      </c>
      <c r="BF396" s="141">
        <f>IF(N396="snížená",J396,0)</f>
        <v>0</v>
      </c>
      <c r="BG396" s="141">
        <f>IF(N396="zákl. přenesená",J396,0)</f>
        <v>0</v>
      </c>
      <c r="BH396" s="141">
        <f>IF(N396="sníž. přenesená",J396,0)</f>
        <v>0</v>
      </c>
      <c r="BI396" s="141">
        <f>IF(N396="nulová",J396,0)</f>
        <v>0</v>
      </c>
      <c r="BJ396" s="18" t="s">
        <v>80</v>
      </c>
      <c r="BK396" s="141">
        <f>ROUND(I396*H396,2)</f>
        <v>0</v>
      </c>
      <c r="BL396" s="18" t="s">
        <v>90</v>
      </c>
      <c r="BM396" s="140" t="s">
        <v>476</v>
      </c>
    </row>
    <row r="397" spans="2:47" s="1" customFormat="1" ht="12">
      <c r="B397" s="33"/>
      <c r="D397" s="142" t="s">
        <v>181</v>
      </c>
      <c r="F397" s="143" t="s">
        <v>477</v>
      </c>
      <c r="I397" s="144"/>
      <c r="L397" s="33"/>
      <c r="M397" s="145"/>
      <c r="T397" s="54"/>
      <c r="AT397" s="18" t="s">
        <v>181</v>
      </c>
      <c r="AU397" s="18" t="s">
        <v>84</v>
      </c>
    </row>
    <row r="398" spans="2:51" s="12" customFormat="1" ht="12">
      <c r="B398" s="148"/>
      <c r="D398" s="146" t="s">
        <v>185</v>
      </c>
      <c r="E398" s="149" t="s">
        <v>31</v>
      </c>
      <c r="F398" s="150" t="s">
        <v>478</v>
      </c>
      <c r="H398" s="151">
        <v>5</v>
      </c>
      <c r="I398" s="152"/>
      <c r="L398" s="148"/>
      <c r="M398" s="153"/>
      <c r="T398" s="154"/>
      <c r="AT398" s="149" t="s">
        <v>185</v>
      </c>
      <c r="AU398" s="149" t="s">
        <v>84</v>
      </c>
      <c r="AV398" s="12" t="s">
        <v>84</v>
      </c>
      <c r="AW398" s="12" t="s">
        <v>36</v>
      </c>
      <c r="AX398" s="12" t="s">
        <v>75</v>
      </c>
      <c r="AY398" s="149" t="s">
        <v>172</v>
      </c>
    </row>
    <row r="399" spans="2:51" s="12" customFormat="1" ht="12">
      <c r="B399" s="148"/>
      <c r="D399" s="146" t="s">
        <v>185</v>
      </c>
      <c r="E399" s="149" t="s">
        <v>31</v>
      </c>
      <c r="F399" s="150" t="s">
        <v>479</v>
      </c>
      <c r="H399" s="151">
        <v>15</v>
      </c>
      <c r="I399" s="152"/>
      <c r="L399" s="148"/>
      <c r="M399" s="153"/>
      <c r="T399" s="154"/>
      <c r="AT399" s="149" t="s">
        <v>185</v>
      </c>
      <c r="AU399" s="149" t="s">
        <v>84</v>
      </c>
      <c r="AV399" s="12" t="s">
        <v>84</v>
      </c>
      <c r="AW399" s="12" t="s">
        <v>36</v>
      </c>
      <c r="AX399" s="12" t="s">
        <v>75</v>
      </c>
      <c r="AY399" s="149" t="s">
        <v>172</v>
      </c>
    </row>
    <row r="400" spans="2:51" s="12" customFormat="1" ht="12">
      <c r="B400" s="148"/>
      <c r="D400" s="146" t="s">
        <v>185</v>
      </c>
      <c r="E400" s="149" t="s">
        <v>31</v>
      </c>
      <c r="F400" s="150" t="s">
        <v>480</v>
      </c>
      <c r="H400" s="151">
        <v>5</v>
      </c>
      <c r="I400" s="152"/>
      <c r="L400" s="148"/>
      <c r="M400" s="153"/>
      <c r="T400" s="154"/>
      <c r="AT400" s="149" t="s">
        <v>185</v>
      </c>
      <c r="AU400" s="149" t="s">
        <v>84</v>
      </c>
      <c r="AV400" s="12" t="s">
        <v>84</v>
      </c>
      <c r="AW400" s="12" t="s">
        <v>36</v>
      </c>
      <c r="AX400" s="12" t="s">
        <v>75</v>
      </c>
      <c r="AY400" s="149" t="s">
        <v>172</v>
      </c>
    </row>
    <row r="401" spans="2:51" s="13" customFormat="1" ht="12">
      <c r="B401" s="168"/>
      <c r="D401" s="146" t="s">
        <v>185</v>
      </c>
      <c r="E401" s="169" t="s">
        <v>31</v>
      </c>
      <c r="F401" s="170" t="s">
        <v>217</v>
      </c>
      <c r="H401" s="171">
        <v>25</v>
      </c>
      <c r="I401" s="172"/>
      <c r="L401" s="168"/>
      <c r="M401" s="173"/>
      <c r="T401" s="174"/>
      <c r="AT401" s="169" t="s">
        <v>185</v>
      </c>
      <c r="AU401" s="169" t="s">
        <v>84</v>
      </c>
      <c r="AV401" s="13" t="s">
        <v>90</v>
      </c>
      <c r="AW401" s="13" t="s">
        <v>36</v>
      </c>
      <c r="AX401" s="13" t="s">
        <v>80</v>
      </c>
      <c r="AY401" s="169" t="s">
        <v>172</v>
      </c>
    </row>
    <row r="402" spans="2:47" s="1" customFormat="1" ht="12">
      <c r="B402" s="33"/>
      <c r="D402" s="146" t="s">
        <v>186</v>
      </c>
      <c r="F402" s="155" t="s">
        <v>233</v>
      </c>
      <c r="L402" s="33"/>
      <c r="M402" s="145"/>
      <c r="T402" s="54"/>
      <c r="AU402" s="18" t="s">
        <v>84</v>
      </c>
    </row>
    <row r="403" spans="2:47" s="1" customFormat="1" ht="12">
      <c r="B403" s="33"/>
      <c r="D403" s="146" t="s">
        <v>186</v>
      </c>
      <c r="F403" s="156" t="s">
        <v>234</v>
      </c>
      <c r="H403" s="157">
        <v>34.969</v>
      </c>
      <c r="L403" s="33"/>
      <c r="M403" s="145"/>
      <c r="T403" s="54"/>
      <c r="AU403" s="18" t="s">
        <v>84</v>
      </c>
    </row>
    <row r="404" spans="2:63" s="11" customFormat="1" ht="20.85" customHeight="1">
      <c r="B404" s="117"/>
      <c r="D404" s="118" t="s">
        <v>74</v>
      </c>
      <c r="E404" s="127" t="s">
        <v>481</v>
      </c>
      <c r="F404" s="127" t="s">
        <v>482</v>
      </c>
      <c r="I404" s="120"/>
      <c r="J404" s="128">
        <f>BK404</f>
        <v>0</v>
      </c>
      <c r="L404" s="117"/>
      <c r="M404" s="122"/>
      <c r="P404" s="123">
        <f>SUM(P405:P434)</f>
        <v>0</v>
      </c>
      <c r="R404" s="123">
        <f>SUM(R405:R434)</f>
        <v>24.9790360932</v>
      </c>
      <c r="T404" s="124">
        <f>SUM(T405:T434)</f>
        <v>0</v>
      </c>
      <c r="AR404" s="118" t="s">
        <v>80</v>
      </c>
      <c r="AT404" s="125" t="s">
        <v>74</v>
      </c>
      <c r="AU404" s="125" t="s">
        <v>84</v>
      </c>
      <c r="AY404" s="118" t="s">
        <v>172</v>
      </c>
      <c r="BK404" s="126">
        <f>SUM(BK405:BK434)</f>
        <v>0</v>
      </c>
    </row>
    <row r="405" spans="2:65" s="1" customFormat="1" ht="24.2" customHeight="1">
      <c r="B405" s="33"/>
      <c r="C405" s="129" t="s">
        <v>483</v>
      </c>
      <c r="D405" s="129" t="s">
        <v>176</v>
      </c>
      <c r="E405" s="130" t="s">
        <v>484</v>
      </c>
      <c r="F405" s="131" t="s">
        <v>485</v>
      </c>
      <c r="G405" s="132" t="s">
        <v>101</v>
      </c>
      <c r="H405" s="133">
        <v>21.368</v>
      </c>
      <c r="I405" s="134"/>
      <c r="J405" s="135">
        <f>ROUND(I405*H405,2)</f>
        <v>0</v>
      </c>
      <c r="K405" s="131" t="s">
        <v>179</v>
      </c>
      <c r="L405" s="33"/>
      <c r="M405" s="136" t="s">
        <v>31</v>
      </c>
      <c r="N405" s="137" t="s">
        <v>46</v>
      </c>
      <c r="P405" s="138">
        <f>O405*H405</f>
        <v>0</v>
      </c>
      <c r="Q405" s="138">
        <v>0.1837</v>
      </c>
      <c r="R405" s="138">
        <f>Q405*H405</f>
        <v>3.9253015999999996</v>
      </c>
      <c r="S405" s="138">
        <v>0</v>
      </c>
      <c r="T405" s="139">
        <f>S405*H405</f>
        <v>0</v>
      </c>
      <c r="AR405" s="140" t="s">
        <v>90</v>
      </c>
      <c r="AT405" s="140" t="s">
        <v>176</v>
      </c>
      <c r="AU405" s="140" t="s">
        <v>87</v>
      </c>
      <c r="AY405" s="18" t="s">
        <v>172</v>
      </c>
      <c r="BE405" s="141">
        <f>IF(N405="základní",J405,0)</f>
        <v>0</v>
      </c>
      <c r="BF405" s="141">
        <f>IF(N405="snížená",J405,0)</f>
        <v>0</v>
      </c>
      <c r="BG405" s="141">
        <f>IF(N405="zákl. přenesená",J405,0)</f>
        <v>0</v>
      </c>
      <c r="BH405" s="141">
        <f>IF(N405="sníž. přenesená",J405,0)</f>
        <v>0</v>
      </c>
      <c r="BI405" s="141">
        <f>IF(N405="nulová",J405,0)</f>
        <v>0</v>
      </c>
      <c r="BJ405" s="18" t="s">
        <v>80</v>
      </c>
      <c r="BK405" s="141">
        <f>ROUND(I405*H405,2)</f>
        <v>0</v>
      </c>
      <c r="BL405" s="18" t="s">
        <v>90</v>
      </c>
      <c r="BM405" s="140" t="s">
        <v>486</v>
      </c>
    </row>
    <row r="406" spans="2:47" s="1" customFormat="1" ht="12">
      <c r="B406" s="33"/>
      <c r="D406" s="142" t="s">
        <v>181</v>
      </c>
      <c r="F406" s="143" t="s">
        <v>487</v>
      </c>
      <c r="I406" s="144"/>
      <c r="L406" s="33"/>
      <c r="M406" s="145"/>
      <c r="T406" s="54"/>
      <c r="AT406" s="18" t="s">
        <v>181</v>
      </c>
      <c r="AU406" s="18" t="s">
        <v>87</v>
      </c>
    </row>
    <row r="407" spans="2:51" s="12" customFormat="1" ht="12">
      <c r="B407" s="148"/>
      <c r="D407" s="146" t="s">
        <v>185</v>
      </c>
      <c r="E407" s="149" t="s">
        <v>31</v>
      </c>
      <c r="F407" s="150" t="s">
        <v>488</v>
      </c>
      <c r="H407" s="151">
        <v>21.368</v>
      </c>
      <c r="I407" s="152"/>
      <c r="L407" s="148"/>
      <c r="M407" s="153"/>
      <c r="T407" s="154"/>
      <c r="AT407" s="149" t="s">
        <v>185</v>
      </c>
      <c r="AU407" s="149" t="s">
        <v>87</v>
      </c>
      <c r="AV407" s="12" t="s">
        <v>84</v>
      </c>
      <c r="AW407" s="12" t="s">
        <v>36</v>
      </c>
      <c r="AX407" s="12" t="s">
        <v>80</v>
      </c>
      <c r="AY407" s="149" t="s">
        <v>172</v>
      </c>
    </row>
    <row r="408" spans="2:47" s="1" customFormat="1" ht="12">
      <c r="B408" s="33"/>
      <c r="D408" s="146" t="s">
        <v>186</v>
      </c>
      <c r="F408" s="155" t="s">
        <v>310</v>
      </c>
      <c r="L408" s="33"/>
      <c r="M408" s="145"/>
      <c r="T408" s="54"/>
      <c r="AU408" s="18" t="s">
        <v>87</v>
      </c>
    </row>
    <row r="409" spans="2:47" s="1" customFormat="1" ht="12">
      <c r="B409" s="33"/>
      <c r="D409" s="146" t="s">
        <v>186</v>
      </c>
      <c r="F409" s="156" t="s">
        <v>311</v>
      </c>
      <c r="H409" s="157">
        <v>35.613</v>
      </c>
      <c r="L409" s="33"/>
      <c r="M409" s="145"/>
      <c r="T409" s="54"/>
      <c r="AU409" s="18" t="s">
        <v>87</v>
      </c>
    </row>
    <row r="410" spans="2:65" s="1" customFormat="1" ht="55.5" customHeight="1">
      <c r="B410" s="33"/>
      <c r="C410" s="129" t="s">
        <v>489</v>
      </c>
      <c r="D410" s="129" t="s">
        <v>176</v>
      </c>
      <c r="E410" s="130" t="s">
        <v>490</v>
      </c>
      <c r="F410" s="131" t="s">
        <v>491</v>
      </c>
      <c r="G410" s="132" t="s">
        <v>101</v>
      </c>
      <c r="H410" s="133">
        <v>21.368</v>
      </c>
      <c r="I410" s="134"/>
      <c r="J410" s="135">
        <f>ROUND(I410*H410,2)</f>
        <v>0</v>
      </c>
      <c r="K410" s="131" t="s">
        <v>179</v>
      </c>
      <c r="L410" s="33"/>
      <c r="M410" s="136" t="s">
        <v>31</v>
      </c>
      <c r="N410" s="137" t="s">
        <v>46</v>
      </c>
      <c r="P410" s="138">
        <f>O410*H410</f>
        <v>0</v>
      </c>
      <c r="Q410" s="138">
        <v>0.250805</v>
      </c>
      <c r="R410" s="138">
        <f>Q410*H410</f>
        <v>5.35920124</v>
      </c>
      <c r="S410" s="138">
        <v>0</v>
      </c>
      <c r="T410" s="139">
        <f>S410*H410</f>
        <v>0</v>
      </c>
      <c r="AR410" s="140" t="s">
        <v>90</v>
      </c>
      <c r="AT410" s="140" t="s">
        <v>176</v>
      </c>
      <c r="AU410" s="140" t="s">
        <v>87</v>
      </c>
      <c r="AY410" s="18" t="s">
        <v>172</v>
      </c>
      <c r="BE410" s="141">
        <f>IF(N410="základní",J410,0)</f>
        <v>0</v>
      </c>
      <c r="BF410" s="141">
        <f>IF(N410="snížená",J410,0)</f>
        <v>0</v>
      </c>
      <c r="BG410" s="141">
        <f>IF(N410="zákl. přenesená",J410,0)</f>
        <v>0</v>
      </c>
      <c r="BH410" s="141">
        <f>IF(N410="sníž. přenesená",J410,0)</f>
        <v>0</v>
      </c>
      <c r="BI410" s="141">
        <f>IF(N410="nulová",J410,0)</f>
        <v>0</v>
      </c>
      <c r="BJ410" s="18" t="s">
        <v>80</v>
      </c>
      <c r="BK410" s="141">
        <f>ROUND(I410*H410,2)</f>
        <v>0</v>
      </c>
      <c r="BL410" s="18" t="s">
        <v>90</v>
      </c>
      <c r="BM410" s="140" t="s">
        <v>492</v>
      </c>
    </row>
    <row r="411" spans="2:47" s="1" customFormat="1" ht="12">
      <c r="B411" s="33"/>
      <c r="D411" s="142" t="s">
        <v>181</v>
      </c>
      <c r="F411" s="143" t="s">
        <v>493</v>
      </c>
      <c r="I411" s="144"/>
      <c r="L411" s="33"/>
      <c r="M411" s="145"/>
      <c r="T411" s="54"/>
      <c r="AT411" s="18" t="s">
        <v>181</v>
      </c>
      <c r="AU411" s="18" t="s">
        <v>87</v>
      </c>
    </row>
    <row r="412" spans="2:51" s="12" customFormat="1" ht="12">
      <c r="B412" s="148"/>
      <c r="D412" s="146" t="s">
        <v>185</v>
      </c>
      <c r="E412" s="149" t="s">
        <v>31</v>
      </c>
      <c r="F412" s="150" t="s">
        <v>488</v>
      </c>
      <c r="H412" s="151">
        <v>21.368</v>
      </c>
      <c r="I412" s="152"/>
      <c r="L412" s="148"/>
      <c r="M412" s="153"/>
      <c r="T412" s="154"/>
      <c r="AT412" s="149" t="s">
        <v>185</v>
      </c>
      <c r="AU412" s="149" t="s">
        <v>87</v>
      </c>
      <c r="AV412" s="12" t="s">
        <v>84</v>
      </c>
      <c r="AW412" s="12" t="s">
        <v>36</v>
      </c>
      <c r="AX412" s="12" t="s">
        <v>80</v>
      </c>
      <c r="AY412" s="149" t="s">
        <v>172</v>
      </c>
    </row>
    <row r="413" spans="2:47" s="1" customFormat="1" ht="12">
      <c r="B413" s="33"/>
      <c r="D413" s="146" t="s">
        <v>186</v>
      </c>
      <c r="F413" s="155" t="s">
        <v>310</v>
      </c>
      <c r="L413" s="33"/>
      <c r="M413" s="145"/>
      <c r="T413" s="54"/>
      <c r="AU413" s="18" t="s">
        <v>87</v>
      </c>
    </row>
    <row r="414" spans="2:47" s="1" customFormat="1" ht="12">
      <c r="B414" s="33"/>
      <c r="D414" s="146" t="s">
        <v>186</v>
      </c>
      <c r="F414" s="156" t="s">
        <v>311</v>
      </c>
      <c r="H414" s="157">
        <v>35.613</v>
      </c>
      <c r="L414" s="33"/>
      <c r="M414" s="145"/>
      <c r="T414" s="54"/>
      <c r="AU414" s="18" t="s">
        <v>87</v>
      </c>
    </row>
    <row r="415" spans="2:65" s="1" customFormat="1" ht="16.5" customHeight="1">
      <c r="B415" s="33"/>
      <c r="C415" s="158" t="s">
        <v>494</v>
      </c>
      <c r="D415" s="158" t="s">
        <v>201</v>
      </c>
      <c r="E415" s="159" t="s">
        <v>495</v>
      </c>
      <c r="F415" s="160" t="s">
        <v>496</v>
      </c>
      <c r="G415" s="161" t="s">
        <v>101</v>
      </c>
      <c r="H415" s="162">
        <v>21.795</v>
      </c>
      <c r="I415" s="163"/>
      <c r="J415" s="164">
        <f>ROUND(I415*H415,2)</f>
        <v>0</v>
      </c>
      <c r="K415" s="160" t="s">
        <v>179</v>
      </c>
      <c r="L415" s="165"/>
      <c r="M415" s="166" t="s">
        <v>31</v>
      </c>
      <c r="N415" s="167" t="s">
        <v>46</v>
      </c>
      <c r="P415" s="138">
        <f>O415*H415</f>
        <v>0</v>
      </c>
      <c r="Q415" s="138">
        <v>0.118</v>
      </c>
      <c r="R415" s="138">
        <f>Q415*H415</f>
        <v>2.57181</v>
      </c>
      <c r="S415" s="138">
        <v>0</v>
      </c>
      <c r="T415" s="139">
        <f>S415*H415</f>
        <v>0</v>
      </c>
      <c r="AR415" s="140" t="s">
        <v>205</v>
      </c>
      <c r="AT415" s="140" t="s">
        <v>201</v>
      </c>
      <c r="AU415" s="140" t="s">
        <v>87</v>
      </c>
      <c r="AY415" s="18" t="s">
        <v>172</v>
      </c>
      <c r="BE415" s="141">
        <f>IF(N415="základní",J415,0)</f>
        <v>0</v>
      </c>
      <c r="BF415" s="141">
        <f>IF(N415="snížená",J415,0)</f>
        <v>0</v>
      </c>
      <c r="BG415" s="141">
        <f>IF(N415="zákl. přenesená",J415,0)</f>
        <v>0</v>
      </c>
      <c r="BH415" s="141">
        <f>IF(N415="sníž. přenesená",J415,0)</f>
        <v>0</v>
      </c>
      <c r="BI415" s="141">
        <f>IF(N415="nulová",J415,0)</f>
        <v>0</v>
      </c>
      <c r="BJ415" s="18" t="s">
        <v>80</v>
      </c>
      <c r="BK415" s="141">
        <f>ROUND(I415*H415,2)</f>
        <v>0</v>
      </c>
      <c r="BL415" s="18" t="s">
        <v>90</v>
      </c>
      <c r="BM415" s="140" t="s">
        <v>497</v>
      </c>
    </row>
    <row r="416" spans="2:51" s="12" customFormat="1" ht="12">
      <c r="B416" s="148"/>
      <c r="D416" s="146" t="s">
        <v>185</v>
      </c>
      <c r="F416" s="150" t="s">
        <v>498</v>
      </c>
      <c r="H416" s="151">
        <v>21.795</v>
      </c>
      <c r="I416" s="152"/>
      <c r="L416" s="148"/>
      <c r="M416" s="153"/>
      <c r="T416" s="154"/>
      <c r="AT416" s="149" t="s">
        <v>185</v>
      </c>
      <c r="AU416" s="149" t="s">
        <v>87</v>
      </c>
      <c r="AV416" s="12" t="s">
        <v>84</v>
      </c>
      <c r="AW416" s="12" t="s">
        <v>4</v>
      </c>
      <c r="AX416" s="12" t="s">
        <v>80</v>
      </c>
      <c r="AY416" s="149" t="s">
        <v>172</v>
      </c>
    </row>
    <row r="417" spans="2:65" s="1" customFormat="1" ht="37.9" customHeight="1">
      <c r="B417" s="33"/>
      <c r="C417" s="129" t="s">
        <v>499</v>
      </c>
      <c r="D417" s="129" t="s">
        <v>176</v>
      </c>
      <c r="E417" s="130" t="s">
        <v>500</v>
      </c>
      <c r="F417" s="131" t="s">
        <v>501</v>
      </c>
      <c r="G417" s="132" t="s">
        <v>109</v>
      </c>
      <c r="H417" s="133">
        <v>35.613</v>
      </c>
      <c r="I417" s="134"/>
      <c r="J417" s="135">
        <f>ROUND(I417*H417,2)</f>
        <v>0</v>
      </c>
      <c r="K417" s="131" t="s">
        <v>179</v>
      </c>
      <c r="L417" s="33"/>
      <c r="M417" s="136" t="s">
        <v>31</v>
      </c>
      <c r="N417" s="137" t="s">
        <v>46</v>
      </c>
      <c r="P417" s="138">
        <f>O417*H417</f>
        <v>0</v>
      </c>
      <c r="Q417" s="138">
        <v>0.128946</v>
      </c>
      <c r="R417" s="138">
        <f>Q417*H417</f>
        <v>4.592153898</v>
      </c>
      <c r="S417" s="138">
        <v>0</v>
      </c>
      <c r="T417" s="139">
        <f>S417*H417</f>
        <v>0</v>
      </c>
      <c r="AR417" s="140" t="s">
        <v>90</v>
      </c>
      <c r="AT417" s="140" t="s">
        <v>176</v>
      </c>
      <c r="AU417" s="140" t="s">
        <v>87</v>
      </c>
      <c r="AY417" s="18" t="s">
        <v>172</v>
      </c>
      <c r="BE417" s="141">
        <f>IF(N417="základní",J417,0)</f>
        <v>0</v>
      </c>
      <c r="BF417" s="141">
        <f>IF(N417="snížená",J417,0)</f>
        <v>0</v>
      </c>
      <c r="BG417" s="141">
        <f>IF(N417="zákl. přenesená",J417,0)</f>
        <v>0</v>
      </c>
      <c r="BH417" s="141">
        <f>IF(N417="sníž. přenesená",J417,0)</f>
        <v>0</v>
      </c>
      <c r="BI417" s="141">
        <f>IF(N417="nulová",J417,0)</f>
        <v>0</v>
      </c>
      <c r="BJ417" s="18" t="s">
        <v>80</v>
      </c>
      <c r="BK417" s="141">
        <f>ROUND(I417*H417,2)</f>
        <v>0</v>
      </c>
      <c r="BL417" s="18" t="s">
        <v>90</v>
      </c>
      <c r="BM417" s="140" t="s">
        <v>502</v>
      </c>
    </row>
    <row r="418" spans="2:47" s="1" customFormat="1" ht="12">
      <c r="B418" s="33"/>
      <c r="D418" s="142" t="s">
        <v>181</v>
      </c>
      <c r="F418" s="143" t="s">
        <v>503</v>
      </c>
      <c r="I418" s="144"/>
      <c r="L418" s="33"/>
      <c r="M418" s="145"/>
      <c r="T418" s="54"/>
      <c r="AT418" s="18" t="s">
        <v>181</v>
      </c>
      <c r="AU418" s="18" t="s">
        <v>87</v>
      </c>
    </row>
    <row r="419" spans="2:51" s="12" customFormat="1" ht="12">
      <c r="B419" s="148"/>
      <c r="D419" s="146" t="s">
        <v>185</v>
      </c>
      <c r="E419" s="149" t="s">
        <v>31</v>
      </c>
      <c r="F419" s="150" t="s">
        <v>107</v>
      </c>
      <c r="H419" s="151">
        <v>35.613</v>
      </c>
      <c r="I419" s="152"/>
      <c r="L419" s="148"/>
      <c r="M419" s="153"/>
      <c r="T419" s="154"/>
      <c r="AT419" s="149" t="s">
        <v>185</v>
      </c>
      <c r="AU419" s="149" t="s">
        <v>87</v>
      </c>
      <c r="AV419" s="12" t="s">
        <v>84</v>
      </c>
      <c r="AW419" s="12" t="s">
        <v>36</v>
      </c>
      <c r="AX419" s="12" t="s">
        <v>80</v>
      </c>
      <c r="AY419" s="149" t="s">
        <v>172</v>
      </c>
    </row>
    <row r="420" spans="2:47" s="1" customFormat="1" ht="12">
      <c r="B420" s="33"/>
      <c r="D420" s="146" t="s">
        <v>186</v>
      </c>
      <c r="F420" s="155" t="s">
        <v>310</v>
      </c>
      <c r="L420" s="33"/>
      <c r="M420" s="145"/>
      <c r="T420" s="54"/>
      <c r="AU420" s="18" t="s">
        <v>87</v>
      </c>
    </row>
    <row r="421" spans="2:47" s="1" customFormat="1" ht="12">
      <c r="B421" s="33"/>
      <c r="D421" s="146" t="s">
        <v>186</v>
      </c>
      <c r="F421" s="156" t="s">
        <v>311</v>
      </c>
      <c r="H421" s="157">
        <v>35.613</v>
      </c>
      <c r="L421" s="33"/>
      <c r="M421" s="145"/>
      <c r="T421" s="54"/>
      <c r="AU421" s="18" t="s">
        <v>87</v>
      </c>
    </row>
    <row r="422" spans="2:65" s="1" customFormat="1" ht="49.15" customHeight="1">
      <c r="B422" s="33"/>
      <c r="C422" s="129" t="s">
        <v>504</v>
      </c>
      <c r="D422" s="129" t="s">
        <v>176</v>
      </c>
      <c r="E422" s="130" t="s">
        <v>505</v>
      </c>
      <c r="F422" s="131" t="s">
        <v>506</v>
      </c>
      <c r="G422" s="132" t="s">
        <v>109</v>
      </c>
      <c r="H422" s="133">
        <v>34.969</v>
      </c>
      <c r="I422" s="134"/>
      <c r="J422" s="135">
        <f>ROUND(I422*H422,2)</f>
        <v>0</v>
      </c>
      <c r="K422" s="131" t="s">
        <v>179</v>
      </c>
      <c r="L422" s="33"/>
      <c r="M422" s="136" t="s">
        <v>31</v>
      </c>
      <c r="N422" s="137" t="s">
        <v>46</v>
      </c>
      <c r="P422" s="138">
        <f>O422*H422</f>
        <v>0</v>
      </c>
      <c r="Q422" s="138">
        <v>0.1309648</v>
      </c>
      <c r="R422" s="138">
        <f>Q422*H422</f>
        <v>4.5797080912</v>
      </c>
      <c r="S422" s="138">
        <v>0</v>
      </c>
      <c r="T422" s="139">
        <f>S422*H422</f>
        <v>0</v>
      </c>
      <c r="AR422" s="140" t="s">
        <v>90</v>
      </c>
      <c r="AT422" s="140" t="s">
        <v>176</v>
      </c>
      <c r="AU422" s="140" t="s">
        <v>87</v>
      </c>
      <c r="AY422" s="18" t="s">
        <v>172</v>
      </c>
      <c r="BE422" s="141">
        <f>IF(N422="základní",J422,0)</f>
        <v>0</v>
      </c>
      <c r="BF422" s="141">
        <f>IF(N422="snížená",J422,0)</f>
        <v>0</v>
      </c>
      <c r="BG422" s="141">
        <f>IF(N422="zákl. přenesená",J422,0)</f>
        <v>0</v>
      </c>
      <c r="BH422" s="141">
        <f>IF(N422="sníž. přenesená",J422,0)</f>
        <v>0</v>
      </c>
      <c r="BI422" s="141">
        <f>IF(N422="nulová",J422,0)</f>
        <v>0</v>
      </c>
      <c r="BJ422" s="18" t="s">
        <v>80</v>
      </c>
      <c r="BK422" s="141">
        <f>ROUND(I422*H422,2)</f>
        <v>0</v>
      </c>
      <c r="BL422" s="18" t="s">
        <v>90</v>
      </c>
      <c r="BM422" s="140" t="s">
        <v>507</v>
      </c>
    </row>
    <row r="423" spans="2:47" s="1" customFormat="1" ht="12">
      <c r="B423" s="33"/>
      <c r="D423" s="142" t="s">
        <v>181</v>
      </c>
      <c r="F423" s="143" t="s">
        <v>508</v>
      </c>
      <c r="I423" s="144"/>
      <c r="L423" s="33"/>
      <c r="M423" s="145"/>
      <c r="T423" s="54"/>
      <c r="AT423" s="18" t="s">
        <v>181</v>
      </c>
      <c r="AU423" s="18" t="s">
        <v>87</v>
      </c>
    </row>
    <row r="424" spans="2:51" s="12" customFormat="1" ht="12">
      <c r="B424" s="148"/>
      <c r="D424" s="146" t="s">
        <v>185</v>
      </c>
      <c r="E424" s="149" t="s">
        <v>31</v>
      </c>
      <c r="F424" s="150" t="s">
        <v>121</v>
      </c>
      <c r="H424" s="151">
        <v>34.969</v>
      </c>
      <c r="I424" s="152"/>
      <c r="L424" s="148"/>
      <c r="M424" s="153"/>
      <c r="T424" s="154"/>
      <c r="AT424" s="149" t="s">
        <v>185</v>
      </c>
      <c r="AU424" s="149" t="s">
        <v>87</v>
      </c>
      <c r="AV424" s="12" t="s">
        <v>84</v>
      </c>
      <c r="AW424" s="12" t="s">
        <v>36</v>
      </c>
      <c r="AX424" s="12" t="s">
        <v>80</v>
      </c>
      <c r="AY424" s="149" t="s">
        <v>172</v>
      </c>
    </row>
    <row r="425" spans="2:47" s="1" customFormat="1" ht="12">
      <c r="B425" s="33"/>
      <c r="D425" s="146" t="s">
        <v>186</v>
      </c>
      <c r="F425" s="155" t="s">
        <v>233</v>
      </c>
      <c r="L425" s="33"/>
      <c r="M425" s="145"/>
      <c r="T425" s="54"/>
      <c r="AU425" s="18" t="s">
        <v>87</v>
      </c>
    </row>
    <row r="426" spans="2:47" s="1" customFormat="1" ht="12">
      <c r="B426" s="33"/>
      <c r="D426" s="146" t="s">
        <v>186</v>
      </c>
      <c r="F426" s="156" t="s">
        <v>234</v>
      </c>
      <c r="H426" s="157">
        <v>34.969</v>
      </c>
      <c r="L426" s="33"/>
      <c r="M426" s="145"/>
      <c r="T426" s="54"/>
      <c r="AU426" s="18" t="s">
        <v>87</v>
      </c>
    </row>
    <row r="427" spans="2:65" s="1" customFormat="1" ht="16.5" customHeight="1">
      <c r="B427" s="33"/>
      <c r="C427" s="158" t="s">
        <v>509</v>
      </c>
      <c r="D427" s="158" t="s">
        <v>201</v>
      </c>
      <c r="E427" s="159" t="s">
        <v>510</v>
      </c>
      <c r="F427" s="160" t="s">
        <v>511</v>
      </c>
      <c r="G427" s="161" t="s">
        <v>109</v>
      </c>
      <c r="H427" s="162">
        <v>12.239</v>
      </c>
      <c r="I427" s="163"/>
      <c r="J427" s="164">
        <f>ROUND(I427*H427,2)</f>
        <v>0</v>
      </c>
      <c r="K427" s="160" t="s">
        <v>179</v>
      </c>
      <c r="L427" s="165"/>
      <c r="M427" s="166" t="s">
        <v>31</v>
      </c>
      <c r="N427" s="167" t="s">
        <v>46</v>
      </c>
      <c r="P427" s="138">
        <f>O427*H427</f>
        <v>0</v>
      </c>
      <c r="Q427" s="138">
        <v>0.13132</v>
      </c>
      <c r="R427" s="138">
        <f>Q427*H427</f>
        <v>1.60722548</v>
      </c>
      <c r="S427" s="138">
        <v>0</v>
      </c>
      <c r="T427" s="139">
        <f>S427*H427</f>
        <v>0</v>
      </c>
      <c r="AR427" s="140" t="s">
        <v>205</v>
      </c>
      <c r="AT427" s="140" t="s">
        <v>201</v>
      </c>
      <c r="AU427" s="140" t="s">
        <v>87</v>
      </c>
      <c r="AY427" s="18" t="s">
        <v>172</v>
      </c>
      <c r="BE427" s="141">
        <f>IF(N427="základní",J427,0)</f>
        <v>0</v>
      </c>
      <c r="BF427" s="141">
        <f>IF(N427="snížená",J427,0)</f>
        <v>0</v>
      </c>
      <c r="BG427" s="141">
        <f>IF(N427="zákl. přenesená",J427,0)</f>
        <v>0</v>
      </c>
      <c r="BH427" s="141">
        <f>IF(N427="sníž. přenesená",J427,0)</f>
        <v>0</v>
      </c>
      <c r="BI427" s="141">
        <f>IF(N427="nulová",J427,0)</f>
        <v>0</v>
      </c>
      <c r="BJ427" s="18" t="s">
        <v>80</v>
      </c>
      <c r="BK427" s="141">
        <f>ROUND(I427*H427,2)</f>
        <v>0</v>
      </c>
      <c r="BL427" s="18" t="s">
        <v>90</v>
      </c>
      <c r="BM427" s="140" t="s">
        <v>512</v>
      </c>
    </row>
    <row r="428" spans="2:47" s="1" customFormat="1" ht="12">
      <c r="B428" s="33"/>
      <c r="D428" s="146" t="s">
        <v>183</v>
      </c>
      <c r="F428" s="147" t="s">
        <v>513</v>
      </c>
      <c r="I428" s="144"/>
      <c r="L428" s="33"/>
      <c r="M428" s="145"/>
      <c r="T428" s="54"/>
      <c r="AT428" s="18" t="s">
        <v>183</v>
      </c>
      <c r="AU428" s="18" t="s">
        <v>87</v>
      </c>
    </row>
    <row r="429" spans="2:51" s="12" customFormat="1" ht="12">
      <c r="B429" s="148"/>
      <c r="D429" s="146" t="s">
        <v>185</v>
      </c>
      <c r="F429" s="150" t="s">
        <v>514</v>
      </c>
      <c r="H429" s="151">
        <v>12.239</v>
      </c>
      <c r="I429" s="152"/>
      <c r="L429" s="148"/>
      <c r="M429" s="153"/>
      <c r="T429" s="154"/>
      <c r="AT429" s="149" t="s">
        <v>185</v>
      </c>
      <c r="AU429" s="149" t="s">
        <v>87</v>
      </c>
      <c r="AV429" s="12" t="s">
        <v>84</v>
      </c>
      <c r="AW429" s="12" t="s">
        <v>4</v>
      </c>
      <c r="AX429" s="12" t="s">
        <v>80</v>
      </c>
      <c r="AY429" s="149" t="s">
        <v>172</v>
      </c>
    </row>
    <row r="430" spans="2:65" s="1" customFormat="1" ht="49.15" customHeight="1">
      <c r="B430" s="33"/>
      <c r="C430" s="129" t="s">
        <v>515</v>
      </c>
      <c r="D430" s="129" t="s">
        <v>176</v>
      </c>
      <c r="E430" s="130" t="s">
        <v>516</v>
      </c>
      <c r="F430" s="131" t="s">
        <v>517</v>
      </c>
      <c r="G430" s="132" t="s">
        <v>101</v>
      </c>
      <c r="H430" s="133">
        <v>87.423</v>
      </c>
      <c r="I430" s="134"/>
      <c r="J430" s="135">
        <f>ROUND(I430*H430,2)</f>
        <v>0</v>
      </c>
      <c r="K430" s="131" t="s">
        <v>179</v>
      </c>
      <c r="L430" s="33"/>
      <c r="M430" s="136" t="s">
        <v>31</v>
      </c>
      <c r="N430" s="137" t="s">
        <v>46</v>
      </c>
      <c r="P430" s="138">
        <f>O430*H430</f>
        <v>0</v>
      </c>
      <c r="Q430" s="138">
        <v>0.026808</v>
      </c>
      <c r="R430" s="138">
        <f>Q430*H430</f>
        <v>2.343635784</v>
      </c>
      <c r="S430" s="138">
        <v>0</v>
      </c>
      <c r="T430" s="139">
        <f>S430*H430</f>
        <v>0</v>
      </c>
      <c r="AR430" s="140" t="s">
        <v>90</v>
      </c>
      <c r="AT430" s="140" t="s">
        <v>176</v>
      </c>
      <c r="AU430" s="140" t="s">
        <v>87</v>
      </c>
      <c r="AY430" s="18" t="s">
        <v>172</v>
      </c>
      <c r="BE430" s="141">
        <f>IF(N430="základní",J430,0)</f>
        <v>0</v>
      </c>
      <c r="BF430" s="141">
        <f>IF(N430="snížená",J430,0)</f>
        <v>0</v>
      </c>
      <c r="BG430" s="141">
        <f>IF(N430="zákl. přenesená",J430,0)</f>
        <v>0</v>
      </c>
      <c r="BH430" s="141">
        <f>IF(N430="sníž. přenesená",J430,0)</f>
        <v>0</v>
      </c>
      <c r="BI430" s="141">
        <f>IF(N430="nulová",J430,0)</f>
        <v>0</v>
      </c>
      <c r="BJ430" s="18" t="s">
        <v>80</v>
      </c>
      <c r="BK430" s="141">
        <f>ROUND(I430*H430,2)</f>
        <v>0</v>
      </c>
      <c r="BL430" s="18" t="s">
        <v>90</v>
      </c>
      <c r="BM430" s="140" t="s">
        <v>518</v>
      </c>
    </row>
    <row r="431" spans="2:47" s="1" customFormat="1" ht="12">
      <c r="B431" s="33"/>
      <c r="D431" s="142" t="s">
        <v>181</v>
      </c>
      <c r="F431" s="143" t="s">
        <v>519</v>
      </c>
      <c r="I431" s="144"/>
      <c r="L431" s="33"/>
      <c r="M431" s="145"/>
      <c r="T431" s="54"/>
      <c r="AT431" s="18" t="s">
        <v>181</v>
      </c>
      <c r="AU431" s="18" t="s">
        <v>87</v>
      </c>
    </row>
    <row r="432" spans="2:51" s="12" customFormat="1" ht="12">
      <c r="B432" s="148"/>
      <c r="D432" s="146" t="s">
        <v>185</v>
      </c>
      <c r="E432" s="149" t="s">
        <v>31</v>
      </c>
      <c r="F432" s="150" t="s">
        <v>520</v>
      </c>
      <c r="H432" s="151">
        <v>87.423</v>
      </c>
      <c r="I432" s="152"/>
      <c r="L432" s="148"/>
      <c r="M432" s="153"/>
      <c r="T432" s="154"/>
      <c r="AT432" s="149" t="s">
        <v>185</v>
      </c>
      <c r="AU432" s="149" t="s">
        <v>87</v>
      </c>
      <c r="AV432" s="12" t="s">
        <v>84</v>
      </c>
      <c r="AW432" s="12" t="s">
        <v>36</v>
      </c>
      <c r="AX432" s="12" t="s">
        <v>80</v>
      </c>
      <c r="AY432" s="149" t="s">
        <v>172</v>
      </c>
    </row>
    <row r="433" spans="2:47" s="1" customFormat="1" ht="12">
      <c r="B433" s="33"/>
      <c r="D433" s="146" t="s">
        <v>186</v>
      </c>
      <c r="F433" s="155" t="s">
        <v>233</v>
      </c>
      <c r="L433" s="33"/>
      <c r="M433" s="145"/>
      <c r="T433" s="54"/>
      <c r="AU433" s="18" t="s">
        <v>87</v>
      </c>
    </row>
    <row r="434" spans="2:47" s="1" customFormat="1" ht="12">
      <c r="B434" s="33"/>
      <c r="D434" s="146" t="s">
        <v>186</v>
      </c>
      <c r="F434" s="156" t="s">
        <v>234</v>
      </c>
      <c r="H434" s="157">
        <v>34.969</v>
      </c>
      <c r="L434" s="33"/>
      <c r="M434" s="145"/>
      <c r="T434" s="54"/>
      <c r="AU434" s="18" t="s">
        <v>87</v>
      </c>
    </row>
    <row r="435" spans="2:63" s="11" customFormat="1" ht="22.9" customHeight="1">
      <c r="B435" s="117"/>
      <c r="D435" s="118" t="s">
        <v>74</v>
      </c>
      <c r="E435" s="127" t="s">
        <v>521</v>
      </c>
      <c r="F435" s="127" t="s">
        <v>522</v>
      </c>
      <c r="I435" s="120"/>
      <c r="J435" s="128">
        <f>BK435</f>
        <v>0</v>
      </c>
      <c r="L435" s="117"/>
      <c r="M435" s="122"/>
      <c r="P435" s="123">
        <f>P436+SUM(P437:P505)</f>
        <v>0</v>
      </c>
      <c r="R435" s="123">
        <f>R436+SUM(R437:R505)</f>
        <v>3.0156874999999997E-05</v>
      </c>
      <c r="T435" s="124">
        <f>T436+SUM(T437:T505)</f>
        <v>25.240097</v>
      </c>
      <c r="AR435" s="118" t="s">
        <v>80</v>
      </c>
      <c r="AT435" s="125" t="s">
        <v>74</v>
      </c>
      <c r="AU435" s="125" t="s">
        <v>80</v>
      </c>
      <c r="AY435" s="118" t="s">
        <v>172</v>
      </c>
      <c r="BK435" s="126">
        <f>BK436+SUM(BK437:BK505)</f>
        <v>0</v>
      </c>
    </row>
    <row r="436" spans="2:65" s="1" customFormat="1" ht="62.65" customHeight="1">
      <c r="B436" s="33"/>
      <c r="C436" s="129" t="s">
        <v>523</v>
      </c>
      <c r="D436" s="129" t="s">
        <v>176</v>
      </c>
      <c r="E436" s="130" t="s">
        <v>524</v>
      </c>
      <c r="F436" s="131" t="s">
        <v>525</v>
      </c>
      <c r="G436" s="132" t="s">
        <v>109</v>
      </c>
      <c r="H436" s="133">
        <v>31.793</v>
      </c>
      <c r="I436" s="134"/>
      <c r="J436" s="135">
        <f>ROUND(I436*H436,2)</f>
        <v>0</v>
      </c>
      <c r="K436" s="131" t="s">
        <v>179</v>
      </c>
      <c r="L436" s="33"/>
      <c r="M436" s="136" t="s">
        <v>31</v>
      </c>
      <c r="N436" s="137" t="s">
        <v>46</v>
      </c>
      <c r="P436" s="138">
        <f>O436*H436</f>
        <v>0</v>
      </c>
      <c r="Q436" s="138">
        <v>0</v>
      </c>
      <c r="R436" s="138">
        <f>Q436*H436</f>
        <v>0</v>
      </c>
      <c r="S436" s="138">
        <v>0.25</v>
      </c>
      <c r="T436" s="139">
        <f>S436*H436</f>
        <v>7.94825</v>
      </c>
      <c r="AR436" s="140" t="s">
        <v>90</v>
      </c>
      <c r="AT436" s="140" t="s">
        <v>176</v>
      </c>
      <c r="AU436" s="140" t="s">
        <v>84</v>
      </c>
      <c r="AY436" s="18" t="s">
        <v>172</v>
      </c>
      <c r="BE436" s="141">
        <f>IF(N436="základní",J436,0)</f>
        <v>0</v>
      </c>
      <c r="BF436" s="141">
        <f>IF(N436="snížená",J436,0)</f>
        <v>0</v>
      </c>
      <c r="BG436" s="141">
        <f>IF(N436="zákl. přenesená",J436,0)</f>
        <v>0</v>
      </c>
      <c r="BH436" s="141">
        <f>IF(N436="sníž. přenesená",J436,0)</f>
        <v>0</v>
      </c>
      <c r="BI436" s="141">
        <f>IF(N436="nulová",J436,0)</f>
        <v>0</v>
      </c>
      <c r="BJ436" s="18" t="s">
        <v>80</v>
      </c>
      <c r="BK436" s="141">
        <f>ROUND(I436*H436,2)</f>
        <v>0</v>
      </c>
      <c r="BL436" s="18" t="s">
        <v>90</v>
      </c>
      <c r="BM436" s="140" t="s">
        <v>526</v>
      </c>
    </row>
    <row r="437" spans="2:47" s="1" customFormat="1" ht="12">
      <c r="B437" s="33"/>
      <c r="D437" s="142" t="s">
        <v>181</v>
      </c>
      <c r="F437" s="143" t="s">
        <v>527</v>
      </c>
      <c r="I437" s="144"/>
      <c r="L437" s="33"/>
      <c r="M437" s="145"/>
      <c r="T437" s="54"/>
      <c r="AT437" s="18" t="s">
        <v>181</v>
      </c>
      <c r="AU437" s="18" t="s">
        <v>84</v>
      </c>
    </row>
    <row r="438" spans="2:51" s="12" customFormat="1" ht="12">
      <c r="B438" s="148"/>
      <c r="D438" s="146" t="s">
        <v>185</v>
      </c>
      <c r="E438" s="149" t="s">
        <v>31</v>
      </c>
      <c r="F438" s="150" t="s">
        <v>528</v>
      </c>
      <c r="H438" s="151">
        <v>31.793</v>
      </c>
      <c r="I438" s="152"/>
      <c r="L438" s="148"/>
      <c r="M438" s="153"/>
      <c r="T438" s="154"/>
      <c r="AT438" s="149" t="s">
        <v>185</v>
      </c>
      <c r="AU438" s="149" t="s">
        <v>84</v>
      </c>
      <c r="AV438" s="12" t="s">
        <v>84</v>
      </c>
      <c r="AW438" s="12" t="s">
        <v>36</v>
      </c>
      <c r="AX438" s="12" t="s">
        <v>80</v>
      </c>
      <c r="AY438" s="149" t="s">
        <v>172</v>
      </c>
    </row>
    <row r="439" spans="2:47" s="1" customFormat="1" ht="12">
      <c r="B439" s="33"/>
      <c r="D439" s="146" t="s">
        <v>186</v>
      </c>
      <c r="F439" s="155" t="s">
        <v>233</v>
      </c>
      <c r="L439" s="33"/>
      <c r="M439" s="145"/>
      <c r="T439" s="54"/>
      <c r="AU439" s="18" t="s">
        <v>84</v>
      </c>
    </row>
    <row r="440" spans="2:47" s="1" customFormat="1" ht="12">
      <c r="B440" s="33"/>
      <c r="D440" s="146" t="s">
        <v>186</v>
      </c>
      <c r="F440" s="156" t="s">
        <v>234</v>
      </c>
      <c r="H440" s="157">
        <v>34.969</v>
      </c>
      <c r="L440" s="33"/>
      <c r="M440" s="145"/>
      <c r="T440" s="54"/>
      <c r="AU440" s="18" t="s">
        <v>84</v>
      </c>
    </row>
    <row r="441" spans="2:65" s="1" customFormat="1" ht="24.2" customHeight="1">
      <c r="B441" s="33"/>
      <c r="C441" s="129" t="s">
        <v>529</v>
      </c>
      <c r="D441" s="129" t="s">
        <v>176</v>
      </c>
      <c r="E441" s="130" t="s">
        <v>530</v>
      </c>
      <c r="F441" s="131" t="s">
        <v>531</v>
      </c>
      <c r="G441" s="132" t="s">
        <v>212</v>
      </c>
      <c r="H441" s="133">
        <v>1.59</v>
      </c>
      <c r="I441" s="134"/>
      <c r="J441" s="135">
        <f>ROUND(I441*H441,2)</f>
        <v>0</v>
      </c>
      <c r="K441" s="131" t="s">
        <v>179</v>
      </c>
      <c r="L441" s="33"/>
      <c r="M441" s="136" t="s">
        <v>31</v>
      </c>
      <c r="N441" s="137" t="s">
        <v>46</v>
      </c>
      <c r="P441" s="138">
        <f>O441*H441</f>
        <v>0</v>
      </c>
      <c r="Q441" s="138">
        <v>0</v>
      </c>
      <c r="R441" s="138">
        <f>Q441*H441</f>
        <v>0</v>
      </c>
      <c r="S441" s="138">
        <v>2.2</v>
      </c>
      <c r="T441" s="139">
        <f>S441*H441</f>
        <v>3.4980000000000007</v>
      </c>
      <c r="AR441" s="140" t="s">
        <v>90</v>
      </c>
      <c r="AT441" s="140" t="s">
        <v>176</v>
      </c>
      <c r="AU441" s="140" t="s">
        <v>84</v>
      </c>
      <c r="AY441" s="18" t="s">
        <v>172</v>
      </c>
      <c r="BE441" s="141">
        <f>IF(N441="základní",J441,0)</f>
        <v>0</v>
      </c>
      <c r="BF441" s="141">
        <f>IF(N441="snížená",J441,0)</f>
        <v>0</v>
      </c>
      <c r="BG441" s="141">
        <f>IF(N441="zákl. přenesená",J441,0)</f>
        <v>0</v>
      </c>
      <c r="BH441" s="141">
        <f>IF(N441="sníž. přenesená",J441,0)</f>
        <v>0</v>
      </c>
      <c r="BI441" s="141">
        <f>IF(N441="nulová",J441,0)</f>
        <v>0</v>
      </c>
      <c r="BJ441" s="18" t="s">
        <v>80</v>
      </c>
      <c r="BK441" s="141">
        <f>ROUND(I441*H441,2)</f>
        <v>0</v>
      </c>
      <c r="BL441" s="18" t="s">
        <v>90</v>
      </c>
      <c r="BM441" s="140" t="s">
        <v>532</v>
      </c>
    </row>
    <row r="442" spans="2:47" s="1" customFormat="1" ht="12">
      <c r="B442" s="33"/>
      <c r="D442" s="142" t="s">
        <v>181</v>
      </c>
      <c r="F442" s="143" t="s">
        <v>533</v>
      </c>
      <c r="I442" s="144"/>
      <c r="L442" s="33"/>
      <c r="M442" s="145"/>
      <c r="T442" s="54"/>
      <c r="AT442" s="18" t="s">
        <v>181</v>
      </c>
      <c r="AU442" s="18" t="s">
        <v>84</v>
      </c>
    </row>
    <row r="443" spans="2:51" s="14" customFormat="1" ht="12">
      <c r="B443" s="175"/>
      <c r="D443" s="146" t="s">
        <v>185</v>
      </c>
      <c r="E443" s="176" t="s">
        <v>31</v>
      </c>
      <c r="F443" s="177" t="s">
        <v>534</v>
      </c>
      <c r="H443" s="176" t="s">
        <v>31</v>
      </c>
      <c r="I443" s="178"/>
      <c r="L443" s="175"/>
      <c r="M443" s="179"/>
      <c r="T443" s="180"/>
      <c r="AT443" s="176" t="s">
        <v>185</v>
      </c>
      <c r="AU443" s="176" t="s">
        <v>84</v>
      </c>
      <c r="AV443" s="14" t="s">
        <v>80</v>
      </c>
      <c r="AW443" s="14" t="s">
        <v>36</v>
      </c>
      <c r="AX443" s="14" t="s">
        <v>75</v>
      </c>
      <c r="AY443" s="176" t="s">
        <v>172</v>
      </c>
    </row>
    <row r="444" spans="2:51" s="12" customFormat="1" ht="12">
      <c r="B444" s="148"/>
      <c r="D444" s="146" t="s">
        <v>185</v>
      </c>
      <c r="E444" s="149" t="s">
        <v>31</v>
      </c>
      <c r="F444" s="150" t="s">
        <v>535</v>
      </c>
      <c r="H444" s="151">
        <v>1.59</v>
      </c>
      <c r="I444" s="152"/>
      <c r="L444" s="148"/>
      <c r="M444" s="153"/>
      <c r="T444" s="154"/>
      <c r="AT444" s="149" t="s">
        <v>185</v>
      </c>
      <c r="AU444" s="149" t="s">
        <v>84</v>
      </c>
      <c r="AV444" s="12" t="s">
        <v>84</v>
      </c>
      <c r="AW444" s="12" t="s">
        <v>36</v>
      </c>
      <c r="AX444" s="12" t="s">
        <v>80</v>
      </c>
      <c r="AY444" s="149" t="s">
        <v>172</v>
      </c>
    </row>
    <row r="445" spans="2:47" s="1" customFormat="1" ht="12">
      <c r="B445" s="33"/>
      <c r="D445" s="146" t="s">
        <v>186</v>
      </c>
      <c r="F445" s="155" t="s">
        <v>233</v>
      </c>
      <c r="L445" s="33"/>
      <c r="M445" s="145"/>
      <c r="T445" s="54"/>
      <c r="AU445" s="18" t="s">
        <v>84</v>
      </c>
    </row>
    <row r="446" spans="2:47" s="1" customFormat="1" ht="12">
      <c r="B446" s="33"/>
      <c r="D446" s="146" t="s">
        <v>186</v>
      </c>
      <c r="F446" s="156" t="s">
        <v>234</v>
      </c>
      <c r="H446" s="157">
        <v>34.969</v>
      </c>
      <c r="L446" s="33"/>
      <c r="M446" s="145"/>
      <c r="T446" s="54"/>
      <c r="AU446" s="18" t="s">
        <v>84</v>
      </c>
    </row>
    <row r="447" spans="2:65" s="1" customFormat="1" ht="24.2" customHeight="1">
      <c r="B447" s="33"/>
      <c r="C447" s="129" t="s">
        <v>536</v>
      </c>
      <c r="D447" s="129" t="s">
        <v>176</v>
      </c>
      <c r="E447" s="130" t="s">
        <v>530</v>
      </c>
      <c r="F447" s="131" t="s">
        <v>531</v>
      </c>
      <c r="G447" s="132" t="s">
        <v>212</v>
      </c>
      <c r="H447" s="133">
        <v>0.345</v>
      </c>
      <c r="I447" s="134"/>
      <c r="J447" s="135">
        <f>ROUND(I447*H447,2)</f>
        <v>0</v>
      </c>
      <c r="K447" s="131" t="s">
        <v>179</v>
      </c>
      <c r="L447" s="33"/>
      <c r="M447" s="136" t="s">
        <v>31</v>
      </c>
      <c r="N447" s="137" t="s">
        <v>46</v>
      </c>
      <c r="P447" s="138">
        <f>O447*H447</f>
        <v>0</v>
      </c>
      <c r="Q447" s="138">
        <v>0</v>
      </c>
      <c r="R447" s="138">
        <f>Q447*H447</f>
        <v>0</v>
      </c>
      <c r="S447" s="138">
        <v>2.2</v>
      </c>
      <c r="T447" s="139">
        <f>S447*H447</f>
        <v>0.759</v>
      </c>
      <c r="AR447" s="140" t="s">
        <v>90</v>
      </c>
      <c r="AT447" s="140" t="s">
        <v>176</v>
      </c>
      <c r="AU447" s="140" t="s">
        <v>84</v>
      </c>
      <c r="AY447" s="18" t="s">
        <v>172</v>
      </c>
      <c r="BE447" s="141">
        <f>IF(N447="základní",J447,0)</f>
        <v>0</v>
      </c>
      <c r="BF447" s="141">
        <f>IF(N447="snížená",J447,0)</f>
        <v>0</v>
      </c>
      <c r="BG447" s="141">
        <f>IF(N447="zákl. přenesená",J447,0)</f>
        <v>0</v>
      </c>
      <c r="BH447" s="141">
        <f>IF(N447="sníž. přenesená",J447,0)</f>
        <v>0</v>
      </c>
      <c r="BI447" s="141">
        <f>IF(N447="nulová",J447,0)</f>
        <v>0</v>
      </c>
      <c r="BJ447" s="18" t="s">
        <v>80</v>
      </c>
      <c r="BK447" s="141">
        <f>ROUND(I447*H447,2)</f>
        <v>0</v>
      </c>
      <c r="BL447" s="18" t="s">
        <v>90</v>
      </c>
      <c r="BM447" s="140" t="s">
        <v>537</v>
      </c>
    </row>
    <row r="448" spans="2:47" s="1" customFormat="1" ht="12">
      <c r="B448" s="33"/>
      <c r="D448" s="142" t="s">
        <v>181</v>
      </c>
      <c r="F448" s="143" t="s">
        <v>533</v>
      </c>
      <c r="I448" s="144"/>
      <c r="L448" s="33"/>
      <c r="M448" s="145"/>
      <c r="T448" s="54"/>
      <c r="AT448" s="18" t="s">
        <v>181</v>
      </c>
      <c r="AU448" s="18" t="s">
        <v>84</v>
      </c>
    </row>
    <row r="449" spans="2:51" s="12" customFormat="1" ht="12">
      <c r="B449" s="148"/>
      <c r="D449" s="146" t="s">
        <v>185</v>
      </c>
      <c r="E449" s="149" t="s">
        <v>31</v>
      </c>
      <c r="F449" s="150" t="s">
        <v>343</v>
      </c>
      <c r="H449" s="151">
        <v>0.345</v>
      </c>
      <c r="I449" s="152"/>
      <c r="L449" s="148"/>
      <c r="M449" s="153"/>
      <c r="T449" s="154"/>
      <c r="AT449" s="149" t="s">
        <v>185</v>
      </c>
      <c r="AU449" s="149" t="s">
        <v>84</v>
      </c>
      <c r="AV449" s="12" t="s">
        <v>84</v>
      </c>
      <c r="AW449" s="12" t="s">
        <v>36</v>
      </c>
      <c r="AX449" s="12" t="s">
        <v>80</v>
      </c>
      <c r="AY449" s="149" t="s">
        <v>172</v>
      </c>
    </row>
    <row r="450" spans="2:65" s="1" customFormat="1" ht="24.2" customHeight="1">
      <c r="B450" s="33"/>
      <c r="C450" s="129" t="s">
        <v>538</v>
      </c>
      <c r="D450" s="129" t="s">
        <v>176</v>
      </c>
      <c r="E450" s="130" t="s">
        <v>539</v>
      </c>
      <c r="F450" s="131" t="s">
        <v>540</v>
      </c>
      <c r="G450" s="132" t="s">
        <v>109</v>
      </c>
      <c r="H450" s="133">
        <v>6.893</v>
      </c>
      <c r="I450" s="134"/>
      <c r="J450" s="135">
        <f>ROUND(I450*H450,2)</f>
        <v>0</v>
      </c>
      <c r="K450" s="131" t="s">
        <v>179</v>
      </c>
      <c r="L450" s="33"/>
      <c r="M450" s="136" t="s">
        <v>31</v>
      </c>
      <c r="N450" s="137" t="s">
        <v>46</v>
      </c>
      <c r="P450" s="138">
        <f>O450*H450</f>
        <v>0</v>
      </c>
      <c r="Q450" s="138">
        <v>4.375E-06</v>
      </c>
      <c r="R450" s="138">
        <f>Q450*H450</f>
        <v>3.0156874999999997E-05</v>
      </c>
      <c r="S450" s="138">
        <v>0</v>
      </c>
      <c r="T450" s="139">
        <f>S450*H450</f>
        <v>0</v>
      </c>
      <c r="AR450" s="140" t="s">
        <v>90</v>
      </c>
      <c r="AT450" s="140" t="s">
        <v>176</v>
      </c>
      <c r="AU450" s="140" t="s">
        <v>84</v>
      </c>
      <c r="AY450" s="18" t="s">
        <v>172</v>
      </c>
      <c r="BE450" s="141">
        <f>IF(N450="základní",J450,0)</f>
        <v>0</v>
      </c>
      <c r="BF450" s="141">
        <f>IF(N450="snížená",J450,0)</f>
        <v>0</v>
      </c>
      <c r="BG450" s="141">
        <f>IF(N450="zákl. přenesená",J450,0)</f>
        <v>0</v>
      </c>
      <c r="BH450" s="141">
        <f>IF(N450="sníž. přenesená",J450,0)</f>
        <v>0</v>
      </c>
      <c r="BI450" s="141">
        <f>IF(N450="nulová",J450,0)</f>
        <v>0</v>
      </c>
      <c r="BJ450" s="18" t="s">
        <v>80</v>
      </c>
      <c r="BK450" s="141">
        <f>ROUND(I450*H450,2)</f>
        <v>0</v>
      </c>
      <c r="BL450" s="18" t="s">
        <v>90</v>
      </c>
      <c r="BM450" s="140" t="s">
        <v>541</v>
      </c>
    </row>
    <row r="451" spans="2:47" s="1" customFormat="1" ht="12">
      <c r="B451" s="33"/>
      <c r="D451" s="142" t="s">
        <v>181</v>
      </c>
      <c r="F451" s="143" t="s">
        <v>542</v>
      </c>
      <c r="I451" s="144"/>
      <c r="L451" s="33"/>
      <c r="M451" s="145"/>
      <c r="T451" s="54"/>
      <c r="AT451" s="18" t="s">
        <v>181</v>
      </c>
      <c r="AU451" s="18" t="s">
        <v>84</v>
      </c>
    </row>
    <row r="452" spans="2:51" s="12" customFormat="1" ht="12">
      <c r="B452" s="148"/>
      <c r="D452" s="146" t="s">
        <v>185</v>
      </c>
      <c r="E452" s="149" t="s">
        <v>31</v>
      </c>
      <c r="F452" s="150" t="s">
        <v>543</v>
      </c>
      <c r="H452" s="151">
        <v>6.893</v>
      </c>
      <c r="I452" s="152"/>
      <c r="L452" s="148"/>
      <c r="M452" s="153"/>
      <c r="T452" s="154"/>
      <c r="AT452" s="149" t="s">
        <v>185</v>
      </c>
      <c r="AU452" s="149" t="s">
        <v>84</v>
      </c>
      <c r="AV452" s="12" t="s">
        <v>84</v>
      </c>
      <c r="AW452" s="12" t="s">
        <v>36</v>
      </c>
      <c r="AX452" s="12" t="s">
        <v>80</v>
      </c>
      <c r="AY452" s="149" t="s">
        <v>172</v>
      </c>
    </row>
    <row r="453" spans="2:65" s="1" customFormat="1" ht="37.9" customHeight="1">
      <c r="B453" s="33"/>
      <c r="C453" s="129" t="s">
        <v>544</v>
      </c>
      <c r="D453" s="129" t="s">
        <v>176</v>
      </c>
      <c r="E453" s="130" t="s">
        <v>545</v>
      </c>
      <c r="F453" s="131" t="s">
        <v>546</v>
      </c>
      <c r="G453" s="132" t="s">
        <v>109</v>
      </c>
      <c r="H453" s="133">
        <v>32.443</v>
      </c>
      <c r="I453" s="134"/>
      <c r="J453" s="135">
        <f>ROUND(I453*H453,2)</f>
        <v>0</v>
      </c>
      <c r="K453" s="131" t="s">
        <v>179</v>
      </c>
      <c r="L453" s="33"/>
      <c r="M453" s="136" t="s">
        <v>31</v>
      </c>
      <c r="N453" s="137" t="s">
        <v>46</v>
      </c>
      <c r="P453" s="138">
        <f>O453*H453</f>
        <v>0</v>
      </c>
      <c r="Q453" s="138">
        <v>0</v>
      </c>
      <c r="R453" s="138">
        <f>Q453*H453</f>
        <v>0</v>
      </c>
      <c r="S453" s="138">
        <v>0.04</v>
      </c>
      <c r="T453" s="139">
        <f>S453*H453</f>
        <v>1.29772</v>
      </c>
      <c r="AR453" s="140" t="s">
        <v>90</v>
      </c>
      <c r="AT453" s="140" t="s">
        <v>176</v>
      </c>
      <c r="AU453" s="140" t="s">
        <v>84</v>
      </c>
      <c r="AY453" s="18" t="s">
        <v>172</v>
      </c>
      <c r="BE453" s="141">
        <f>IF(N453="základní",J453,0)</f>
        <v>0</v>
      </c>
      <c r="BF453" s="141">
        <f>IF(N453="snížená",J453,0)</f>
        <v>0</v>
      </c>
      <c r="BG453" s="141">
        <f>IF(N453="zákl. přenesená",J453,0)</f>
        <v>0</v>
      </c>
      <c r="BH453" s="141">
        <f>IF(N453="sníž. přenesená",J453,0)</f>
        <v>0</v>
      </c>
      <c r="BI453" s="141">
        <f>IF(N453="nulová",J453,0)</f>
        <v>0</v>
      </c>
      <c r="BJ453" s="18" t="s">
        <v>80</v>
      </c>
      <c r="BK453" s="141">
        <f>ROUND(I453*H453,2)</f>
        <v>0</v>
      </c>
      <c r="BL453" s="18" t="s">
        <v>90</v>
      </c>
      <c r="BM453" s="140" t="s">
        <v>547</v>
      </c>
    </row>
    <row r="454" spans="2:47" s="1" customFormat="1" ht="12">
      <c r="B454" s="33"/>
      <c r="D454" s="142" t="s">
        <v>181</v>
      </c>
      <c r="F454" s="143" t="s">
        <v>548</v>
      </c>
      <c r="I454" s="144"/>
      <c r="L454" s="33"/>
      <c r="M454" s="145"/>
      <c r="T454" s="54"/>
      <c r="AT454" s="18" t="s">
        <v>181</v>
      </c>
      <c r="AU454" s="18" t="s">
        <v>84</v>
      </c>
    </row>
    <row r="455" spans="2:51" s="12" customFormat="1" ht="12">
      <c r="B455" s="148"/>
      <c r="D455" s="146" t="s">
        <v>185</v>
      </c>
      <c r="E455" s="149" t="s">
        <v>31</v>
      </c>
      <c r="F455" s="150" t="s">
        <v>549</v>
      </c>
      <c r="H455" s="151">
        <v>32.443</v>
      </c>
      <c r="I455" s="152"/>
      <c r="L455" s="148"/>
      <c r="M455" s="153"/>
      <c r="T455" s="154"/>
      <c r="AT455" s="149" t="s">
        <v>185</v>
      </c>
      <c r="AU455" s="149" t="s">
        <v>84</v>
      </c>
      <c r="AV455" s="12" t="s">
        <v>84</v>
      </c>
      <c r="AW455" s="12" t="s">
        <v>36</v>
      </c>
      <c r="AX455" s="12" t="s">
        <v>80</v>
      </c>
      <c r="AY455" s="149" t="s">
        <v>172</v>
      </c>
    </row>
    <row r="456" spans="2:47" s="1" customFormat="1" ht="12">
      <c r="B456" s="33"/>
      <c r="D456" s="146" t="s">
        <v>186</v>
      </c>
      <c r="F456" s="155" t="s">
        <v>310</v>
      </c>
      <c r="L456" s="33"/>
      <c r="M456" s="145"/>
      <c r="T456" s="54"/>
      <c r="AU456" s="18" t="s">
        <v>84</v>
      </c>
    </row>
    <row r="457" spans="2:47" s="1" customFormat="1" ht="12">
      <c r="B457" s="33"/>
      <c r="D457" s="146" t="s">
        <v>186</v>
      </c>
      <c r="F457" s="156" t="s">
        <v>311</v>
      </c>
      <c r="H457" s="157">
        <v>35.613</v>
      </c>
      <c r="L457" s="33"/>
      <c r="M457" s="145"/>
      <c r="T457" s="54"/>
      <c r="AU457" s="18" t="s">
        <v>84</v>
      </c>
    </row>
    <row r="458" spans="2:65" s="1" customFormat="1" ht="24.2" customHeight="1">
      <c r="B458" s="33"/>
      <c r="C458" s="129" t="s">
        <v>550</v>
      </c>
      <c r="D458" s="129" t="s">
        <v>176</v>
      </c>
      <c r="E458" s="130" t="s">
        <v>551</v>
      </c>
      <c r="F458" s="131" t="s">
        <v>552</v>
      </c>
      <c r="G458" s="132" t="s">
        <v>101</v>
      </c>
      <c r="H458" s="133">
        <v>28.619</v>
      </c>
      <c r="I458" s="134"/>
      <c r="J458" s="135">
        <f>ROUND(I458*H458,2)</f>
        <v>0</v>
      </c>
      <c r="K458" s="131" t="s">
        <v>237</v>
      </c>
      <c r="L458" s="33"/>
      <c r="M458" s="136" t="s">
        <v>31</v>
      </c>
      <c r="N458" s="137" t="s">
        <v>46</v>
      </c>
      <c r="P458" s="138">
        <f>O458*H458</f>
        <v>0</v>
      </c>
      <c r="Q458" s="138">
        <v>0</v>
      </c>
      <c r="R458" s="138">
        <f>Q458*H458</f>
        <v>0</v>
      </c>
      <c r="S458" s="138">
        <v>0.025</v>
      </c>
      <c r="T458" s="139">
        <f>S458*H458</f>
        <v>0.7154750000000001</v>
      </c>
      <c r="AR458" s="140" t="s">
        <v>90</v>
      </c>
      <c r="AT458" s="140" t="s">
        <v>176</v>
      </c>
      <c r="AU458" s="140" t="s">
        <v>84</v>
      </c>
      <c r="AY458" s="18" t="s">
        <v>172</v>
      </c>
      <c r="BE458" s="141">
        <f>IF(N458="základní",J458,0)</f>
        <v>0</v>
      </c>
      <c r="BF458" s="141">
        <f>IF(N458="snížená",J458,0)</f>
        <v>0</v>
      </c>
      <c r="BG458" s="141">
        <f>IF(N458="zákl. přenesená",J458,0)</f>
        <v>0</v>
      </c>
      <c r="BH458" s="141">
        <f>IF(N458="sníž. přenesená",J458,0)</f>
        <v>0</v>
      </c>
      <c r="BI458" s="141">
        <f>IF(N458="nulová",J458,0)</f>
        <v>0</v>
      </c>
      <c r="BJ458" s="18" t="s">
        <v>80</v>
      </c>
      <c r="BK458" s="141">
        <f>ROUND(I458*H458,2)</f>
        <v>0</v>
      </c>
      <c r="BL458" s="18" t="s">
        <v>90</v>
      </c>
      <c r="BM458" s="140" t="s">
        <v>553</v>
      </c>
    </row>
    <row r="459" spans="2:51" s="12" customFormat="1" ht="12">
      <c r="B459" s="148"/>
      <c r="D459" s="146" t="s">
        <v>185</v>
      </c>
      <c r="E459" s="149" t="s">
        <v>31</v>
      </c>
      <c r="F459" s="150" t="s">
        <v>554</v>
      </c>
      <c r="H459" s="151">
        <v>28.619</v>
      </c>
      <c r="I459" s="152"/>
      <c r="L459" s="148"/>
      <c r="M459" s="153"/>
      <c r="T459" s="154"/>
      <c r="AT459" s="149" t="s">
        <v>185</v>
      </c>
      <c r="AU459" s="149" t="s">
        <v>84</v>
      </c>
      <c r="AV459" s="12" t="s">
        <v>84</v>
      </c>
      <c r="AW459" s="12" t="s">
        <v>36</v>
      </c>
      <c r="AX459" s="12" t="s">
        <v>80</v>
      </c>
      <c r="AY459" s="149" t="s">
        <v>172</v>
      </c>
    </row>
    <row r="460" spans="2:47" s="1" customFormat="1" ht="12">
      <c r="B460" s="33"/>
      <c r="D460" s="146" t="s">
        <v>186</v>
      </c>
      <c r="F460" s="155" t="s">
        <v>233</v>
      </c>
      <c r="L460" s="33"/>
      <c r="M460" s="145"/>
      <c r="T460" s="54"/>
      <c r="AU460" s="18" t="s">
        <v>84</v>
      </c>
    </row>
    <row r="461" spans="2:47" s="1" customFormat="1" ht="12">
      <c r="B461" s="33"/>
      <c r="D461" s="146" t="s">
        <v>186</v>
      </c>
      <c r="F461" s="156" t="s">
        <v>234</v>
      </c>
      <c r="H461" s="157">
        <v>34.969</v>
      </c>
      <c r="L461" s="33"/>
      <c r="M461" s="145"/>
      <c r="T461" s="54"/>
      <c r="AU461" s="18" t="s">
        <v>84</v>
      </c>
    </row>
    <row r="462" spans="2:65" s="1" customFormat="1" ht="24.2" customHeight="1">
      <c r="B462" s="33"/>
      <c r="C462" s="129" t="s">
        <v>555</v>
      </c>
      <c r="D462" s="129" t="s">
        <v>176</v>
      </c>
      <c r="E462" s="130" t="s">
        <v>473</v>
      </c>
      <c r="F462" s="131" t="s">
        <v>474</v>
      </c>
      <c r="G462" s="132" t="s">
        <v>475</v>
      </c>
      <c r="H462" s="133">
        <v>15</v>
      </c>
      <c r="I462" s="134"/>
      <c r="J462" s="135">
        <f>ROUND(I462*H462,2)</f>
        <v>0</v>
      </c>
      <c r="K462" s="131" t="s">
        <v>179</v>
      </c>
      <c r="L462" s="33"/>
      <c r="M462" s="136" t="s">
        <v>31</v>
      </c>
      <c r="N462" s="137" t="s">
        <v>46</v>
      </c>
      <c r="P462" s="138">
        <f>O462*H462</f>
        <v>0</v>
      </c>
      <c r="Q462" s="138">
        <v>0</v>
      </c>
      <c r="R462" s="138">
        <f>Q462*H462</f>
        <v>0</v>
      </c>
      <c r="S462" s="138">
        <v>0</v>
      </c>
      <c r="T462" s="139">
        <f>S462*H462</f>
        <v>0</v>
      </c>
      <c r="AR462" s="140" t="s">
        <v>90</v>
      </c>
      <c r="AT462" s="140" t="s">
        <v>176</v>
      </c>
      <c r="AU462" s="140" t="s">
        <v>84</v>
      </c>
      <c r="AY462" s="18" t="s">
        <v>172</v>
      </c>
      <c r="BE462" s="141">
        <f>IF(N462="základní",J462,0)</f>
        <v>0</v>
      </c>
      <c r="BF462" s="141">
        <f>IF(N462="snížená",J462,0)</f>
        <v>0</v>
      </c>
      <c r="BG462" s="141">
        <f>IF(N462="zákl. přenesená",J462,0)</f>
        <v>0</v>
      </c>
      <c r="BH462" s="141">
        <f>IF(N462="sníž. přenesená",J462,0)</f>
        <v>0</v>
      </c>
      <c r="BI462" s="141">
        <f>IF(N462="nulová",J462,0)</f>
        <v>0</v>
      </c>
      <c r="BJ462" s="18" t="s">
        <v>80</v>
      </c>
      <c r="BK462" s="141">
        <f>ROUND(I462*H462,2)</f>
        <v>0</v>
      </c>
      <c r="BL462" s="18" t="s">
        <v>90</v>
      </c>
      <c r="BM462" s="140" t="s">
        <v>556</v>
      </c>
    </row>
    <row r="463" spans="2:47" s="1" customFormat="1" ht="12">
      <c r="B463" s="33"/>
      <c r="D463" s="142" t="s">
        <v>181</v>
      </c>
      <c r="F463" s="143" t="s">
        <v>477</v>
      </c>
      <c r="I463" s="144"/>
      <c r="L463" s="33"/>
      <c r="M463" s="145"/>
      <c r="T463" s="54"/>
      <c r="AT463" s="18" t="s">
        <v>181</v>
      </c>
      <c r="AU463" s="18" t="s">
        <v>84</v>
      </c>
    </row>
    <row r="464" spans="2:51" s="12" customFormat="1" ht="12">
      <c r="B464" s="148"/>
      <c r="D464" s="146" t="s">
        <v>185</v>
      </c>
      <c r="E464" s="149" t="s">
        <v>31</v>
      </c>
      <c r="F464" s="150" t="s">
        <v>557</v>
      </c>
      <c r="H464" s="151">
        <v>15</v>
      </c>
      <c r="I464" s="152"/>
      <c r="L464" s="148"/>
      <c r="M464" s="153"/>
      <c r="T464" s="154"/>
      <c r="AT464" s="149" t="s">
        <v>185</v>
      </c>
      <c r="AU464" s="149" t="s">
        <v>84</v>
      </c>
      <c r="AV464" s="12" t="s">
        <v>84</v>
      </c>
      <c r="AW464" s="12" t="s">
        <v>36</v>
      </c>
      <c r="AX464" s="12" t="s">
        <v>80</v>
      </c>
      <c r="AY464" s="149" t="s">
        <v>172</v>
      </c>
    </row>
    <row r="465" spans="2:65" s="1" customFormat="1" ht="37.9" customHeight="1">
      <c r="B465" s="33"/>
      <c r="C465" s="129" t="s">
        <v>558</v>
      </c>
      <c r="D465" s="129" t="s">
        <v>176</v>
      </c>
      <c r="E465" s="130" t="s">
        <v>559</v>
      </c>
      <c r="F465" s="131" t="s">
        <v>560</v>
      </c>
      <c r="G465" s="132" t="s">
        <v>101</v>
      </c>
      <c r="H465" s="133">
        <v>152.081</v>
      </c>
      <c r="I465" s="134"/>
      <c r="J465" s="135">
        <f>ROUND(I465*H465,2)</f>
        <v>0</v>
      </c>
      <c r="K465" s="131" t="s">
        <v>179</v>
      </c>
      <c r="L465" s="33"/>
      <c r="M465" s="136" t="s">
        <v>31</v>
      </c>
      <c r="N465" s="137" t="s">
        <v>46</v>
      </c>
      <c r="P465" s="138">
        <f>O465*H465</f>
        <v>0</v>
      </c>
      <c r="Q465" s="138">
        <v>0</v>
      </c>
      <c r="R465" s="138">
        <f>Q465*H465</f>
        <v>0</v>
      </c>
      <c r="S465" s="138">
        <v>0.046</v>
      </c>
      <c r="T465" s="139">
        <f>S465*H465</f>
        <v>6.9957259999999994</v>
      </c>
      <c r="AR465" s="140" t="s">
        <v>90</v>
      </c>
      <c r="AT465" s="140" t="s">
        <v>176</v>
      </c>
      <c r="AU465" s="140" t="s">
        <v>84</v>
      </c>
      <c r="AY465" s="18" t="s">
        <v>172</v>
      </c>
      <c r="BE465" s="141">
        <f>IF(N465="základní",J465,0)</f>
        <v>0</v>
      </c>
      <c r="BF465" s="141">
        <f>IF(N465="snížená",J465,0)</f>
        <v>0</v>
      </c>
      <c r="BG465" s="141">
        <f>IF(N465="zákl. přenesená",J465,0)</f>
        <v>0</v>
      </c>
      <c r="BH465" s="141">
        <f>IF(N465="sníž. přenesená",J465,0)</f>
        <v>0</v>
      </c>
      <c r="BI465" s="141">
        <f>IF(N465="nulová",J465,0)</f>
        <v>0</v>
      </c>
      <c r="BJ465" s="18" t="s">
        <v>80</v>
      </c>
      <c r="BK465" s="141">
        <f>ROUND(I465*H465,2)</f>
        <v>0</v>
      </c>
      <c r="BL465" s="18" t="s">
        <v>90</v>
      </c>
      <c r="BM465" s="140" t="s">
        <v>561</v>
      </c>
    </row>
    <row r="466" spans="2:47" s="1" customFormat="1" ht="12">
      <c r="B466" s="33"/>
      <c r="D466" s="142" t="s">
        <v>181</v>
      </c>
      <c r="F466" s="143" t="s">
        <v>562</v>
      </c>
      <c r="I466" s="144"/>
      <c r="L466" s="33"/>
      <c r="M466" s="145"/>
      <c r="T466" s="54"/>
      <c r="AT466" s="18" t="s">
        <v>181</v>
      </c>
      <c r="AU466" s="18" t="s">
        <v>84</v>
      </c>
    </row>
    <row r="467" spans="2:51" s="12" customFormat="1" ht="12">
      <c r="B467" s="148"/>
      <c r="D467" s="146" t="s">
        <v>185</v>
      </c>
      <c r="E467" s="149" t="s">
        <v>31</v>
      </c>
      <c r="F467" s="150" t="s">
        <v>111</v>
      </c>
      <c r="H467" s="151">
        <v>90.546</v>
      </c>
      <c r="I467" s="152"/>
      <c r="L467" s="148"/>
      <c r="M467" s="153"/>
      <c r="T467" s="154"/>
      <c r="AT467" s="149" t="s">
        <v>185</v>
      </c>
      <c r="AU467" s="149" t="s">
        <v>84</v>
      </c>
      <c r="AV467" s="12" t="s">
        <v>84</v>
      </c>
      <c r="AW467" s="12" t="s">
        <v>36</v>
      </c>
      <c r="AX467" s="12" t="s">
        <v>75</v>
      </c>
      <c r="AY467" s="149" t="s">
        <v>172</v>
      </c>
    </row>
    <row r="468" spans="2:51" s="12" customFormat="1" ht="12">
      <c r="B468" s="148"/>
      <c r="D468" s="146" t="s">
        <v>185</v>
      </c>
      <c r="E468" s="149" t="s">
        <v>31</v>
      </c>
      <c r="F468" s="150" t="s">
        <v>114</v>
      </c>
      <c r="H468" s="151">
        <v>61.535</v>
      </c>
      <c r="I468" s="152"/>
      <c r="L468" s="148"/>
      <c r="M468" s="153"/>
      <c r="T468" s="154"/>
      <c r="AT468" s="149" t="s">
        <v>185</v>
      </c>
      <c r="AU468" s="149" t="s">
        <v>84</v>
      </c>
      <c r="AV468" s="12" t="s">
        <v>84</v>
      </c>
      <c r="AW468" s="12" t="s">
        <v>36</v>
      </c>
      <c r="AX468" s="12" t="s">
        <v>75</v>
      </c>
      <c r="AY468" s="149" t="s">
        <v>172</v>
      </c>
    </row>
    <row r="469" spans="2:51" s="13" customFormat="1" ht="12">
      <c r="B469" s="168"/>
      <c r="D469" s="146" t="s">
        <v>185</v>
      </c>
      <c r="E469" s="169" t="s">
        <v>31</v>
      </c>
      <c r="F469" s="170" t="s">
        <v>217</v>
      </c>
      <c r="H469" s="171">
        <v>152.081</v>
      </c>
      <c r="I469" s="172"/>
      <c r="L469" s="168"/>
      <c r="M469" s="173"/>
      <c r="T469" s="174"/>
      <c r="AT469" s="169" t="s">
        <v>185</v>
      </c>
      <c r="AU469" s="169" t="s">
        <v>84</v>
      </c>
      <c r="AV469" s="13" t="s">
        <v>90</v>
      </c>
      <c r="AW469" s="13" t="s">
        <v>36</v>
      </c>
      <c r="AX469" s="13" t="s">
        <v>80</v>
      </c>
      <c r="AY469" s="169" t="s">
        <v>172</v>
      </c>
    </row>
    <row r="470" spans="2:47" s="1" customFormat="1" ht="12">
      <c r="B470" s="33"/>
      <c r="D470" s="146" t="s">
        <v>186</v>
      </c>
      <c r="F470" s="155" t="s">
        <v>371</v>
      </c>
      <c r="L470" s="33"/>
      <c r="M470" s="145"/>
      <c r="T470" s="54"/>
      <c r="AU470" s="18" t="s">
        <v>84</v>
      </c>
    </row>
    <row r="471" spans="2:47" s="1" customFormat="1" ht="12">
      <c r="B471" s="33"/>
      <c r="D471" s="146" t="s">
        <v>186</v>
      </c>
      <c r="F471" s="156" t="s">
        <v>372</v>
      </c>
      <c r="H471" s="157">
        <v>17.601</v>
      </c>
      <c r="L471" s="33"/>
      <c r="M471" s="145"/>
      <c r="T471" s="54"/>
      <c r="AU471" s="18" t="s">
        <v>84</v>
      </c>
    </row>
    <row r="472" spans="2:47" s="1" customFormat="1" ht="12">
      <c r="B472" s="33"/>
      <c r="D472" s="146" t="s">
        <v>186</v>
      </c>
      <c r="F472" s="156" t="s">
        <v>373</v>
      </c>
      <c r="H472" s="157">
        <v>7.175</v>
      </c>
      <c r="L472" s="33"/>
      <c r="M472" s="145"/>
      <c r="T472" s="54"/>
      <c r="AU472" s="18" t="s">
        <v>84</v>
      </c>
    </row>
    <row r="473" spans="2:47" s="1" customFormat="1" ht="12">
      <c r="B473" s="33"/>
      <c r="D473" s="146" t="s">
        <v>186</v>
      </c>
      <c r="F473" s="156" t="s">
        <v>374</v>
      </c>
      <c r="H473" s="157">
        <v>22.916</v>
      </c>
      <c r="L473" s="33"/>
      <c r="M473" s="145"/>
      <c r="T473" s="54"/>
      <c r="AU473" s="18" t="s">
        <v>84</v>
      </c>
    </row>
    <row r="474" spans="2:47" s="1" customFormat="1" ht="12">
      <c r="B474" s="33"/>
      <c r="D474" s="146" t="s">
        <v>186</v>
      </c>
      <c r="F474" s="156" t="s">
        <v>375</v>
      </c>
      <c r="H474" s="157">
        <v>26.204</v>
      </c>
      <c r="L474" s="33"/>
      <c r="M474" s="145"/>
      <c r="T474" s="54"/>
      <c r="AU474" s="18" t="s">
        <v>84</v>
      </c>
    </row>
    <row r="475" spans="2:47" s="1" customFormat="1" ht="12">
      <c r="B475" s="33"/>
      <c r="D475" s="146" t="s">
        <v>186</v>
      </c>
      <c r="F475" s="156" t="s">
        <v>376</v>
      </c>
      <c r="H475" s="157">
        <v>16.65</v>
      </c>
      <c r="L475" s="33"/>
      <c r="M475" s="145"/>
      <c r="T475" s="54"/>
      <c r="AU475" s="18" t="s">
        <v>84</v>
      </c>
    </row>
    <row r="476" spans="2:47" s="1" customFormat="1" ht="12">
      <c r="B476" s="33"/>
      <c r="D476" s="146" t="s">
        <v>186</v>
      </c>
      <c r="F476" s="156" t="s">
        <v>217</v>
      </c>
      <c r="H476" s="157">
        <v>90.546</v>
      </c>
      <c r="L476" s="33"/>
      <c r="M476" s="145"/>
      <c r="T476" s="54"/>
      <c r="AU476" s="18" t="s">
        <v>84</v>
      </c>
    </row>
    <row r="477" spans="2:47" s="1" customFormat="1" ht="12">
      <c r="B477" s="33"/>
      <c r="D477" s="146" t="s">
        <v>186</v>
      </c>
      <c r="F477" s="155" t="s">
        <v>563</v>
      </c>
      <c r="L477" s="33"/>
      <c r="M477" s="145"/>
      <c r="T477" s="54"/>
      <c r="AU477" s="18" t="s">
        <v>84</v>
      </c>
    </row>
    <row r="478" spans="2:47" s="1" customFormat="1" ht="12">
      <c r="B478" s="33"/>
      <c r="D478" s="146" t="s">
        <v>186</v>
      </c>
      <c r="F478" s="156" t="s">
        <v>564</v>
      </c>
      <c r="H478" s="157">
        <v>27.125</v>
      </c>
      <c r="L478" s="33"/>
      <c r="M478" s="145"/>
      <c r="T478" s="54"/>
      <c r="AU478" s="18" t="s">
        <v>84</v>
      </c>
    </row>
    <row r="479" spans="2:47" s="1" customFormat="1" ht="12">
      <c r="B479" s="33"/>
      <c r="D479" s="146" t="s">
        <v>186</v>
      </c>
      <c r="F479" s="156" t="s">
        <v>362</v>
      </c>
      <c r="H479" s="157">
        <v>34.41</v>
      </c>
      <c r="L479" s="33"/>
      <c r="M479" s="145"/>
      <c r="T479" s="54"/>
      <c r="AU479" s="18" t="s">
        <v>84</v>
      </c>
    </row>
    <row r="480" spans="2:47" s="1" customFormat="1" ht="12">
      <c r="B480" s="33"/>
      <c r="D480" s="146" t="s">
        <v>186</v>
      </c>
      <c r="F480" s="156" t="s">
        <v>217</v>
      </c>
      <c r="H480" s="157">
        <v>61.535</v>
      </c>
      <c r="L480" s="33"/>
      <c r="M480" s="145"/>
      <c r="T480" s="54"/>
      <c r="AU480" s="18" t="s">
        <v>84</v>
      </c>
    </row>
    <row r="481" spans="2:65" s="1" customFormat="1" ht="16.5" customHeight="1">
      <c r="B481" s="33"/>
      <c r="C481" s="129" t="s">
        <v>565</v>
      </c>
      <c r="D481" s="129" t="s">
        <v>176</v>
      </c>
      <c r="E481" s="130" t="s">
        <v>566</v>
      </c>
      <c r="F481" s="131" t="s">
        <v>567</v>
      </c>
      <c r="G481" s="132" t="s">
        <v>101</v>
      </c>
      <c r="H481" s="133">
        <v>47.726</v>
      </c>
      <c r="I481" s="134"/>
      <c r="J481" s="135">
        <f>ROUND(I481*H481,2)</f>
        <v>0</v>
      </c>
      <c r="K481" s="131" t="s">
        <v>179</v>
      </c>
      <c r="L481" s="33"/>
      <c r="M481" s="136" t="s">
        <v>31</v>
      </c>
      <c r="N481" s="137" t="s">
        <v>46</v>
      </c>
      <c r="P481" s="138">
        <f>O481*H481</f>
        <v>0</v>
      </c>
      <c r="Q481" s="138">
        <v>0</v>
      </c>
      <c r="R481" s="138">
        <f>Q481*H481</f>
        <v>0</v>
      </c>
      <c r="S481" s="138">
        <v>0</v>
      </c>
      <c r="T481" s="139">
        <f>S481*H481</f>
        <v>0</v>
      </c>
      <c r="AR481" s="140" t="s">
        <v>90</v>
      </c>
      <c r="AT481" s="140" t="s">
        <v>176</v>
      </c>
      <c r="AU481" s="140" t="s">
        <v>84</v>
      </c>
      <c r="AY481" s="18" t="s">
        <v>172</v>
      </c>
      <c r="BE481" s="141">
        <f>IF(N481="základní",J481,0)</f>
        <v>0</v>
      </c>
      <c r="BF481" s="141">
        <f>IF(N481="snížená",J481,0)</f>
        <v>0</v>
      </c>
      <c r="BG481" s="141">
        <f>IF(N481="zákl. přenesená",J481,0)</f>
        <v>0</v>
      </c>
      <c r="BH481" s="141">
        <f>IF(N481="sníž. přenesená",J481,0)</f>
        <v>0</v>
      </c>
      <c r="BI481" s="141">
        <f>IF(N481="nulová",J481,0)</f>
        <v>0</v>
      </c>
      <c r="BJ481" s="18" t="s">
        <v>80</v>
      </c>
      <c r="BK481" s="141">
        <f>ROUND(I481*H481,2)</f>
        <v>0</v>
      </c>
      <c r="BL481" s="18" t="s">
        <v>90</v>
      </c>
      <c r="BM481" s="140" t="s">
        <v>568</v>
      </c>
    </row>
    <row r="482" spans="2:47" s="1" customFormat="1" ht="12">
      <c r="B482" s="33"/>
      <c r="D482" s="142" t="s">
        <v>181</v>
      </c>
      <c r="F482" s="143" t="s">
        <v>569</v>
      </c>
      <c r="I482" s="144"/>
      <c r="L482" s="33"/>
      <c r="M482" s="145"/>
      <c r="T482" s="54"/>
      <c r="AT482" s="18" t="s">
        <v>181</v>
      </c>
      <c r="AU482" s="18" t="s">
        <v>84</v>
      </c>
    </row>
    <row r="483" spans="2:51" s="14" customFormat="1" ht="12">
      <c r="B483" s="175"/>
      <c r="D483" s="146" t="s">
        <v>185</v>
      </c>
      <c r="E483" s="176" t="s">
        <v>31</v>
      </c>
      <c r="F483" s="177" t="s">
        <v>570</v>
      </c>
      <c r="H483" s="176" t="s">
        <v>31</v>
      </c>
      <c r="I483" s="178"/>
      <c r="L483" s="175"/>
      <c r="M483" s="179"/>
      <c r="T483" s="180"/>
      <c r="AT483" s="176" t="s">
        <v>185</v>
      </c>
      <c r="AU483" s="176" t="s">
        <v>84</v>
      </c>
      <c r="AV483" s="14" t="s">
        <v>80</v>
      </c>
      <c r="AW483" s="14" t="s">
        <v>36</v>
      </c>
      <c r="AX483" s="14" t="s">
        <v>75</v>
      </c>
      <c r="AY483" s="176" t="s">
        <v>172</v>
      </c>
    </row>
    <row r="484" spans="2:51" s="12" customFormat="1" ht="12">
      <c r="B484" s="148"/>
      <c r="D484" s="146" t="s">
        <v>185</v>
      </c>
      <c r="E484" s="149" t="s">
        <v>31</v>
      </c>
      <c r="F484" s="150" t="s">
        <v>571</v>
      </c>
      <c r="H484" s="151">
        <v>21.072</v>
      </c>
      <c r="I484" s="152"/>
      <c r="L484" s="148"/>
      <c r="M484" s="153"/>
      <c r="T484" s="154"/>
      <c r="AT484" s="149" t="s">
        <v>185</v>
      </c>
      <c r="AU484" s="149" t="s">
        <v>84</v>
      </c>
      <c r="AV484" s="12" t="s">
        <v>84</v>
      </c>
      <c r="AW484" s="12" t="s">
        <v>36</v>
      </c>
      <c r="AX484" s="12" t="s">
        <v>75</v>
      </c>
      <c r="AY484" s="149" t="s">
        <v>172</v>
      </c>
    </row>
    <row r="485" spans="2:51" s="12" customFormat="1" ht="12">
      <c r="B485" s="148"/>
      <c r="D485" s="146" t="s">
        <v>185</v>
      </c>
      <c r="E485" s="149" t="s">
        <v>31</v>
      </c>
      <c r="F485" s="150" t="s">
        <v>572</v>
      </c>
      <c r="H485" s="151">
        <v>14.169</v>
      </c>
      <c r="I485" s="152"/>
      <c r="L485" s="148"/>
      <c r="M485" s="153"/>
      <c r="T485" s="154"/>
      <c r="AT485" s="149" t="s">
        <v>185</v>
      </c>
      <c r="AU485" s="149" t="s">
        <v>84</v>
      </c>
      <c r="AV485" s="12" t="s">
        <v>84</v>
      </c>
      <c r="AW485" s="12" t="s">
        <v>36</v>
      </c>
      <c r="AX485" s="12" t="s">
        <v>75</v>
      </c>
      <c r="AY485" s="149" t="s">
        <v>172</v>
      </c>
    </row>
    <row r="486" spans="2:51" s="12" customFormat="1" ht="12">
      <c r="B486" s="148"/>
      <c r="D486" s="146" t="s">
        <v>185</v>
      </c>
      <c r="E486" s="149" t="s">
        <v>31</v>
      </c>
      <c r="F486" s="150" t="s">
        <v>573</v>
      </c>
      <c r="H486" s="151">
        <v>5.17</v>
      </c>
      <c r="I486" s="152"/>
      <c r="L486" s="148"/>
      <c r="M486" s="153"/>
      <c r="T486" s="154"/>
      <c r="AT486" s="149" t="s">
        <v>185</v>
      </c>
      <c r="AU486" s="149" t="s">
        <v>84</v>
      </c>
      <c r="AV486" s="12" t="s">
        <v>84</v>
      </c>
      <c r="AW486" s="12" t="s">
        <v>36</v>
      </c>
      <c r="AX486" s="12" t="s">
        <v>75</v>
      </c>
      <c r="AY486" s="149" t="s">
        <v>172</v>
      </c>
    </row>
    <row r="487" spans="2:51" s="12" customFormat="1" ht="12">
      <c r="B487" s="148"/>
      <c r="D487" s="146" t="s">
        <v>185</v>
      </c>
      <c r="E487" s="149" t="s">
        <v>31</v>
      </c>
      <c r="F487" s="150" t="s">
        <v>574</v>
      </c>
      <c r="H487" s="151">
        <v>7.315</v>
      </c>
      <c r="I487" s="152"/>
      <c r="L487" s="148"/>
      <c r="M487" s="153"/>
      <c r="T487" s="154"/>
      <c r="AT487" s="149" t="s">
        <v>185</v>
      </c>
      <c r="AU487" s="149" t="s">
        <v>84</v>
      </c>
      <c r="AV487" s="12" t="s">
        <v>84</v>
      </c>
      <c r="AW487" s="12" t="s">
        <v>36</v>
      </c>
      <c r="AX487" s="12" t="s">
        <v>75</v>
      </c>
      <c r="AY487" s="149" t="s">
        <v>172</v>
      </c>
    </row>
    <row r="488" spans="2:51" s="13" customFormat="1" ht="12">
      <c r="B488" s="168"/>
      <c r="D488" s="146" t="s">
        <v>185</v>
      </c>
      <c r="E488" s="169" t="s">
        <v>31</v>
      </c>
      <c r="F488" s="170" t="s">
        <v>217</v>
      </c>
      <c r="H488" s="171">
        <v>47.726</v>
      </c>
      <c r="I488" s="172"/>
      <c r="L488" s="168"/>
      <c r="M488" s="173"/>
      <c r="T488" s="174"/>
      <c r="AT488" s="169" t="s">
        <v>185</v>
      </c>
      <c r="AU488" s="169" t="s">
        <v>84</v>
      </c>
      <c r="AV488" s="13" t="s">
        <v>90</v>
      </c>
      <c r="AW488" s="13" t="s">
        <v>36</v>
      </c>
      <c r="AX488" s="13" t="s">
        <v>80</v>
      </c>
      <c r="AY488" s="169" t="s">
        <v>172</v>
      </c>
    </row>
    <row r="489" spans="2:65" s="1" customFormat="1" ht="37.9" customHeight="1">
      <c r="B489" s="33"/>
      <c r="C489" s="129" t="s">
        <v>575</v>
      </c>
      <c r="D489" s="129" t="s">
        <v>176</v>
      </c>
      <c r="E489" s="130" t="s">
        <v>559</v>
      </c>
      <c r="F489" s="131" t="s">
        <v>560</v>
      </c>
      <c r="G489" s="132" t="s">
        <v>101</v>
      </c>
      <c r="H489" s="133">
        <v>47.726</v>
      </c>
      <c r="I489" s="134"/>
      <c r="J489" s="135">
        <f>ROUND(I489*H489,2)</f>
        <v>0</v>
      </c>
      <c r="K489" s="131" t="s">
        <v>179</v>
      </c>
      <c r="L489" s="33"/>
      <c r="M489" s="136" t="s">
        <v>31</v>
      </c>
      <c r="N489" s="137" t="s">
        <v>46</v>
      </c>
      <c r="P489" s="138">
        <f>O489*H489</f>
        <v>0</v>
      </c>
      <c r="Q489" s="138">
        <v>0</v>
      </c>
      <c r="R489" s="138">
        <f>Q489*H489</f>
        <v>0</v>
      </c>
      <c r="S489" s="138">
        <v>0.046</v>
      </c>
      <c r="T489" s="139">
        <f>S489*H489</f>
        <v>2.195396</v>
      </c>
      <c r="AR489" s="140" t="s">
        <v>90</v>
      </c>
      <c r="AT489" s="140" t="s">
        <v>176</v>
      </c>
      <c r="AU489" s="140" t="s">
        <v>84</v>
      </c>
      <c r="AY489" s="18" t="s">
        <v>172</v>
      </c>
      <c r="BE489" s="141">
        <f>IF(N489="základní",J489,0)</f>
        <v>0</v>
      </c>
      <c r="BF489" s="141">
        <f>IF(N489="snížená",J489,0)</f>
        <v>0</v>
      </c>
      <c r="BG489" s="141">
        <f>IF(N489="zákl. přenesená",J489,0)</f>
        <v>0</v>
      </c>
      <c r="BH489" s="141">
        <f>IF(N489="sníž. přenesená",J489,0)</f>
        <v>0</v>
      </c>
      <c r="BI489" s="141">
        <f>IF(N489="nulová",J489,0)</f>
        <v>0</v>
      </c>
      <c r="BJ489" s="18" t="s">
        <v>80</v>
      </c>
      <c r="BK489" s="141">
        <f>ROUND(I489*H489,2)</f>
        <v>0</v>
      </c>
      <c r="BL489" s="18" t="s">
        <v>90</v>
      </c>
      <c r="BM489" s="140" t="s">
        <v>576</v>
      </c>
    </row>
    <row r="490" spans="2:47" s="1" customFormat="1" ht="12">
      <c r="B490" s="33"/>
      <c r="D490" s="142" t="s">
        <v>181</v>
      </c>
      <c r="F490" s="143" t="s">
        <v>562</v>
      </c>
      <c r="I490" s="144"/>
      <c r="L490" s="33"/>
      <c r="M490" s="145"/>
      <c r="T490" s="54"/>
      <c r="AT490" s="18" t="s">
        <v>181</v>
      </c>
      <c r="AU490" s="18" t="s">
        <v>84</v>
      </c>
    </row>
    <row r="491" spans="2:65" s="1" customFormat="1" ht="37.9" customHeight="1">
      <c r="B491" s="33"/>
      <c r="C491" s="129" t="s">
        <v>344</v>
      </c>
      <c r="D491" s="129" t="s">
        <v>176</v>
      </c>
      <c r="E491" s="130" t="s">
        <v>577</v>
      </c>
      <c r="F491" s="131" t="s">
        <v>578</v>
      </c>
      <c r="G491" s="132" t="s">
        <v>101</v>
      </c>
      <c r="H491" s="133">
        <v>9.67</v>
      </c>
      <c r="I491" s="134"/>
      <c r="J491" s="135">
        <f>ROUND(I491*H491,2)</f>
        <v>0</v>
      </c>
      <c r="K491" s="131" t="s">
        <v>179</v>
      </c>
      <c r="L491" s="33"/>
      <c r="M491" s="136" t="s">
        <v>31</v>
      </c>
      <c r="N491" s="137" t="s">
        <v>46</v>
      </c>
      <c r="P491" s="138">
        <f>O491*H491</f>
        <v>0</v>
      </c>
      <c r="Q491" s="138">
        <v>0</v>
      </c>
      <c r="R491" s="138">
        <f>Q491*H491</f>
        <v>0</v>
      </c>
      <c r="S491" s="138">
        <v>0.05</v>
      </c>
      <c r="T491" s="139">
        <f>S491*H491</f>
        <v>0.48350000000000004</v>
      </c>
      <c r="AR491" s="140" t="s">
        <v>90</v>
      </c>
      <c r="AT491" s="140" t="s">
        <v>176</v>
      </c>
      <c r="AU491" s="140" t="s">
        <v>84</v>
      </c>
      <c r="AY491" s="18" t="s">
        <v>172</v>
      </c>
      <c r="BE491" s="141">
        <f>IF(N491="základní",J491,0)</f>
        <v>0</v>
      </c>
      <c r="BF491" s="141">
        <f>IF(N491="snížená",J491,0)</f>
        <v>0</v>
      </c>
      <c r="BG491" s="141">
        <f>IF(N491="zákl. přenesená",J491,0)</f>
        <v>0</v>
      </c>
      <c r="BH491" s="141">
        <f>IF(N491="sníž. přenesená",J491,0)</f>
        <v>0</v>
      </c>
      <c r="BI491" s="141">
        <f>IF(N491="nulová",J491,0)</f>
        <v>0</v>
      </c>
      <c r="BJ491" s="18" t="s">
        <v>80</v>
      </c>
      <c r="BK491" s="141">
        <f>ROUND(I491*H491,2)</f>
        <v>0</v>
      </c>
      <c r="BL491" s="18" t="s">
        <v>90</v>
      </c>
      <c r="BM491" s="140" t="s">
        <v>579</v>
      </c>
    </row>
    <row r="492" spans="2:47" s="1" customFormat="1" ht="12">
      <c r="B492" s="33"/>
      <c r="D492" s="142" t="s">
        <v>181</v>
      </c>
      <c r="F492" s="143" t="s">
        <v>580</v>
      </c>
      <c r="I492" s="144"/>
      <c r="L492" s="33"/>
      <c r="M492" s="145"/>
      <c r="T492" s="54"/>
      <c r="AT492" s="18" t="s">
        <v>181</v>
      </c>
      <c r="AU492" s="18" t="s">
        <v>84</v>
      </c>
    </row>
    <row r="493" spans="2:51" s="12" customFormat="1" ht="12">
      <c r="B493" s="148"/>
      <c r="D493" s="146" t="s">
        <v>185</v>
      </c>
      <c r="E493" s="149" t="s">
        <v>31</v>
      </c>
      <c r="F493" s="150" t="s">
        <v>581</v>
      </c>
      <c r="H493" s="151">
        <v>9.67</v>
      </c>
      <c r="I493" s="152"/>
      <c r="L493" s="148"/>
      <c r="M493" s="153"/>
      <c r="T493" s="154"/>
      <c r="AT493" s="149" t="s">
        <v>185</v>
      </c>
      <c r="AU493" s="149" t="s">
        <v>84</v>
      </c>
      <c r="AV493" s="12" t="s">
        <v>84</v>
      </c>
      <c r="AW493" s="12" t="s">
        <v>36</v>
      </c>
      <c r="AX493" s="12" t="s">
        <v>80</v>
      </c>
      <c r="AY493" s="149" t="s">
        <v>172</v>
      </c>
    </row>
    <row r="494" spans="2:65" s="1" customFormat="1" ht="55.5" customHeight="1">
      <c r="B494" s="33"/>
      <c r="C494" s="129" t="s">
        <v>423</v>
      </c>
      <c r="D494" s="129" t="s">
        <v>176</v>
      </c>
      <c r="E494" s="130" t="s">
        <v>582</v>
      </c>
      <c r="F494" s="131" t="s">
        <v>583</v>
      </c>
      <c r="G494" s="132" t="s">
        <v>584</v>
      </c>
      <c r="H494" s="133">
        <v>3</v>
      </c>
      <c r="I494" s="134"/>
      <c r="J494" s="135">
        <f>ROUND(I494*H494,2)</f>
        <v>0</v>
      </c>
      <c r="K494" s="131" t="s">
        <v>179</v>
      </c>
      <c r="L494" s="33"/>
      <c r="M494" s="136" t="s">
        <v>31</v>
      </c>
      <c r="N494" s="137" t="s">
        <v>46</v>
      </c>
      <c r="P494" s="138">
        <f>O494*H494</f>
        <v>0</v>
      </c>
      <c r="Q494" s="138">
        <v>0</v>
      </c>
      <c r="R494" s="138">
        <f>Q494*H494</f>
        <v>0</v>
      </c>
      <c r="S494" s="138">
        <v>0.436</v>
      </c>
      <c r="T494" s="139">
        <f>S494*H494</f>
        <v>1.308</v>
      </c>
      <c r="AR494" s="140" t="s">
        <v>90</v>
      </c>
      <c r="AT494" s="140" t="s">
        <v>176</v>
      </c>
      <c r="AU494" s="140" t="s">
        <v>84</v>
      </c>
      <c r="AY494" s="18" t="s">
        <v>172</v>
      </c>
      <c r="BE494" s="141">
        <f>IF(N494="základní",J494,0)</f>
        <v>0</v>
      </c>
      <c r="BF494" s="141">
        <f>IF(N494="snížená",J494,0)</f>
        <v>0</v>
      </c>
      <c r="BG494" s="141">
        <f>IF(N494="zákl. přenesená",J494,0)</f>
        <v>0</v>
      </c>
      <c r="BH494" s="141">
        <f>IF(N494="sníž. přenesená",J494,0)</f>
        <v>0</v>
      </c>
      <c r="BI494" s="141">
        <f>IF(N494="nulová",J494,0)</f>
        <v>0</v>
      </c>
      <c r="BJ494" s="18" t="s">
        <v>80</v>
      </c>
      <c r="BK494" s="141">
        <f>ROUND(I494*H494,2)</f>
        <v>0</v>
      </c>
      <c r="BL494" s="18" t="s">
        <v>90</v>
      </c>
      <c r="BM494" s="140" t="s">
        <v>585</v>
      </c>
    </row>
    <row r="495" spans="2:47" s="1" customFormat="1" ht="12">
      <c r="B495" s="33"/>
      <c r="D495" s="142" t="s">
        <v>181</v>
      </c>
      <c r="F495" s="143" t="s">
        <v>586</v>
      </c>
      <c r="I495" s="144"/>
      <c r="L495" s="33"/>
      <c r="M495" s="145"/>
      <c r="T495" s="54"/>
      <c r="AT495" s="18" t="s">
        <v>181</v>
      </c>
      <c r="AU495" s="18" t="s">
        <v>84</v>
      </c>
    </row>
    <row r="496" spans="2:51" s="12" customFormat="1" ht="12">
      <c r="B496" s="148"/>
      <c r="D496" s="146" t="s">
        <v>185</v>
      </c>
      <c r="E496" s="149" t="s">
        <v>31</v>
      </c>
      <c r="F496" s="150" t="s">
        <v>587</v>
      </c>
      <c r="H496" s="151">
        <v>3</v>
      </c>
      <c r="I496" s="152"/>
      <c r="L496" s="148"/>
      <c r="M496" s="153"/>
      <c r="T496" s="154"/>
      <c r="AT496" s="149" t="s">
        <v>185</v>
      </c>
      <c r="AU496" s="149" t="s">
        <v>84</v>
      </c>
      <c r="AV496" s="12" t="s">
        <v>84</v>
      </c>
      <c r="AW496" s="12" t="s">
        <v>36</v>
      </c>
      <c r="AX496" s="12" t="s">
        <v>80</v>
      </c>
      <c r="AY496" s="149" t="s">
        <v>172</v>
      </c>
    </row>
    <row r="497" spans="2:65" s="1" customFormat="1" ht="24.2" customHeight="1">
      <c r="B497" s="33"/>
      <c r="C497" s="129" t="s">
        <v>588</v>
      </c>
      <c r="D497" s="129" t="s">
        <v>176</v>
      </c>
      <c r="E497" s="130" t="s">
        <v>589</v>
      </c>
      <c r="F497" s="131" t="s">
        <v>590</v>
      </c>
      <c r="G497" s="132" t="s">
        <v>109</v>
      </c>
      <c r="H497" s="133">
        <v>9</v>
      </c>
      <c r="I497" s="134"/>
      <c r="J497" s="135">
        <f>ROUND(I497*H497,2)</f>
        <v>0</v>
      </c>
      <c r="K497" s="131" t="s">
        <v>179</v>
      </c>
      <c r="L497" s="33"/>
      <c r="M497" s="136" t="s">
        <v>31</v>
      </c>
      <c r="N497" s="137" t="s">
        <v>46</v>
      </c>
      <c r="P497" s="138">
        <f>O497*H497</f>
        <v>0</v>
      </c>
      <c r="Q497" s="138">
        <v>0</v>
      </c>
      <c r="R497" s="138">
        <f>Q497*H497</f>
        <v>0</v>
      </c>
      <c r="S497" s="138">
        <v>0.00167</v>
      </c>
      <c r="T497" s="139">
        <f>S497*H497</f>
        <v>0.01503</v>
      </c>
      <c r="AR497" s="140" t="s">
        <v>90</v>
      </c>
      <c r="AT497" s="140" t="s">
        <v>176</v>
      </c>
      <c r="AU497" s="140" t="s">
        <v>84</v>
      </c>
      <c r="AY497" s="18" t="s">
        <v>172</v>
      </c>
      <c r="BE497" s="141">
        <f>IF(N497="základní",J497,0)</f>
        <v>0</v>
      </c>
      <c r="BF497" s="141">
        <f>IF(N497="snížená",J497,0)</f>
        <v>0</v>
      </c>
      <c r="BG497" s="141">
        <f>IF(N497="zákl. přenesená",J497,0)</f>
        <v>0</v>
      </c>
      <c r="BH497" s="141">
        <f>IF(N497="sníž. přenesená",J497,0)</f>
        <v>0</v>
      </c>
      <c r="BI497" s="141">
        <f>IF(N497="nulová",J497,0)</f>
        <v>0</v>
      </c>
      <c r="BJ497" s="18" t="s">
        <v>80</v>
      </c>
      <c r="BK497" s="141">
        <f>ROUND(I497*H497,2)</f>
        <v>0</v>
      </c>
      <c r="BL497" s="18" t="s">
        <v>90</v>
      </c>
      <c r="BM497" s="140" t="s">
        <v>591</v>
      </c>
    </row>
    <row r="498" spans="2:47" s="1" customFormat="1" ht="12">
      <c r="B498" s="33"/>
      <c r="D498" s="142" t="s">
        <v>181</v>
      </c>
      <c r="F498" s="143" t="s">
        <v>592</v>
      </c>
      <c r="I498" s="144"/>
      <c r="L498" s="33"/>
      <c r="M498" s="145"/>
      <c r="T498" s="54"/>
      <c r="AT498" s="18" t="s">
        <v>181</v>
      </c>
      <c r="AU498" s="18" t="s">
        <v>84</v>
      </c>
    </row>
    <row r="499" spans="2:51" s="12" customFormat="1" ht="12">
      <c r="B499" s="148"/>
      <c r="D499" s="146" t="s">
        <v>185</v>
      </c>
      <c r="E499" s="149" t="s">
        <v>31</v>
      </c>
      <c r="F499" s="150" t="s">
        <v>593</v>
      </c>
      <c r="H499" s="151">
        <v>2</v>
      </c>
      <c r="I499" s="152"/>
      <c r="L499" s="148"/>
      <c r="M499" s="153"/>
      <c r="T499" s="154"/>
      <c r="AT499" s="149" t="s">
        <v>185</v>
      </c>
      <c r="AU499" s="149" t="s">
        <v>84</v>
      </c>
      <c r="AV499" s="12" t="s">
        <v>84</v>
      </c>
      <c r="AW499" s="12" t="s">
        <v>36</v>
      </c>
      <c r="AX499" s="12" t="s">
        <v>75</v>
      </c>
      <c r="AY499" s="149" t="s">
        <v>172</v>
      </c>
    </row>
    <row r="500" spans="2:51" s="12" customFormat="1" ht="12">
      <c r="B500" s="148"/>
      <c r="D500" s="146" t="s">
        <v>185</v>
      </c>
      <c r="E500" s="149" t="s">
        <v>31</v>
      </c>
      <c r="F500" s="150" t="s">
        <v>594</v>
      </c>
      <c r="H500" s="151">
        <v>7</v>
      </c>
      <c r="I500" s="152"/>
      <c r="L500" s="148"/>
      <c r="M500" s="153"/>
      <c r="T500" s="154"/>
      <c r="AT500" s="149" t="s">
        <v>185</v>
      </c>
      <c r="AU500" s="149" t="s">
        <v>84</v>
      </c>
      <c r="AV500" s="12" t="s">
        <v>84</v>
      </c>
      <c r="AW500" s="12" t="s">
        <v>36</v>
      </c>
      <c r="AX500" s="12" t="s">
        <v>75</v>
      </c>
      <c r="AY500" s="149" t="s">
        <v>172</v>
      </c>
    </row>
    <row r="501" spans="2:51" s="13" customFormat="1" ht="12">
      <c r="B501" s="168"/>
      <c r="D501" s="146" t="s">
        <v>185</v>
      </c>
      <c r="E501" s="169" t="s">
        <v>31</v>
      </c>
      <c r="F501" s="170" t="s">
        <v>217</v>
      </c>
      <c r="H501" s="171">
        <v>9</v>
      </c>
      <c r="I501" s="172"/>
      <c r="L501" s="168"/>
      <c r="M501" s="173"/>
      <c r="T501" s="174"/>
      <c r="AT501" s="169" t="s">
        <v>185</v>
      </c>
      <c r="AU501" s="169" t="s">
        <v>84</v>
      </c>
      <c r="AV501" s="13" t="s">
        <v>90</v>
      </c>
      <c r="AW501" s="13" t="s">
        <v>36</v>
      </c>
      <c r="AX501" s="13" t="s">
        <v>80</v>
      </c>
      <c r="AY501" s="169" t="s">
        <v>172</v>
      </c>
    </row>
    <row r="502" spans="2:65" s="1" customFormat="1" ht="24.2" customHeight="1">
      <c r="B502" s="33"/>
      <c r="C502" s="129" t="s">
        <v>595</v>
      </c>
      <c r="D502" s="129" t="s">
        <v>176</v>
      </c>
      <c r="E502" s="130" t="s">
        <v>596</v>
      </c>
      <c r="F502" s="131" t="s">
        <v>597</v>
      </c>
      <c r="G502" s="132" t="s">
        <v>584</v>
      </c>
      <c r="H502" s="133">
        <v>1</v>
      </c>
      <c r="I502" s="134"/>
      <c r="J502" s="135">
        <f>ROUND(I502*H502,2)</f>
        <v>0</v>
      </c>
      <c r="K502" s="131" t="s">
        <v>179</v>
      </c>
      <c r="L502" s="33"/>
      <c r="M502" s="136" t="s">
        <v>31</v>
      </c>
      <c r="N502" s="137" t="s">
        <v>46</v>
      </c>
      <c r="P502" s="138">
        <f>O502*H502</f>
        <v>0</v>
      </c>
      <c r="Q502" s="138">
        <v>0</v>
      </c>
      <c r="R502" s="138">
        <f>Q502*H502</f>
        <v>0</v>
      </c>
      <c r="S502" s="138">
        <v>0.024</v>
      </c>
      <c r="T502" s="139">
        <f>S502*H502</f>
        <v>0.024</v>
      </c>
      <c r="AR502" s="140" t="s">
        <v>289</v>
      </c>
      <c r="AT502" s="140" t="s">
        <v>176</v>
      </c>
      <c r="AU502" s="140" t="s">
        <v>84</v>
      </c>
      <c r="AY502" s="18" t="s">
        <v>172</v>
      </c>
      <c r="BE502" s="141">
        <f>IF(N502="základní",J502,0)</f>
        <v>0</v>
      </c>
      <c r="BF502" s="141">
        <f>IF(N502="snížená",J502,0)</f>
        <v>0</v>
      </c>
      <c r="BG502" s="141">
        <f>IF(N502="zákl. přenesená",J502,0)</f>
        <v>0</v>
      </c>
      <c r="BH502" s="141">
        <f>IF(N502="sníž. přenesená",J502,0)</f>
        <v>0</v>
      </c>
      <c r="BI502" s="141">
        <f>IF(N502="nulová",J502,0)</f>
        <v>0</v>
      </c>
      <c r="BJ502" s="18" t="s">
        <v>80</v>
      </c>
      <c r="BK502" s="141">
        <f>ROUND(I502*H502,2)</f>
        <v>0</v>
      </c>
      <c r="BL502" s="18" t="s">
        <v>289</v>
      </c>
      <c r="BM502" s="140" t="s">
        <v>598</v>
      </c>
    </row>
    <row r="503" spans="2:47" s="1" customFormat="1" ht="12">
      <c r="B503" s="33"/>
      <c r="D503" s="142" t="s">
        <v>181</v>
      </c>
      <c r="F503" s="143" t="s">
        <v>599</v>
      </c>
      <c r="I503" s="144"/>
      <c r="L503" s="33"/>
      <c r="M503" s="145"/>
      <c r="T503" s="54"/>
      <c r="AT503" s="18" t="s">
        <v>181</v>
      </c>
      <c r="AU503" s="18" t="s">
        <v>84</v>
      </c>
    </row>
    <row r="504" spans="2:51" s="12" customFormat="1" ht="12">
      <c r="B504" s="148"/>
      <c r="D504" s="146" t="s">
        <v>185</v>
      </c>
      <c r="E504" s="149" t="s">
        <v>31</v>
      </c>
      <c r="F504" s="150" t="s">
        <v>600</v>
      </c>
      <c r="H504" s="151">
        <v>1</v>
      </c>
      <c r="I504" s="152"/>
      <c r="L504" s="148"/>
      <c r="M504" s="153"/>
      <c r="T504" s="154"/>
      <c r="AT504" s="149" t="s">
        <v>185</v>
      </c>
      <c r="AU504" s="149" t="s">
        <v>84</v>
      </c>
      <c r="AV504" s="12" t="s">
        <v>84</v>
      </c>
      <c r="AW504" s="12" t="s">
        <v>36</v>
      </c>
      <c r="AX504" s="12" t="s">
        <v>80</v>
      </c>
      <c r="AY504" s="149" t="s">
        <v>172</v>
      </c>
    </row>
    <row r="505" spans="2:63" s="11" customFormat="1" ht="20.85" customHeight="1">
      <c r="B505" s="117"/>
      <c r="D505" s="118" t="s">
        <v>74</v>
      </c>
      <c r="E505" s="127" t="s">
        <v>601</v>
      </c>
      <c r="F505" s="127" t="s">
        <v>602</v>
      </c>
      <c r="I505" s="120"/>
      <c r="J505" s="128">
        <f>BK505</f>
        <v>0</v>
      </c>
      <c r="L505" s="117"/>
      <c r="M505" s="122"/>
      <c r="P505" s="123">
        <f>SUM(P506:P516)</f>
        <v>0</v>
      </c>
      <c r="R505" s="123">
        <f>SUM(R506:R516)</f>
        <v>0</v>
      </c>
      <c r="T505" s="124">
        <f>SUM(T506:T516)</f>
        <v>0</v>
      </c>
      <c r="AR505" s="118" t="s">
        <v>80</v>
      </c>
      <c r="AT505" s="125" t="s">
        <v>74</v>
      </c>
      <c r="AU505" s="125" t="s">
        <v>84</v>
      </c>
      <c r="AY505" s="118" t="s">
        <v>172</v>
      </c>
      <c r="BK505" s="126">
        <f>SUM(BK506:BK516)</f>
        <v>0</v>
      </c>
    </row>
    <row r="506" spans="2:65" s="1" customFormat="1" ht="37.9" customHeight="1">
      <c r="B506" s="33"/>
      <c r="C506" s="129" t="s">
        <v>603</v>
      </c>
      <c r="D506" s="129" t="s">
        <v>176</v>
      </c>
      <c r="E506" s="130" t="s">
        <v>604</v>
      </c>
      <c r="F506" s="131" t="s">
        <v>605</v>
      </c>
      <c r="G506" s="132" t="s">
        <v>284</v>
      </c>
      <c r="H506" s="133">
        <v>32.095</v>
      </c>
      <c r="I506" s="134"/>
      <c r="J506" s="135">
        <f>ROUND(I506*H506,2)</f>
        <v>0</v>
      </c>
      <c r="K506" s="131" t="s">
        <v>179</v>
      </c>
      <c r="L506" s="33"/>
      <c r="M506" s="136" t="s">
        <v>31</v>
      </c>
      <c r="N506" s="137" t="s">
        <v>46</v>
      </c>
      <c r="P506" s="138">
        <f>O506*H506</f>
        <v>0</v>
      </c>
      <c r="Q506" s="138">
        <v>0</v>
      </c>
      <c r="R506" s="138">
        <f>Q506*H506</f>
        <v>0</v>
      </c>
      <c r="S506" s="138">
        <v>0</v>
      </c>
      <c r="T506" s="139">
        <f>S506*H506</f>
        <v>0</v>
      </c>
      <c r="AR506" s="140" t="s">
        <v>90</v>
      </c>
      <c r="AT506" s="140" t="s">
        <v>176</v>
      </c>
      <c r="AU506" s="140" t="s">
        <v>87</v>
      </c>
      <c r="AY506" s="18" t="s">
        <v>172</v>
      </c>
      <c r="BE506" s="141">
        <f>IF(N506="základní",J506,0)</f>
        <v>0</v>
      </c>
      <c r="BF506" s="141">
        <f>IF(N506="snížená",J506,0)</f>
        <v>0</v>
      </c>
      <c r="BG506" s="141">
        <f>IF(N506="zákl. přenesená",J506,0)</f>
        <v>0</v>
      </c>
      <c r="BH506" s="141">
        <f>IF(N506="sníž. přenesená",J506,0)</f>
        <v>0</v>
      </c>
      <c r="BI506" s="141">
        <f>IF(N506="nulová",J506,0)</f>
        <v>0</v>
      </c>
      <c r="BJ506" s="18" t="s">
        <v>80</v>
      </c>
      <c r="BK506" s="141">
        <f>ROUND(I506*H506,2)</f>
        <v>0</v>
      </c>
      <c r="BL506" s="18" t="s">
        <v>90</v>
      </c>
      <c r="BM506" s="140" t="s">
        <v>606</v>
      </c>
    </row>
    <row r="507" spans="2:47" s="1" customFormat="1" ht="12">
      <c r="B507" s="33"/>
      <c r="D507" s="142" t="s">
        <v>181</v>
      </c>
      <c r="F507" s="143" t="s">
        <v>607</v>
      </c>
      <c r="I507" s="144"/>
      <c r="L507" s="33"/>
      <c r="M507" s="145"/>
      <c r="T507" s="54"/>
      <c r="AT507" s="18" t="s">
        <v>181</v>
      </c>
      <c r="AU507" s="18" t="s">
        <v>87</v>
      </c>
    </row>
    <row r="508" spans="2:65" s="1" customFormat="1" ht="33" customHeight="1">
      <c r="B508" s="33"/>
      <c r="C508" s="129" t="s">
        <v>608</v>
      </c>
      <c r="D508" s="129" t="s">
        <v>176</v>
      </c>
      <c r="E508" s="130" t="s">
        <v>609</v>
      </c>
      <c r="F508" s="131" t="s">
        <v>610</v>
      </c>
      <c r="G508" s="132" t="s">
        <v>284</v>
      </c>
      <c r="H508" s="133">
        <v>32.095</v>
      </c>
      <c r="I508" s="134"/>
      <c r="J508" s="135">
        <f>ROUND(I508*H508,2)</f>
        <v>0</v>
      </c>
      <c r="K508" s="131" t="s">
        <v>179</v>
      </c>
      <c r="L508" s="33"/>
      <c r="M508" s="136" t="s">
        <v>31</v>
      </c>
      <c r="N508" s="137" t="s">
        <v>46</v>
      </c>
      <c r="P508" s="138">
        <f>O508*H508</f>
        <v>0</v>
      </c>
      <c r="Q508" s="138">
        <v>0</v>
      </c>
      <c r="R508" s="138">
        <f>Q508*H508</f>
        <v>0</v>
      </c>
      <c r="S508" s="138">
        <v>0</v>
      </c>
      <c r="T508" s="139">
        <f>S508*H508</f>
        <v>0</v>
      </c>
      <c r="AR508" s="140" t="s">
        <v>90</v>
      </c>
      <c r="AT508" s="140" t="s">
        <v>176</v>
      </c>
      <c r="AU508" s="140" t="s">
        <v>87</v>
      </c>
      <c r="AY508" s="18" t="s">
        <v>172</v>
      </c>
      <c r="BE508" s="141">
        <f>IF(N508="základní",J508,0)</f>
        <v>0</v>
      </c>
      <c r="BF508" s="141">
        <f>IF(N508="snížená",J508,0)</f>
        <v>0</v>
      </c>
      <c r="BG508" s="141">
        <f>IF(N508="zákl. přenesená",J508,0)</f>
        <v>0</v>
      </c>
      <c r="BH508" s="141">
        <f>IF(N508="sníž. přenesená",J508,0)</f>
        <v>0</v>
      </c>
      <c r="BI508" s="141">
        <f>IF(N508="nulová",J508,0)</f>
        <v>0</v>
      </c>
      <c r="BJ508" s="18" t="s">
        <v>80</v>
      </c>
      <c r="BK508" s="141">
        <f>ROUND(I508*H508,2)</f>
        <v>0</v>
      </c>
      <c r="BL508" s="18" t="s">
        <v>90</v>
      </c>
      <c r="BM508" s="140" t="s">
        <v>611</v>
      </c>
    </row>
    <row r="509" spans="2:47" s="1" customFormat="1" ht="12">
      <c r="B509" s="33"/>
      <c r="D509" s="142" t="s">
        <v>181</v>
      </c>
      <c r="F509" s="143" t="s">
        <v>612</v>
      </c>
      <c r="I509" s="144"/>
      <c r="L509" s="33"/>
      <c r="M509" s="145"/>
      <c r="T509" s="54"/>
      <c r="AT509" s="18" t="s">
        <v>181</v>
      </c>
      <c r="AU509" s="18" t="s">
        <v>87</v>
      </c>
    </row>
    <row r="510" spans="2:65" s="1" customFormat="1" ht="44.25" customHeight="1">
      <c r="B510" s="33"/>
      <c r="C510" s="129" t="s">
        <v>613</v>
      </c>
      <c r="D510" s="129" t="s">
        <v>176</v>
      </c>
      <c r="E510" s="130" t="s">
        <v>614</v>
      </c>
      <c r="F510" s="131" t="s">
        <v>615</v>
      </c>
      <c r="G510" s="132" t="s">
        <v>284</v>
      </c>
      <c r="H510" s="133">
        <v>770.28</v>
      </c>
      <c r="I510" s="134"/>
      <c r="J510" s="135">
        <f>ROUND(I510*H510,2)</f>
        <v>0</v>
      </c>
      <c r="K510" s="131" t="s">
        <v>179</v>
      </c>
      <c r="L510" s="33"/>
      <c r="M510" s="136" t="s">
        <v>31</v>
      </c>
      <c r="N510" s="137" t="s">
        <v>46</v>
      </c>
      <c r="P510" s="138">
        <f>O510*H510</f>
        <v>0</v>
      </c>
      <c r="Q510" s="138">
        <v>0</v>
      </c>
      <c r="R510" s="138">
        <f>Q510*H510</f>
        <v>0</v>
      </c>
      <c r="S510" s="138">
        <v>0</v>
      </c>
      <c r="T510" s="139">
        <f>S510*H510</f>
        <v>0</v>
      </c>
      <c r="AR510" s="140" t="s">
        <v>90</v>
      </c>
      <c r="AT510" s="140" t="s">
        <v>176</v>
      </c>
      <c r="AU510" s="140" t="s">
        <v>87</v>
      </c>
      <c r="AY510" s="18" t="s">
        <v>172</v>
      </c>
      <c r="BE510" s="141">
        <f>IF(N510="základní",J510,0)</f>
        <v>0</v>
      </c>
      <c r="BF510" s="141">
        <f>IF(N510="snížená",J510,0)</f>
        <v>0</v>
      </c>
      <c r="BG510" s="141">
        <f>IF(N510="zákl. přenesená",J510,0)</f>
        <v>0</v>
      </c>
      <c r="BH510" s="141">
        <f>IF(N510="sníž. přenesená",J510,0)</f>
        <v>0</v>
      </c>
      <c r="BI510" s="141">
        <f>IF(N510="nulová",J510,0)</f>
        <v>0</v>
      </c>
      <c r="BJ510" s="18" t="s">
        <v>80</v>
      </c>
      <c r="BK510" s="141">
        <f>ROUND(I510*H510,2)</f>
        <v>0</v>
      </c>
      <c r="BL510" s="18" t="s">
        <v>90</v>
      </c>
      <c r="BM510" s="140" t="s">
        <v>616</v>
      </c>
    </row>
    <row r="511" spans="2:47" s="1" customFormat="1" ht="12">
      <c r="B511" s="33"/>
      <c r="D511" s="142" t="s">
        <v>181</v>
      </c>
      <c r="F511" s="143" t="s">
        <v>617</v>
      </c>
      <c r="I511" s="144"/>
      <c r="L511" s="33"/>
      <c r="M511" s="145"/>
      <c r="T511" s="54"/>
      <c r="AT511" s="18" t="s">
        <v>181</v>
      </c>
      <c r="AU511" s="18" t="s">
        <v>87</v>
      </c>
    </row>
    <row r="512" spans="2:47" s="1" customFormat="1" ht="12">
      <c r="B512" s="33"/>
      <c r="D512" s="146" t="s">
        <v>183</v>
      </c>
      <c r="F512" s="147" t="s">
        <v>618</v>
      </c>
      <c r="I512" s="144"/>
      <c r="L512" s="33"/>
      <c r="M512" s="145"/>
      <c r="T512" s="54"/>
      <c r="AT512" s="18" t="s">
        <v>183</v>
      </c>
      <c r="AU512" s="18" t="s">
        <v>87</v>
      </c>
    </row>
    <row r="513" spans="2:51" s="12" customFormat="1" ht="12">
      <c r="B513" s="148"/>
      <c r="D513" s="146" t="s">
        <v>185</v>
      </c>
      <c r="F513" s="150" t="s">
        <v>619</v>
      </c>
      <c r="H513" s="151">
        <v>770.28</v>
      </c>
      <c r="I513" s="152"/>
      <c r="L513" s="148"/>
      <c r="M513" s="153"/>
      <c r="T513" s="154"/>
      <c r="AT513" s="149" t="s">
        <v>185</v>
      </c>
      <c r="AU513" s="149" t="s">
        <v>87</v>
      </c>
      <c r="AV513" s="12" t="s">
        <v>84</v>
      </c>
      <c r="AW513" s="12" t="s">
        <v>4</v>
      </c>
      <c r="AX513" s="12" t="s">
        <v>80</v>
      </c>
      <c r="AY513" s="149" t="s">
        <v>172</v>
      </c>
    </row>
    <row r="514" spans="2:65" s="1" customFormat="1" ht="44.25" customHeight="1">
      <c r="B514" s="33"/>
      <c r="C514" s="129" t="s">
        <v>620</v>
      </c>
      <c r="D514" s="129" t="s">
        <v>176</v>
      </c>
      <c r="E514" s="130" t="s">
        <v>621</v>
      </c>
      <c r="F514" s="131" t="s">
        <v>622</v>
      </c>
      <c r="G514" s="132" t="s">
        <v>284</v>
      </c>
      <c r="H514" s="133">
        <v>32.095</v>
      </c>
      <c r="I514" s="134"/>
      <c r="J514" s="135">
        <f>ROUND(I514*H514,2)</f>
        <v>0</v>
      </c>
      <c r="K514" s="131" t="s">
        <v>179</v>
      </c>
      <c r="L514" s="33"/>
      <c r="M514" s="136" t="s">
        <v>31</v>
      </c>
      <c r="N514" s="137" t="s">
        <v>46</v>
      </c>
      <c r="P514" s="138">
        <f>O514*H514</f>
        <v>0</v>
      </c>
      <c r="Q514" s="138">
        <v>0</v>
      </c>
      <c r="R514" s="138">
        <f>Q514*H514</f>
        <v>0</v>
      </c>
      <c r="S514" s="138">
        <v>0</v>
      </c>
      <c r="T514" s="139">
        <f>S514*H514</f>
        <v>0</v>
      </c>
      <c r="AR514" s="140" t="s">
        <v>90</v>
      </c>
      <c r="AT514" s="140" t="s">
        <v>176</v>
      </c>
      <c r="AU514" s="140" t="s">
        <v>87</v>
      </c>
      <c r="AY514" s="18" t="s">
        <v>172</v>
      </c>
      <c r="BE514" s="141">
        <f>IF(N514="základní",J514,0)</f>
        <v>0</v>
      </c>
      <c r="BF514" s="141">
        <f>IF(N514="snížená",J514,0)</f>
        <v>0</v>
      </c>
      <c r="BG514" s="141">
        <f>IF(N514="zákl. přenesená",J514,0)</f>
        <v>0</v>
      </c>
      <c r="BH514" s="141">
        <f>IF(N514="sníž. přenesená",J514,0)</f>
        <v>0</v>
      </c>
      <c r="BI514" s="141">
        <f>IF(N514="nulová",J514,0)</f>
        <v>0</v>
      </c>
      <c r="BJ514" s="18" t="s">
        <v>80</v>
      </c>
      <c r="BK514" s="141">
        <f>ROUND(I514*H514,2)</f>
        <v>0</v>
      </c>
      <c r="BL514" s="18" t="s">
        <v>90</v>
      </c>
      <c r="BM514" s="140" t="s">
        <v>623</v>
      </c>
    </row>
    <row r="515" spans="2:47" s="1" customFormat="1" ht="12">
      <c r="B515" s="33"/>
      <c r="D515" s="142" t="s">
        <v>181</v>
      </c>
      <c r="F515" s="143" t="s">
        <v>624</v>
      </c>
      <c r="I515" s="144"/>
      <c r="L515" s="33"/>
      <c r="M515" s="145"/>
      <c r="T515" s="54"/>
      <c r="AT515" s="18" t="s">
        <v>181</v>
      </c>
      <c r="AU515" s="18" t="s">
        <v>87</v>
      </c>
    </row>
    <row r="516" spans="2:47" s="1" customFormat="1" ht="12">
      <c r="B516" s="33"/>
      <c r="D516" s="146" t="s">
        <v>183</v>
      </c>
      <c r="F516" s="147" t="s">
        <v>625</v>
      </c>
      <c r="I516" s="144"/>
      <c r="L516" s="33"/>
      <c r="M516" s="145"/>
      <c r="T516" s="54"/>
      <c r="AT516" s="18" t="s">
        <v>183</v>
      </c>
      <c r="AU516" s="18" t="s">
        <v>87</v>
      </c>
    </row>
    <row r="517" spans="2:63" s="11" customFormat="1" ht="22.9" customHeight="1">
      <c r="B517" s="117"/>
      <c r="D517" s="118" t="s">
        <v>74</v>
      </c>
      <c r="E517" s="127" t="s">
        <v>626</v>
      </c>
      <c r="F517" s="127" t="s">
        <v>627</v>
      </c>
      <c r="I517" s="120"/>
      <c r="J517" s="128">
        <f>BK517</f>
        <v>0</v>
      </c>
      <c r="L517" s="117"/>
      <c r="M517" s="122"/>
      <c r="P517" s="123">
        <f>SUM(P518:P525)</f>
        <v>0</v>
      </c>
      <c r="R517" s="123">
        <f>SUM(R518:R525)</f>
        <v>0</v>
      </c>
      <c r="T517" s="124">
        <f>SUM(T518:T525)</f>
        <v>0</v>
      </c>
      <c r="AR517" s="118" t="s">
        <v>80</v>
      </c>
      <c r="AT517" s="125" t="s">
        <v>74</v>
      </c>
      <c r="AU517" s="125" t="s">
        <v>80</v>
      </c>
      <c r="AY517" s="118" t="s">
        <v>172</v>
      </c>
      <c r="BK517" s="126">
        <f>SUM(BK518:BK525)</f>
        <v>0</v>
      </c>
    </row>
    <row r="518" spans="2:65" s="1" customFormat="1" ht="55.5" customHeight="1">
      <c r="B518" s="33"/>
      <c r="C518" s="129" t="s">
        <v>628</v>
      </c>
      <c r="D518" s="129" t="s">
        <v>176</v>
      </c>
      <c r="E518" s="130" t="s">
        <v>629</v>
      </c>
      <c r="F518" s="131" t="s">
        <v>630</v>
      </c>
      <c r="G518" s="132" t="s">
        <v>284</v>
      </c>
      <c r="H518" s="133">
        <v>24.259</v>
      </c>
      <c r="I518" s="134"/>
      <c r="J518" s="135">
        <f>ROUND(I518*H518,2)</f>
        <v>0</v>
      </c>
      <c r="K518" s="131" t="s">
        <v>179</v>
      </c>
      <c r="L518" s="33"/>
      <c r="M518" s="136" t="s">
        <v>31</v>
      </c>
      <c r="N518" s="137" t="s">
        <v>46</v>
      </c>
      <c r="P518" s="138">
        <f>O518*H518</f>
        <v>0</v>
      </c>
      <c r="Q518" s="138">
        <v>0</v>
      </c>
      <c r="R518" s="138">
        <f>Q518*H518</f>
        <v>0</v>
      </c>
      <c r="S518" s="138">
        <v>0</v>
      </c>
      <c r="T518" s="139">
        <f>S518*H518</f>
        <v>0</v>
      </c>
      <c r="AR518" s="140" t="s">
        <v>90</v>
      </c>
      <c r="AT518" s="140" t="s">
        <v>176</v>
      </c>
      <c r="AU518" s="140" t="s">
        <v>84</v>
      </c>
      <c r="AY518" s="18" t="s">
        <v>172</v>
      </c>
      <c r="BE518" s="141">
        <f>IF(N518="základní",J518,0)</f>
        <v>0</v>
      </c>
      <c r="BF518" s="141">
        <f>IF(N518="snížená",J518,0)</f>
        <v>0</v>
      </c>
      <c r="BG518" s="141">
        <f>IF(N518="zákl. přenesená",J518,0)</f>
        <v>0</v>
      </c>
      <c r="BH518" s="141">
        <f>IF(N518="sníž. přenesená",J518,0)</f>
        <v>0</v>
      </c>
      <c r="BI518" s="141">
        <f>IF(N518="nulová",J518,0)</f>
        <v>0</v>
      </c>
      <c r="BJ518" s="18" t="s">
        <v>80</v>
      </c>
      <c r="BK518" s="141">
        <f>ROUND(I518*H518,2)</f>
        <v>0</v>
      </c>
      <c r="BL518" s="18" t="s">
        <v>90</v>
      </c>
      <c r="BM518" s="140" t="s">
        <v>631</v>
      </c>
    </row>
    <row r="519" spans="2:47" s="1" customFormat="1" ht="12">
      <c r="B519" s="33"/>
      <c r="D519" s="142" t="s">
        <v>181</v>
      </c>
      <c r="F519" s="143" t="s">
        <v>632</v>
      </c>
      <c r="I519" s="144"/>
      <c r="L519" s="33"/>
      <c r="M519" s="145"/>
      <c r="T519" s="54"/>
      <c r="AT519" s="18" t="s">
        <v>181</v>
      </c>
      <c r="AU519" s="18" t="s">
        <v>84</v>
      </c>
    </row>
    <row r="520" spans="2:47" s="1" customFormat="1" ht="12">
      <c r="B520" s="33"/>
      <c r="D520" s="146" t="s">
        <v>183</v>
      </c>
      <c r="F520" s="147" t="s">
        <v>633</v>
      </c>
      <c r="I520" s="144"/>
      <c r="L520" s="33"/>
      <c r="M520" s="145"/>
      <c r="T520" s="54"/>
      <c r="AT520" s="18" t="s">
        <v>183</v>
      </c>
      <c r="AU520" s="18" t="s">
        <v>84</v>
      </c>
    </row>
    <row r="521" spans="2:51" s="12" customFormat="1" ht="12">
      <c r="B521" s="148"/>
      <c r="D521" s="146" t="s">
        <v>185</v>
      </c>
      <c r="F521" s="150" t="s">
        <v>634</v>
      </c>
      <c r="H521" s="151">
        <v>24.259</v>
      </c>
      <c r="I521" s="152"/>
      <c r="L521" s="148"/>
      <c r="M521" s="153"/>
      <c r="T521" s="154"/>
      <c r="AT521" s="149" t="s">
        <v>185</v>
      </c>
      <c r="AU521" s="149" t="s">
        <v>84</v>
      </c>
      <c r="AV521" s="12" t="s">
        <v>84</v>
      </c>
      <c r="AW521" s="12" t="s">
        <v>4</v>
      </c>
      <c r="AX521" s="12" t="s">
        <v>80</v>
      </c>
      <c r="AY521" s="149" t="s">
        <v>172</v>
      </c>
    </row>
    <row r="522" spans="2:65" s="1" customFormat="1" ht="55.5" customHeight="1">
      <c r="B522" s="33"/>
      <c r="C522" s="129" t="s">
        <v>635</v>
      </c>
      <c r="D522" s="129" t="s">
        <v>176</v>
      </c>
      <c r="E522" s="130" t="s">
        <v>636</v>
      </c>
      <c r="F522" s="131" t="s">
        <v>637</v>
      </c>
      <c r="G522" s="132" t="s">
        <v>284</v>
      </c>
      <c r="H522" s="133">
        <v>10.397</v>
      </c>
      <c r="I522" s="134"/>
      <c r="J522" s="135">
        <f>ROUND(I522*H522,2)</f>
        <v>0</v>
      </c>
      <c r="K522" s="131" t="s">
        <v>179</v>
      </c>
      <c r="L522" s="33"/>
      <c r="M522" s="136" t="s">
        <v>31</v>
      </c>
      <c r="N522" s="137" t="s">
        <v>46</v>
      </c>
      <c r="P522" s="138">
        <f>O522*H522</f>
        <v>0</v>
      </c>
      <c r="Q522" s="138">
        <v>0</v>
      </c>
      <c r="R522" s="138">
        <f>Q522*H522</f>
        <v>0</v>
      </c>
      <c r="S522" s="138">
        <v>0</v>
      </c>
      <c r="T522" s="139">
        <f>S522*H522</f>
        <v>0</v>
      </c>
      <c r="AR522" s="140" t="s">
        <v>90</v>
      </c>
      <c r="AT522" s="140" t="s">
        <v>176</v>
      </c>
      <c r="AU522" s="140" t="s">
        <v>84</v>
      </c>
      <c r="AY522" s="18" t="s">
        <v>172</v>
      </c>
      <c r="BE522" s="141">
        <f>IF(N522="základní",J522,0)</f>
        <v>0</v>
      </c>
      <c r="BF522" s="141">
        <f>IF(N522="snížená",J522,0)</f>
        <v>0</v>
      </c>
      <c r="BG522" s="141">
        <f>IF(N522="zákl. přenesená",J522,0)</f>
        <v>0</v>
      </c>
      <c r="BH522" s="141">
        <f>IF(N522="sníž. přenesená",J522,0)</f>
        <v>0</v>
      </c>
      <c r="BI522" s="141">
        <f>IF(N522="nulová",J522,0)</f>
        <v>0</v>
      </c>
      <c r="BJ522" s="18" t="s">
        <v>80</v>
      </c>
      <c r="BK522" s="141">
        <f>ROUND(I522*H522,2)</f>
        <v>0</v>
      </c>
      <c r="BL522" s="18" t="s">
        <v>90</v>
      </c>
      <c r="BM522" s="140" t="s">
        <v>638</v>
      </c>
    </row>
    <row r="523" spans="2:47" s="1" customFormat="1" ht="12">
      <c r="B523" s="33"/>
      <c r="D523" s="142" t="s">
        <v>181</v>
      </c>
      <c r="F523" s="143" t="s">
        <v>639</v>
      </c>
      <c r="I523" s="144"/>
      <c r="L523" s="33"/>
      <c r="M523" s="145"/>
      <c r="T523" s="54"/>
      <c r="AT523" s="18" t="s">
        <v>181</v>
      </c>
      <c r="AU523" s="18" t="s">
        <v>84</v>
      </c>
    </row>
    <row r="524" spans="2:47" s="1" customFormat="1" ht="12">
      <c r="B524" s="33"/>
      <c r="D524" s="146" t="s">
        <v>183</v>
      </c>
      <c r="F524" s="147" t="s">
        <v>640</v>
      </c>
      <c r="I524" s="144"/>
      <c r="L524" s="33"/>
      <c r="M524" s="145"/>
      <c r="T524" s="54"/>
      <c r="AT524" s="18" t="s">
        <v>183</v>
      </c>
      <c r="AU524" s="18" t="s">
        <v>84</v>
      </c>
    </row>
    <row r="525" spans="2:51" s="12" customFormat="1" ht="12">
      <c r="B525" s="148"/>
      <c r="D525" s="146" t="s">
        <v>185</v>
      </c>
      <c r="F525" s="150" t="s">
        <v>641</v>
      </c>
      <c r="H525" s="151">
        <v>10.397</v>
      </c>
      <c r="I525" s="152"/>
      <c r="L525" s="148"/>
      <c r="M525" s="153"/>
      <c r="T525" s="154"/>
      <c r="AT525" s="149" t="s">
        <v>185</v>
      </c>
      <c r="AU525" s="149" t="s">
        <v>84</v>
      </c>
      <c r="AV525" s="12" t="s">
        <v>84</v>
      </c>
      <c r="AW525" s="12" t="s">
        <v>4</v>
      </c>
      <c r="AX525" s="12" t="s">
        <v>80</v>
      </c>
      <c r="AY525" s="149" t="s">
        <v>172</v>
      </c>
    </row>
    <row r="526" spans="2:63" s="11" customFormat="1" ht="25.9" customHeight="1">
      <c r="B526" s="117"/>
      <c r="D526" s="118" t="s">
        <v>74</v>
      </c>
      <c r="E526" s="119" t="s">
        <v>642</v>
      </c>
      <c r="F526" s="119" t="s">
        <v>643</v>
      </c>
      <c r="I526" s="120"/>
      <c r="J526" s="121">
        <f>BK526</f>
        <v>0</v>
      </c>
      <c r="L526" s="117"/>
      <c r="M526" s="122"/>
      <c r="P526" s="123">
        <f>P527+P583+P585+P603+P616</f>
        <v>0</v>
      </c>
      <c r="R526" s="123">
        <f>R527+R583+R585+R603+R616</f>
        <v>0.49393210249999997</v>
      </c>
      <c r="T526" s="124">
        <f>T527+T583+T585+T603+T616</f>
        <v>0</v>
      </c>
      <c r="AR526" s="118" t="s">
        <v>84</v>
      </c>
      <c r="AT526" s="125" t="s">
        <v>74</v>
      </c>
      <c r="AU526" s="125" t="s">
        <v>75</v>
      </c>
      <c r="AY526" s="118" t="s">
        <v>172</v>
      </c>
      <c r="BK526" s="126">
        <f>BK527+BK583+BK585+BK603+BK616</f>
        <v>0</v>
      </c>
    </row>
    <row r="527" spans="2:63" s="11" customFormat="1" ht="22.9" customHeight="1">
      <c r="B527" s="117"/>
      <c r="D527" s="118" t="s">
        <v>74</v>
      </c>
      <c r="E527" s="127" t="s">
        <v>644</v>
      </c>
      <c r="F527" s="127" t="s">
        <v>645</v>
      </c>
      <c r="I527" s="120"/>
      <c r="J527" s="128">
        <f>BK527</f>
        <v>0</v>
      </c>
      <c r="L527" s="117"/>
      <c r="M527" s="122"/>
      <c r="P527" s="123">
        <f>SUM(P528:P582)</f>
        <v>0</v>
      </c>
      <c r="R527" s="123">
        <f>SUM(R528:R582)</f>
        <v>0.22062166</v>
      </c>
      <c r="T527" s="124">
        <f>SUM(T528:T582)</f>
        <v>0</v>
      </c>
      <c r="AR527" s="118" t="s">
        <v>84</v>
      </c>
      <c r="AT527" s="125" t="s">
        <v>74</v>
      </c>
      <c r="AU527" s="125" t="s">
        <v>80</v>
      </c>
      <c r="AY527" s="118" t="s">
        <v>172</v>
      </c>
      <c r="BK527" s="126">
        <f>SUM(BK528:BK582)</f>
        <v>0</v>
      </c>
    </row>
    <row r="528" spans="2:65" s="1" customFormat="1" ht="33" customHeight="1">
      <c r="B528" s="33"/>
      <c r="C528" s="129" t="s">
        <v>646</v>
      </c>
      <c r="D528" s="129" t="s">
        <v>176</v>
      </c>
      <c r="E528" s="130" t="s">
        <v>647</v>
      </c>
      <c r="F528" s="131" t="s">
        <v>648</v>
      </c>
      <c r="G528" s="132" t="s">
        <v>101</v>
      </c>
      <c r="H528" s="133">
        <v>62.615</v>
      </c>
      <c r="I528" s="134"/>
      <c r="J528" s="135">
        <f>ROUND(I528*H528,2)</f>
        <v>0</v>
      </c>
      <c r="K528" s="131" t="s">
        <v>179</v>
      </c>
      <c r="L528" s="33"/>
      <c r="M528" s="136" t="s">
        <v>31</v>
      </c>
      <c r="N528" s="137" t="s">
        <v>46</v>
      </c>
      <c r="P528" s="138">
        <f>O528*H528</f>
        <v>0</v>
      </c>
      <c r="Q528" s="138">
        <v>0</v>
      </c>
      <c r="R528" s="138">
        <f>Q528*H528</f>
        <v>0</v>
      </c>
      <c r="S528" s="138">
        <v>0</v>
      </c>
      <c r="T528" s="139">
        <f>S528*H528</f>
        <v>0</v>
      </c>
      <c r="AR528" s="140" t="s">
        <v>289</v>
      </c>
      <c r="AT528" s="140" t="s">
        <v>176</v>
      </c>
      <c r="AU528" s="140" t="s">
        <v>84</v>
      </c>
      <c r="AY528" s="18" t="s">
        <v>172</v>
      </c>
      <c r="BE528" s="141">
        <f>IF(N528="základní",J528,0)</f>
        <v>0</v>
      </c>
      <c r="BF528" s="141">
        <f>IF(N528="snížená",J528,0)</f>
        <v>0</v>
      </c>
      <c r="BG528" s="141">
        <f>IF(N528="zákl. přenesená",J528,0)</f>
        <v>0</v>
      </c>
      <c r="BH528" s="141">
        <f>IF(N528="sníž. přenesená",J528,0)</f>
        <v>0</v>
      </c>
      <c r="BI528" s="141">
        <f>IF(N528="nulová",J528,0)</f>
        <v>0</v>
      </c>
      <c r="BJ528" s="18" t="s">
        <v>80</v>
      </c>
      <c r="BK528" s="141">
        <f>ROUND(I528*H528,2)</f>
        <v>0</v>
      </c>
      <c r="BL528" s="18" t="s">
        <v>289</v>
      </c>
      <c r="BM528" s="140" t="s">
        <v>649</v>
      </c>
    </row>
    <row r="529" spans="2:47" s="1" customFormat="1" ht="12">
      <c r="B529" s="33"/>
      <c r="D529" s="142" t="s">
        <v>181</v>
      </c>
      <c r="F529" s="143" t="s">
        <v>650</v>
      </c>
      <c r="I529" s="144"/>
      <c r="L529" s="33"/>
      <c r="M529" s="145"/>
      <c r="T529" s="54"/>
      <c r="AT529" s="18" t="s">
        <v>181</v>
      </c>
      <c r="AU529" s="18" t="s">
        <v>84</v>
      </c>
    </row>
    <row r="530" spans="2:51" s="12" customFormat="1" ht="12">
      <c r="B530" s="148"/>
      <c r="D530" s="146" t="s">
        <v>185</v>
      </c>
      <c r="E530" s="149" t="s">
        <v>31</v>
      </c>
      <c r="F530" s="150" t="s">
        <v>416</v>
      </c>
      <c r="H530" s="151">
        <v>62.615</v>
      </c>
      <c r="I530" s="152"/>
      <c r="L530" s="148"/>
      <c r="M530" s="153"/>
      <c r="T530" s="154"/>
      <c r="AT530" s="149" t="s">
        <v>185</v>
      </c>
      <c r="AU530" s="149" t="s">
        <v>84</v>
      </c>
      <c r="AV530" s="12" t="s">
        <v>84</v>
      </c>
      <c r="AW530" s="12" t="s">
        <v>36</v>
      </c>
      <c r="AX530" s="12" t="s">
        <v>80</v>
      </c>
      <c r="AY530" s="149" t="s">
        <v>172</v>
      </c>
    </row>
    <row r="531" spans="2:47" s="1" customFormat="1" ht="12">
      <c r="B531" s="33"/>
      <c r="D531" s="146" t="s">
        <v>186</v>
      </c>
      <c r="F531" s="155" t="s">
        <v>402</v>
      </c>
      <c r="L531" s="33"/>
      <c r="M531" s="145"/>
      <c r="T531" s="54"/>
      <c r="AU531" s="18" t="s">
        <v>84</v>
      </c>
    </row>
    <row r="532" spans="2:47" s="1" customFormat="1" ht="12">
      <c r="B532" s="33"/>
      <c r="D532" s="146" t="s">
        <v>186</v>
      </c>
      <c r="F532" s="156" t="s">
        <v>403</v>
      </c>
      <c r="H532" s="157">
        <v>14.7</v>
      </c>
      <c r="L532" s="33"/>
      <c r="M532" s="145"/>
      <c r="T532" s="54"/>
      <c r="AU532" s="18" t="s">
        <v>84</v>
      </c>
    </row>
    <row r="533" spans="2:47" s="1" customFormat="1" ht="12">
      <c r="B533" s="33"/>
      <c r="D533" s="146" t="s">
        <v>186</v>
      </c>
      <c r="F533" s="156" t="s">
        <v>404</v>
      </c>
      <c r="H533" s="157">
        <v>15.793</v>
      </c>
      <c r="L533" s="33"/>
      <c r="M533" s="145"/>
      <c r="T533" s="54"/>
      <c r="AU533" s="18" t="s">
        <v>84</v>
      </c>
    </row>
    <row r="534" spans="2:47" s="1" customFormat="1" ht="12">
      <c r="B534" s="33"/>
      <c r="D534" s="146" t="s">
        <v>186</v>
      </c>
      <c r="F534" s="156" t="s">
        <v>405</v>
      </c>
      <c r="H534" s="157">
        <v>5.247</v>
      </c>
      <c r="L534" s="33"/>
      <c r="M534" s="145"/>
      <c r="T534" s="54"/>
      <c r="AU534" s="18" t="s">
        <v>84</v>
      </c>
    </row>
    <row r="535" spans="2:47" s="1" customFormat="1" ht="12">
      <c r="B535" s="33"/>
      <c r="D535" s="146" t="s">
        <v>186</v>
      </c>
      <c r="F535" s="156" t="s">
        <v>406</v>
      </c>
      <c r="H535" s="157">
        <v>7.167</v>
      </c>
      <c r="L535" s="33"/>
      <c r="M535" s="145"/>
      <c r="T535" s="54"/>
      <c r="AU535" s="18" t="s">
        <v>84</v>
      </c>
    </row>
    <row r="536" spans="2:47" s="1" customFormat="1" ht="12">
      <c r="B536" s="33"/>
      <c r="D536" s="146" t="s">
        <v>186</v>
      </c>
      <c r="F536" s="156" t="s">
        <v>217</v>
      </c>
      <c r="H536" s="157">
        <v>42.907</v>
      </c>
      <c r="L536" s="33"/>
      <c r="M536" s="145"/>
      <c r="T536" s="54"/>
      <c r="AU536" s="18" t="s">
        <v>84</v>
      </c>
    </row>
    <row r="537" spans="2:47" s="1" customFormat="1" ht="12">
      <c r="B537" s="33"/>
      <c r="D537" s="146" t="s">
        <v>186</v>
      </c>
      <c r="F537" s="155" t="s">
        <v>407</v>
      </c>
      <c r="L537" s="33"/>
      <c r="M537" s="145"/>
      <c r="T537" s="54"/>
      <c r="AU537" s="18" t="s">
        <v>84</v>
      </c>
    </row>
    <row r="538" spans="2:47" s="1" customFormat="1" ht="12">
      <c r="B538" s="33"/>
      <c r="D538" s="146" t="s">
        <v>186</v>
      </c>
      <c r="F538" s="156" t="s">
        <v>408</v>
      </c>
      <c r="H538" s="157">
        <v>2.021</v>
      </c>
      <c r="L538" s="33"/>
      <c r="M538" s="145"/>
      <c r="T538" s="54"/>
      <c r="AU538" s="18" t="s">
        <v>84</v>
      </c>
    </row>
    <row r="539" spans="2:47" s="1" customFormat="1" ht="12">
      <c r="B539" s="33"/>
      <c r="D539" s="146" t="s">
        <v>186</v>
      </c>
      <c r="F539" s="156" t="s">
        <v>409</v>
      </c>
      <c r="H539" s="157">
        <v>7.896</v>
      </c>
      <c r="L539" s="33"/>
      <c r="M539" s="145"/>
      <c r="T539" s="54"/>
      <c r="AU539" s="18" t="s">
        <v>84</v>
      </c>
    </row>
    <row r="540" spans="2:47" s="1" customFormat="1" ht="12">
      <c r="B540" s="33"/>
      <c r="D540" s="146" t="s">
        <v>186</v>
      </c>
      <c r="F540" s="156" t="s">
        <v>410</v>
      </c>
      <c r="H540" s="157">
        <v>2.624</v>
      </c>
      <c r="L540" s="33"/>
      <c r="M540" s="145"/>
      <c r="T540" s="54"/>
      <c r="AU540" s="18" t="s">
        <v>84</v>
      </c>
    </row>
    <row r="541" spans="2:47" s="1" customFormat="1" ht="12">
      <c r="B541" s="33"/>
      <c r="D541" s="146" t="s">
        <v>186</v>
      </c>
      <c r="F541" s="156" t="s">
        <v>406</v>
      </c>
      <c r="H541" s="157">
        <v>7.167</v>
      </c>
      <c r="L541" s="33"/>
      <c r="M541" s="145"/>
      <c r="T541" s="54"/>
      <c r="AU541" s="18" t="s">
        <v>84</v>
      </c>
    </row>
    <row r="542" spans="2:47" s="1" customFormat="1" ht="12">
      <c r="B542" s="33"/>
      <c r="D542" s="146" t="s">
        <v>186</v>
      </c>
      <c r="F542" s="156" t="s">
        <v>217</v>
      </c>
      <c r="H542" s="157">
        <v>19.708</v>
      </c>
      <c r="L542" s="33"/>
      <c r="M542" s="145"/>
      <c r="T542" s="54"/>
      <c r="AU542" s="18" t="s">
        <v>84</v>
      </c>
    </row>
    <row r="543" spans="2:65" s="1" customFormat="1" ht="24.2" customHeight="1">
      <c r="B543" s="33"/>
      <c r="C543" s="158" t="s">
        <v>651</v>
      </c>
      <c r="D543" s="158" t="s">
        <v>201</v>
      </c>
      <c r="E543" s="159" t="s">
        <v>652</v>
      </c>
      <c r="F543" s="160" t="s">
        <v>653</v>
      </c>
      <c r="G543" s="161" t="s">
        <v>204</v>
      </c>
      <c r="H543" s="162">
        <v>18.785</v>
      </c>
      <c r="I543" s="163"/>
      <c r="J543" s="164">
        <f>ROUND(I543*H543,2)</f>
        <v>0</v>
      </c>
      <c r="K543" s="160" t="s">
        <v>179</v>
      </c>
      <c r="L543" s="165"/>
      <c r="M543" s="166" t="s">
        <v>31</v>
      </c>
      <c r="N543" s="167" t="s">
        <v>46</v>
      </c>
      <c r="P543" s="138">
        <f>O543*H543</f>
        <v>0</v>
      </c>
      <c r="Q543" s="138">
        <v>0.001</v>
      </c>
      <c r="R543" s="138">
        <f>Q543*H543</f>
        <v>0.018785</v>
      </c>
      <c r="S543" s="138">
        <v>0</v>
      </c>
      <c r="T543" s="139">
        <f>S543*H543</f>
        <v>0</v>
      </c>
      <c r="AR543" s="140" t="s">
        <v>397</v>
      </c>
      <c r="AT543" s="140" t="s">
        <v>201</v>
      </c>
      <c r="AU543" s="140" t="s">
        <v>84</v>
      </c>
      <c r="AY543" s="18" t="s">
        <v>172</v>
      </c>
      <c r="BE543" s="141">
        <f>IF(N543="základní",J543,0)</f>
        <v>0</v>
      </c>
      <c r="BF543" s="141">
        <f>IF(N543="snížená",J543,0)</f>
        <v>0</v>
      </c>
      <c r="BG543" s="141">
        <f>IF(N543="zákl. přenesená",J543,0)</f>
        <v>0</v>
      </c>
      <c r="BH543" s="141">
        <f>IF(N543="sníž. přenesená",J543,0)</f>
        <v>0</v>
      </c>
      <c r="BI543" s="141">
        <f>IF(N543="nulová",J543,0)</f>
        <v>0</v>
      </c>
      <c r="BJ543" s="18" t="s">
        <v>80</v>
      </c>
      <c r="BK543" s="141">
        <f>ROUND(I543*H543,2)</f>
        <v>0</v>
      </c>
      <c r="BL543" s="18" t="s">
        <v>289</v>
      </c>
      <c r="BM543" s="140" t="s">
        <v>654</v>
      </c>
    </row>
    <row r="544" spans="2:51" s="12" customFormat="1" ht="12">
      <c r="B544" s="148"/>
      <c r="D544" s="146" t="s">
        <v>185</v>
      </c>
      <c r="F544" s="150" t="s">
        <v>655</v>
      </c>
      <c r="H544" s="151">
        <v>18.785</v>
      </c>
      <c r="I544" s="152"/>
      <c r="L544" s="148"/>
      <c r="M544" s="153"/>
      <c r="T544" s="154"/>
      <c r="AT544" s="149" t="s">
        <v>185</v>
      </c>
      <c r="AU544" s="149" t="s">
        <v>84</v>
      </c>
      <c r="AV544" s="12" t="s">
        <v>84</v>
      </c>
      <c r="AW544" s="12" t="s">
        <v>4</v>
      </c>
      <c r="AX544" s="12" t="s">
        <v>80</v>
      </c>
      <c r="AY544" s="149" t="s">
        <v>172</v>
      </c>
    </row>
    <row r="545" spans="2:65" s="1" customFormat="1" ht="37.9" customHeight="1">
      <c r="B545" s="33"/>
      <c r="C545" s="129" t="s">
        <v>656</v>
      </c>
      <c r="D545" s="129" t="s">
        <v>176</v>
      </c>
      <c r="E545" s="130" t="s">
        <v>657</v>
      </c>
      <c r="F545" s="131" t="s">
        <v>658</v>
      </c>
      <c r="G545" s="132" t="s">
        <v>101</v>
      </c>
      <c r="H545" s="133">
        <v>62.615</v>
      </c>
      <c r="I545" s="134"/>
      <c r="J545" s="135">
        <f>ROUND(I545*H545,2)</f>
        <v>0</v>
      </c>
      <c r="K545" s="131" t="s">
        <v>179</v>
      </c>
      <c r="L545" s="33"/>
      <c r="M545" s="136" t="s">
        <v>31</v>
      </c>
      <c r="N545" s="137" t="s">
        <v>46</v>
      </c>
      <c r="P545" s="138">
        <f>O545*H545</f>
        <v>0</v>
      </c>
      <c r="Q545" s="138">
        <v>0</v>
      </c>
      <c r="R545" s="138">
        <f>Q545*H545</f>
        <v>0</v>
      </c>
      <c r="S545" s="138">
        <v>0</v>
      </c>
      <c r="T545" s="139">
        <f>S545*H545</f>
        <v>0</v>
      </c>
      <c r="AR545" s="140" t="s">
        <v>289</v>
      </c>
      <c r="AT545" s="140" t="s">
        <v>176</v>
      </c>
      <c r="AU545" s="140" t="s">
        <v>84</v>
      </c>
      <c r="AY545" s="18" t="s">
        <v>172</v>
      </c>
      <c r="BE545" s="141">
        <f>IF(N545="základní",J545,0)</f>
        <v>0</v>
      </c>
      <c r="BF545" s="141">
        <f>IF(N545="snížená",J545,0)</f>
        <v>0</v>
      </c>
      <c r="BG545" s="141">
        <f>IF(N545="zákl. přenesená",J545,0)</f>
        <v>0</v>
      </c>
      <c r="BH545" s="141">
        <f>IF(N545="sníž. přenesená",J545,0)</f>
        <v>0</v>
      </c>
      <c r="BI545" s="141">
        <f>IF(N545="nulová",J545,0)</f>
        <v>0</v>
      </c>
      <c r="BJ545" s="18" t="s">
        <v>80</v>
      </c>
      <c r="BK545" s="141">
        <f>ROUND(I545*H545,2)</f>
        <v>0</v>
      </c>
      <c r="BL545" s="18" t="s">
        <v>289</v>
      </c>
      <c r="BM545" s="140" t="s">
        <v>659</v>
      </c>
    </row>
    <row r="546" spans="2:47" s="1" customFormat="1" ht="12">
      <c r="B546" s="33"/>
      <c r="D546" s="142" t="s">
        <v>181</v>
      </c>
      <c r="F546" s="143" t="s">
        <v>660</v>
      </c>
      <c r="I546" s="144"/>
      <c r="L546" s="33"/>
      <c r="M546" s="145"/>
      <c r="T546" s="54"/>
      <c r="AT546" s="18" t="s">
        <v>181</v>
      </c>
      <c r="AU546" s="18" t="s">
        <v>84</v>
      </c>
    </row>
    <row r="547" spans="2:51" s="12" customFormat="1" ht="12">
      <c r="B547" s="148"/>
      <c r="D547" s="146" t="s">
        <v>185</v>
      </c>
      <c r="E547" s="149" t="s">
        <v>31</v>
      </c>
      <c r="F547" s="150" t="s">
        <v>416</v>
      </c>
      <c r="H547" s="151">
        <v>62.615</v>
      </c>
      <c r="I547" s="152"/>
      <c r="L547" s="148"/>
      <c r="M547" s="153"/>
      <c r="T547" s="154"/>
      <c r="AT547" s="149" t="s">
        <v>185</v>
      </c>
      <c r="AU547" s="149" t="s">
        <v>84</v>
      </c>
      <c r="AV547" s="12" t="s">
        <v>84</v>
      </c>
      <c r="AW547" s="12" t="s">
        <v>36</v>
      </c>
      <c r="AX547" s="12" t="s">
        <v>80</v>
      </c>
      <c r="AY547" s="149" t="s">
        <v>172</v>
      </c>
    </row>
    <row r="548" spans="2:47" s="1" customFormat="1" ht="12">
      <c r="B548" s="33"/>
      <c r="D548" s="146" t="s">
        <v>186</v>
      </c>
      <c r="F548" s="155" t="s">
        <v>402</v>
      </c>
      <c r="L548" s="33"/>
      <c r="M548" s="145"/>
      <c r="T548" s="54"/>
      <c r="AU548" s="18" t="s">
        <v>84</v>
      </c>
    </row>
    <row r="549" spans="2:47" s="1" customFormat="1" ht="12">
      <c r="B549" s="33"/>
      <c r="D549" s="146" t="s">
        <v>186</v>
      </c>
      <c r="F549" s="156" t="s">
        <v>403</v>
      </c>
      <c r="H549" s="157">
        <v>14.7</v>
      </c>
      <c r="L549" s="33"/>
      <c r="M549" s="145"/>
      <c r="T549" s="54"/>
      <c r="AU549" s="18" t="s">
        <v>84</v>
      </c>
    </row>
    <row r="550" spans="2:47" s="1" customFormat="1" ht="12">
      <c r="B550" s="33"/>
      <c r="D550" s="146" t="s">
        <v>186</v>
      </c>
      <c r="F550" s="156" t="s">
        <v>404</v>
      </c>
      <c r="H550" s="157">
        <v>15.793</v>
      </c>
      <c r="L550" s="33"/>
      <c r="M550" s="145"/>
      <c r="T550" s="54"/>
      <c r="AU550" s="18" t="s">
        <v>84</v>
      </c>
    </row>
    <row r="551" spans="2:47" s="1" customFormat="1" ht="12">
      <c r="B551" s="33"/>
      <c r="D551" s="146" t="s">
        <v>186</v>
      </c>
      <c r="F551" s="156" t="s">
        <v>405</v>
      </c>
      <c r="H551" s="157">
        <v>5.247</v>
      </c>
      <c r="L551" s="33"/>
      <c r="M551" s="145"/>
      <c r="T551" s="54"/>
      <c r="AU551" s="18" t="s">
        <v>84</v>
      </c>
    </row>
    <row r="552" spans="2:47" s="1" customFormat="1" ht="12">
      <c r="B552" s="33"/>
      <c r="D552" s="146" t="s">
        <v>186</v>
      </c>
      <c r="F552" s="156" t="s">
        <v>406</v>
      </c>
      <c r="H552" s="157">
        <v>7.167</v>
      </c>
      <c r="L552" s="33"/>
      <c r="M552" s="145"/>
      <c r="T552" s="54"/>
      <c r="AU552" s="18" t="s">
        <v>84</v>
      </c>
    </row>
    <row r="553" spans="2:47" s="1" customFormat="1" ht="12">
      <c r="B553" s="33"/>
      <c r="D553" s="146" t="s">
        <v>186</v>
      </c>
      <c r="F553" s="156" t="s">
        <v>217</v>
      </c>
      <c r="H553" s="157">
        <v>42.907</v>
      </c>
      <c r="L553" s="33"/>
      <c r="M553" s="145"/>
      <c r="T553" s="54"/>
      <c r="AU553" s="18" t="s">
        <v>84</v>
      </c>
    </row>
    <row r="554" spans="2:47" s="1" customFormat="1" ht="12">
      <c r="B554" s="33"/>
      <c r="D554" s="146" t="s">
        <v>186</v>
      </c>
      <c r="F554" s="155" t="s">
        <v>407</v>
      </c>
      <c r="L554" s="33"/>
      <c r="M554" s="145"/>
      <c r="T554" s="54"/>
      <c r="AU554" s="18" t="s">
        <v>84</v>
      </c>
    </row>
    <row r="555" spans="2:47" s="1" customFormat="1" ht="12">
      <c r="B555" s="33"/>
      <c r="D555" s="146" t="s">
        <v>186</v>
      </c>
      <c r="F555" s="156" t="s">
        <v>408</v>
      </c>
      <c r="H555" s="157">
        <v>2.021</v>
      </c>
      <c r="L555" s="33"/>
      <c r="M555" s="145"/>
      <c r="T555" s="54"/>
      <c r="AU555" s="18" t="s">
        <v>84</v>
      </c>
    </row>
    <row r="556" spans="2:47" s="1" customFormat="1" ht="12">
      <c r="B556" s="33"/>
      <c r="D556" s="146" t="s">
        <v>186</v>
      </c>
      <c r="F556" s="156" t="s">
        <v>409</v>
      </c>
      <c r="H556" s="157">
        <v>7.896</v>
      </c>
      <c r="L556" s="33"/>
      <c r="M556" s="145"/>
      <c r="T556" s="54"/>
      <c r="AU556" s="18" t="s">
        <v>84</v>
      </c>
    </row>
    <row r="557" spans="2:47" s="1" customFormat="1" ht="12">
      <c r="B557" s="33"/>
      <c r="D557" s="146" t="s">
        <v>186</v>
      </c>
      <c r="F557" s="156" t="s">
        <v>410</v>
      </c>
      <c r="H557" s="157">
        <v>2.624</v>
      </c>
      <c r="L557" s="33"/>
      <c r="M557" s="145"/>
      <c r="T557" s="54"/>
      <c r="AU557" s="18" t="s">
        <v>84</v>
      </c>
    </row>
    <row r="558" spans="2:47" s="1" customFormat="1" ht="12">
      <c r="B558" s="33"/>
      <c r="D558" s="146" t="s">
        <v>186</v>
      </c>
      <c r="F558" s="156" t="s">
        <v>406</v>
      </c>
      <c r="H558" s="157">
        <v>7.167</v>
      </c>
      <c r="L558" s="33"/>
      <c r="M558" s="145"/>
      <c r="T558" s="54"/>
      <c r="AU558" s="18" t="s">
        <v>84</v>
      </c>
    </row>
    <row r="559" spans="2:47" s="1" customFormat="1" ht="12">
      <c r="B559" s="33"/>
      <c r="D559" s="146" t="s">
        <v>186</v>
      </c>
      <c r="F559" s="156" t="s">
        <v>217</v>
      </c>
      <c r="H559" s="157">
        <v>19.708</v>
      </c>
      <c r="L559" s="33"/>
      <c r="M559" s="145"/>
      <c r="T559" s="54"/>
      <c r="AU559" s="18" t="s">
        <v>84</v>
      </c>
    </row>
    <row r="560" spans="2:65" s="1" customFormat="1" ht="24.2" customHeight="1">
      <c r="B560" s="33"/>
      <c r="C560" s="158" t="s">
        <v>661</v>
      </c>
      <c r="D560" s="158" t="s">
        <v>201</v>
      </c>
      <c r="E560" s="159" t="s">
        <v>662</v>
      </c>
      <c r="F560" s="160" t="s">
        <v>663</v>
      </c>
      <c r="G560" s="161" t="s">
        <v>204</v>
      </c>
      <c r="H560" s="162">
        <v>175.322</v>
      </c>
      <c r="I560" s="163"/>
      <c r="J560" s="164">
        <f>ROUND(I560*H560,2)</f>
        <v>0</v>
      </c>
      <c r="K560" s="160" t="s">
        <v>179</v>
      </c>
      <c r="L560" s="165"/>
      <c r="M560" s="166" t="s">
        <v>31</v>
      </c>
      <c r="N560" s="167" t="s">
        <v>46</v>
      </c>
      <c r="P560" s="138">
        <f>O560*H560</f>
        <v>0</v>
      </c>
      <c r="Q560" s="138">
        <v>0.001</v>
      </c>
      <c r="R560" s="138">
        <f>Q560*H560</f>
        <v>0.175322</v>
      </c>
      <c r="S560" s="138">
        <v>0</v>
      </c>
      <c r="T560" s="139">
        <f>S560*H560</f>
        <v>0</v>
      </c>
      <c r="AR560" s="140" t="s">
        <v>397</v>
      </c>
      <c r="AT560" s="140" t="s">
        <v>201</v>
      </c>
      <c r="AU560" s="140" t="s">
        <v>84</v>
      </c>
      <c r="AY560" s="18" t="s">
        <v>172</v>
      </c>
      <c r="BE560" s="141">
        <f>IF(N560="základní",J560,0)</f>
        <v>0</v>
      </c>
      <c r="BF560" s="141">
        <f>IF(N560="snížená",J560,0)</f>
        <v>0</v>
      </c>
      <c r="BG560" s="141">
        <f>IF(N560="zákl. přenesená",J560,0)</f>
        <v>0</v>
      </c>
      <c r="BH560" s="141">
        <f>IF(N560="sníž. přenesená",J560,0)</f>
        <v>0</v>
      </c>
      <c r="BI560" s="141">
        <f>IF(N560="nulová",J560,0)</f>
        <v>0</v>
      </c>
      <c r="BJ560" s="18" t="s">
        <v>80</v>
      </c>
      <c r="BK560" s="141">
        <f>ROUND(I560*H560,2)</f>
        <v>0</v>
      </c>
      <c r="BL560" s="18" t="s">
        <v>289</v>
      </c>
      <c r="BM560" s="140" t="s">
        <v>664</v>
      </c>
    </row>
    <row r="561" spans="2:47" s="1" customFormat="1" ht="12">
      <c r="B561" s="33"/>
      <c r="D561" s="146" t="s">
        <v>183</v>
      </c>
      <c r="F561" s="147" t="s">
        <v>665</v>
      </c>
      <c r="I561" s="144"/>
      <c r="L561" s="33"/>
      <c r="M561" s="145"/>
      <c r="T561" s="54"/>
      <c r="AT561" s="18" t="s">
        <v>183</v>
      </c>
      <c r="AU561" s="18" t="s">
        <v>84</v>
      </c>
    </row>
    <row r="562" spans="2:51" s="12" customFormat="1" ht="12">
      <c r="B562" s="148"/>
      <c r="D562" s="146" t="s">
        <v>185</v>
      </c>
      <c r="F562" s="150" t="s">
        <v>666</v>
      </c>
      <c r="H562" s="151">
        <v>175.322</v>
      </c>
      <c r="I562" s="152"/>
      <c r="L562" s="148"/>
      <c r="M562" s="153"/>
      <c r="T562" s="154"/>
      <c r="AT562" s="149" t="s">
        <v>185</v>
      </c>
      <c r="AU562" s="149" t="s">
        <v>84</v>
      </c>
      <c r="AV562" s="12" t="s">
        <v>84</v>
      </c>
      <c r="AW562" s="12" t="s">
        <v>4</v>
      </c>
      <c r="AX562" s="12" t="s">
        <v>80</v>
      </c>
      <c r="AY562" s="149" t="s">
        <v>172</v>
      </c>
    </row>
    <row r="563" spans="2:65" s="1" customFormat="1" ht="24.2" customHeight="1">
      <c r="B563" s="33"/>
      <c r="C563" s="129" t="s">
        <v>667</v>
      </c>
      <c r="D563" s="129" t="s">
        <v>176</v>
      </c>
      <c r="E563" s="130" t="s">
        <v>668</v>
      </c>
      <c r="F563" s="131" t="s">
        <v>669</v>
      </c>
      <c r="G563" s="132" t="s">
        <v>101</v>
      </c>
      <c r="H563" s="133">
        <v>51.488</v>
      </c>
      <c r="I563" s="134"/>
      <c r="J563" s="135">
        <f>ROUND(I563*H563,2)</f>
        <v>0</v>
      </c>
      <c r="K563" s="131" t="s">
        <v>179</v>
      </c>
      <c r="L563" s="33"/>
      <c r="M563" s="136" t="s">
        <v>31</v>
      </c>
      <c r="N563" s="137" t="s">
        <v>46</v>
      </c>
      <c r="P563" s="138">
        <f>O563*H563</f>
        <v>0</v>
      </c>
      <c r="Q563" s="138">
        <v>4E-05</v>
      </c>
      <c r="R563" s="138">
        <f>Q563*H563</f>
        <v>0.00205952</v>
      </c>
      <c r="S563" s="138">
        <v>0</v>
      </c>
      <c r="T563" s="139">
        <f>S563*H563</f>
        <v>0</v>
      </c>
      <c r="AR563" s="140" t="s">
        <v>289</v>
      </c>
      <c r="AT563" s="140" t="s">
        <v>176</v>
      </c>
      <c r="AU563" s="140" t="s">
        <v>84</v>
      </c>
      <c r="AY563" s="18" t="s">
        <v>172</v>
      </c>
      <c r="BE563" s="141">
        <f>IF(N563="základní",J563,0)</f>
        <v>0</v>
      </c>
      <c r="BF563" s="141">
        <f>IF(N563="snížená",J563,0)</f>
        <v>0</v>
      </c>
      <c r="BG563" s="141">
        <f>IF(N563="zákl. přenesená",J563,0)</f>
        <v>0</v>
      </c>
      <c r="BH563" s="141">
        <f>IF(N563="sníž. přenesená",J563,0)</f>
        <v>0</v>
      </c>
      <c r="BI563" s="141">
        <f>IF(N563="nulová",J563,0)</f>
        <v>0</v>
      </c>
      <c r="BJ563" s="18" t="s">
        <v>80</v>
      </c>
      <c r="BK563" s="141">
        <f>ROUND(I563*H563,2)</f>
        <v>0</v>
      </c>
      <c r="BL563" s="18" t="s">
        <v>289</v>
      </c>
      <c r="BM563" s="140" t="s">
        <v>670</v>
      </c>
    </row>
    <row r="564" spans="2:47" s="1" customFormat="1" ht="12">
      <c r="B564" s="33"/>
      <c r="D564" s="142" t="s">
        <v>181</v>
      </c>
      <c r="F564" s="143" t="s">
        <v>671</v>
      </c>
      <c r="I564" s="144"/>
      <c r="L564" s="33"/>
      <c r="M564" s="145"/>
      <c r="T564" s="54"/>
      <c r="AT564" s="18" t="s">
        <v>181</v>
      </c>
      <c r="AU564" s="18" t="s">
        <v>84</v>
      </c>
    </row>
    <row r="565" spans="2:51" s="12" customFormat="1" ht="12">
      <c r="B565" s="148"/>
      <c r="D565" s="146" t="s">
        <v>185</v>
      </c>
      <c r="E565" s="149" t="s">
        <v>31</v>
      </c>
      <c r="F565" s="150" t="s">
        <v>672</v>
      </c>
      <c r="H565" s="151">
        <v>51.488</v>
      </c>
      <c r="I565" s="152"/>
      <c r="L565" s="148"/>
      <c r="M565" s="153"/>
      <c r="T565" s="154"/>
      <c r="AT565" s="149" t="s">
        <v>185</v>
      </c>
      <c r="AU565" s="149" t="s">
        <v>84</v>
      </c>
      <c r="AV565" s="12" t="s">
        <v>84</v>
      </c>
      <c r="AW565" s="12" t="s">
        <v>36</v>
      </c>
      <c r="AX565" s="12" t="s">
        <v>80</v>
      </c>
      <c r="AY565" s="149" t="s">
        <v>172</v>
      </c>
    </row>
    <row r="566" spans="2:47" s="1" customFormat="1" ht="12">
      <c r="B566" s="33"/>
      <c r="D566" s="146" t="s">
        <v>186</v>
      </c>
      <c r="F566" s="155" t="s">
        <v>402</v>
      </c>
      <c r="L566" s="33"/>
      <c r="M566" s="145"/>
      <c r="T566" s="54"/>
      <c r="AU566" s="18" t="s">
        <v>84</v>
      </c>
    </row>
    <row r="567" spans="2:47" s="1" customFormat="1" ht="12">
      <c r="B567" s="33"/>
      <c r="D567" s="146" t="s">
        <v>186</v>
      </c>
      <c r="F567" s="156" t="s">
        <v>403</v>
      </c>
      <c r="H567" s="157">
        <v>14.7</v>
      </c>
      <c r="L567" s="33"/>
      <c r="M567" s="145"/>
      <c r="T567" s="54"/>
      <c r="AU567" s="18" t="s">
        <v>84</v>
      </c>
    </row>
    <row r="568" spans="2:47" s="1" customFormat="1" ht="12">
      <c r="B568" s="33"/>
      <c r="D568" s="146" t="s">
        <v>186</v>
      </c>
      <c r="F568" s="156" t="s">
        <v>404</v>
      </c>
      <c r="H568" s="157">
        <v>15.793</v>
      </c>
      <c r="L568" s="33"/>
      <c r="M568" s="145"/>
      <c r="T568" s="54"/>
      <c r="AU568" s="18" t="s">
        <v>84</v>
      </c>
    </row>
    <row r="569" spans="2:47" s="1" customFormat="1" ht="12">
      <c r="B569" s="33"/>
      <c r="D569" s="146" t="s">
        <v>186</v>
      </c>
      <c r="F569" s="156" t="s">
        <v>405</v>
      </c>
      <c r="H569" s="157">
        <v>5.247</v>
      </c>
      <c r="L569" s="33"/>
      <c r="M569" s="145"/>
      <c r="T569" s="54"/>
      <c r="AU569" s="18" t="s">
        <v>84</v>
      </c>
    </row>
    <row r="570" spans="2:47" s="1" customFormat="1" ht="12">
      <c r="B570" s="33"/>
      <c r="D570" s="146" t="s">
        <v>186</v>
      </c>
      <c r="F570" s="156" t="s">
        <v>406</v>
      </c>
      <c r="H570" s="157">
        <v>7.167</v>
      </c>
      <c r="L570" s="33"/>
      <c r="M570" s="145"/>
      <c r="T570" s="54"/>
      <c r="AU570" s="18" t="s">
        <v>84</v>
      </c>
    </row>
    <row r="571" spans="2:47" s="1" customFormat="1" ht="12">
      <c r="B571" s="33"/>
      <c r="D571" s="146" t="s">
        <v>186</v>
      </c>
      <c r="F571" s="156" t="s">
        <v>217</v>
      </c>
      <c r="H571" s="157">
        <v>42.907</v>
      </c>
      <c r="L571" s="33"/>
      <c r="M571" s="145"/>
      <c r="T571" s="54"/>
      <c r="AU571" s="18" t="s">
        <v>84</v>
      </c>
    </row>
    <row r="572" spans="2:65" s="1" customFormat="1" ht="24.2" customHeight="1">
      <c r="B572" s="33"/>
      <c r="C572" s="158" t="s">
        <v>673</v>
      </c>
      <c r="D572" s="158" t="s">
        <v>201</v>
      </c>
      <c r="E572" s="159" t="s">
        <v>674</v>
      </c>
      <c r="F572" s="160" t="s">
        <v>675</v>
      </c>
      <c r="G572" s="161" t="s">
        <v>101</v>
      </c>
      <c r="H572" s="162">
        <v>62.867</v>
      </c>
      <c r="I572" s="163"/>
      <c r="J572" s="164">
        <f>ROUND(I572*H572,2)</f>
        <v>0</v>
      </c>
      <c r="K572" s="160" t="s">
        <v>179</v>
      </c>
      <c r="L572" s="165"/>
      <c r="M572" s="166" t="s">
        <v>31</v>
      </c>
      <c r="N572" s="167" t="s">
        <v>46</v>
      </c>
      <c r="P572" s="138">
        <f>O572*H572</f>
        <v>0</v>
      </c>
      <c r="Q572" s="138">
        <v>0.0003</v>
      </c>
      <c r="R572" s="138">
        <f>Q572*H572</f>
        <v>0.018860099999999998</v>
      </c>
      <c r="S572" s="138">
        <v>0</v>
      </c>
      <c r="T572" s="139">
        <f>S572*H572</f>
        <v>0</v>
      </c>
      <c r="AR572" s="140" t="s">
        <v>397</v>
      </c>
      <c r="AT572" s="140" t="s">
        <v>201</v>
      </c>
      <c r="AU572" s="140" t="s">
        <v>84</v>
      </c>
      <c r="AY572" s="18" t="s">
        <v>172</v>
      </c>
      <c r="BE572" s="141">
        <f>IF(N572="základní",J572,0)</f>
        <v>0</v>
      </c>
      <c r="BF572" s="141">
        <f>IF(N572="snížená",J572,0)</f>
        <v>0</v>
      </c>
      <c r="BG572" s="141">
        <f>IF(N572="zákl. přenesená",J572,0)</f>
        <v>0</v>
      </c>
      <c r="BH572" s="141">
        <f>IF(N572="sníž. přenesená",J572,0)</f>
        <v>0</v>
      </c>
      <c r="BI572" s="141">
        <f>IF(N572="nulová",J572,0)</f>
        <v>0</v>
      </c>
      <c r="BJ572" s="18" t="s">
        <v>80</v>
      </c>
      <c r="BK572" s="141">
        <f>ROUND(I572*H572,2)</f>
        <v>0</v>
      </c>
      <c r="BL572" s="18" t="s">
        <v>289</v>
      </c>
      <c r="BM572" s="140" t="s">
        <v>676</v>
      </c>
    </row>
    <row r="573" spans="2:51" s="12" customFormat="1" ht="12">
      <c r="B573" s="148"/>
      <c r="D573" s="146" t="s">
        <v>185</v>
      </c>
      <c r="F573" s="150" t="s">
        <v>677</v>
      </c>
      <c r="H573" s="151">
        <v>62.867</v>
      </c>
      <c r="I573" s="152"/>
      <c r="L573" s="148"/>
      <c r="M573" s="153"/>
      <c r="T573" s="154"/>
      <c r="AT573" s="149" t="s">
        <v>185</v>
      </c>
      <c r="AU573" s="149" t="s">
        <v>84</v>
      </c>
      <c r="AV573" s="12" t="s">
        <v>84</v>
      </c>
      <c r="AW573" s="12" t="s">
        <v>4</v>
      </c>
      <c r="AX573" s="12" t="s">
        <v>80</v>
      </c>
      <c r="AY573" s="149" t="s">
        <v>172</v>
      </c>
    </row>
    <row r="574" spans="2:65" s="1" customFormat="1" ht="24.2" customHeight="1">
      <c r="B574" s="33"/>
      <c r="C574" s="129" t="s">
        <v>678</v>
      </c>
      <c r="D574" s="129" t="s">
        <v>176</v>
      </c>
      <c r="E574" s="130" t="s">
        <v>679</v>
      </c>
      <c r="F574" s="131" t="s">
        <v>680</v>
      </c>
      <c r="G574" s="132" t="s">
        <v>109</v>
      </c>
      <c r="H574" s="133">
        <v>34.969</v>
      </c>
      <c r="I574" s="134"/>
      <c r="J574" s="135">
        <f>ROUND(I574*H574,2)</f>
        <v>0</v>
      </c>
      <c r="K574" s="131" t="s">
        <v>179</v>
      </c>
      <c r="L574" s="33"/>
      <c r="M574" s="136" t="s">
        <v>31</v>
      </c>
      <c r="N574" s="137" t="s">
        <v>46</v>
      </c>
      <c r="P574" s="138">
        <f>O574*H574</f>
        <v>0</v>
      </c>
      <c r="Q574" s="138">
        <v>0.00016</v>
      </c>
      <c r="R574" s="138">
        <f>Q574*H574</f>
        <v>0.005595040000000001</v>
      </c>
      <c r="S574" s="138">
        <v>0</v>
      </c>
      <c r="T574" s="139">
        <f>S574*H574</f>
        <v>0</v>
      </c>
      <c r="AR574" s="140" t="s">
        <v>289</v>
      </c>
      <c r="AT574" s="140" t="s">
        <v>176</v>
      </c>
      <c r="AU574" s="140" t="s">
        <v>84</v>
      </c>
      <c r="AY574" s="18" t="s">
        <v>172</v>
      </c>
      <c r="BE574" s="141">
        <f>IF(N574="základní",J574,0)</f>
        <v>0</v>
      </c>
      <c r="BF574" s="141">
        <f>IF(N574="snížená",J574,0)</f>
        <v>0</v>
      </c>
      <c r="BG574" s="141">
        <f>IF(N574="zákl. přenesená",J574,0)</f>
        <v>0</v>
      </c>
      <c r="BH574" s="141">
        <f>IF(N574="sníž. přenesená",J574,0)</f>
        <v>0</v>
      </c>
      <c r="BI574" s="141">
        <f>IF(N574="nulová",J574,0)</f>
        <v>0</v>
      </c>
      <c r="BJ574" s="18" t="s">
        <v>80</v>
      </c>
      <c r="BK574" s="141">
        <f>ROUND(I574*H574,2)</f>
        <v>0</v>
      </c>
      <c r="BL574" s="18" t="s">
        <v>289</v>
      </c>
      <c r="BM574" s="140" t="s">
        <v>681</v>
      </c>
    </row>
    <row r="575" spans="2:47" s="1" customFormat="1" ht="12">
      <c r="B575" s="33"/>
      <c r="D575" s="142" t="s">
        <v>181</v>
      </c>
      <c r="F575" s="143" t="s">
        <v>682</v>
      </c>
      <c r="I575" s="144"/>
      <c r="L575" s="33"/>
      <c r="M575" s="145"/>
      <c r="T575" s="54"/>
      <c r="AT575" s="18" t="s">
        <v>181</v>
      </c>
      <c r="AU575" s="18" t="s">
        <v>84</v>
      </c>
    </row>
    <row r="576" spans="2:51" s="12" customFormat="1" ht="12">
      <c r="B576" s="148"/>
      <c r="D576" s="146" t="s">
        <v>185</v>
      </c>
      <c r="E576" s="149" t="s">
        <v>31</v>
      </c>
      <c r="F576" s="150" t="s">
        <v>121</v>
      </c>
      <c r="H576" s="151">
        <v>34.969</v>
      </c>
      <c r="I576" s="152"/>
      <c r="L576" s="148"/>
      <c r="M576" s="153"/>
      <c r="T576" s="154"/>
      <c r="AT576" s="149" t="s">
        <v>185</v>
      </c>
      <c r="AU576" s="149" t="s">
        <v>84</v>
      </c>
      <c r="AV576" s="12" t="s">
        <v>84</v>
      </c>
      <c r="AW576" s="12" t="s">
        <v>36</v>
      </c>
      <c r="AX576" s="12" t="s">
        <v>80</v>
      </c>
      <c r="AY576" s="149" t="s">
        <v>172</v>
      </c>
    </row>
    <row r="577" spans="2:47" s="1" customFormat="1" ht="12">
      <c r="B577" s="33"/>
      <c r="D577" s="146" t="s">
        <v>186</v>
      </c>
      <c r="F577" s="155" t="s">
        <v>233</v>
      </c>
      <c r="L577" s="33"/>
      <c r="M577" s="145"/>
      <c r="T577" s="54"/>
      <c r="AU577" s="18" t="s">
        <v>84</v>
      </c>
    </row>
    <row r="578" spans="2:47" s="1" customFormat="1" ht="12">
      <c r="B578" s="33"/>
      <c r="D578" s="146" t="s">
        <v>186</v>
      </c>
      <c r="F578" s="156" t="s">
        <v>234</v>
      </c>
      <c r="H578" s="157">
        <v>34.969</v>
      </c>
      <c r="L578" s="33"/>
      <c r="M578" s="145"/>
      <c r="T578" s="54"/>
      <c r="AU578" s="18" t="s">
        <v>84</v>
      </c>
    </row>
    <row r="579" spans="2:65" s="1" customFormat="1" ht="49.15" customHeight="1">
      <c r="B579" s="33"/>
      <c r="C579" s="129" t="s">
        <v>683</v>
      </c>
      <c r="D579" s="129" t="s">
        <v>176</v>
      </c>
      <c r="E579" s="130" t="s">
        <v>684</v>
      </c>
      <c r="F579" s="131" t="s">
        <v>685</v>
      </c>
      <c r="G579" s="132" t="s">
        <v>284</v>
      </c>
      <c r="H579" s="133">
        <v>0.221</v>
      </c>
      <c r="I579" s="134"/>
      <c r="J579" s="135">
        <f>ROUND(I579*H579,2)</f>
        <v>0</v>
      </c>
      <c r="K579" s="131" t="s">
        <v>179</v>
      </c>
      <c r="L579" s="33"/>
      <c r="M579" s="136" t="s">
        <v>31</v>
      </c>
      <c r="N579" s="137" t="s">
        <v>46</v>
      </c>
      <c r="P579" s="138">
        <f>O579*H579</f>
        <v>0</v>
      </c>
      <c r="Q579" s="138">
        <v>0</v>
      </c>
      <c r="R579" s="138">
        <f>Q579*H579</f>
        <v>0</v>
      </c>
      <c r="S579" s="138">
        <v>0</v>
      </c>
      <c r="T579" s="139">
        <f>S579*H579</f>
        <v>0</v>
      </c>
      <c r="AR579" s="140" t="s">
        <v>289</v>
      </c>
      <c r="AT579" s="140" t="s">
        <v>176</v>
      </c>
      <c r="AU579" s="140" t="s">
        <v>84</v>
      </c>
      <c r="AY579" s="18" t="s">
        <v>172</v>
      </c>
      <c r="BE579" s="141">
        <f>IF(N579="základní",J579,0)</f>
        <v>0</v>
      </c>
      <c r="BF579" s="141">
        <f>IF(N579="snížená",J579,0)</f>
        <v>0</v>
      </c>
      <c r="BG579" s="141">
        <f>IF(N579="zákl. přenesená",J579,0)</f>
        <v>0</v>
      </c>
      <c r="BH579" s="141">
        <f>IF(N579="sníž. přenesená",J579,0)</f>
        <v>0</v>
      </c>
      <c r="BI579" s="141">
        <f>IF(N579="nulová",J579,0)</f>
        <v>0</v>
      </c>
      <c r="BJ579" s="18" t="s">
        <v>80</v>
      </c>
      <c r="BK579" s="141">
        <f>ROUND(I579*H579,2)</f>
        <v>0</v>
      </c>
      <c r="BL579" s="18" t="s">
        <v>289</v>
      </c>
      <c r="BM579" s="140" t="s">
        <v>686</v>
      </c>
    </row>
    <row r="580" spans="2:47" s="1" customFormat="1" ht="12">
      <c r="B580" s="33"/>
      <c r="D580" s="142" t="s">
        <v>181</v>
      </c>
      <c r="F580" s="143" t="s">
        <v>687</v>
      </c>
      <c r="I580" s="144"/>
      <c r="L580" s="33"/>
      <c r="M580" s="145"/>
      <c r="T580" s="54"/>
      <c r="AT580" s="18" t="s">
        <v>181</v>
      </c>
      <c r="AU580" s="18" t="s">
        <v>84</v>
      </c>
    </row>
    <row r="581" spans="2:65" s="1" customFormat="1" ht="55.5" customHeight="1">
      <c r="B581" s="33"/>
      <c r="C581" s="129" t="s">
        <v>688</v>
      </c>
      <c r="D581" s="129" t="s">
        <v>176</v>
      </c>
      <c r="E581" s="130" t="s">
        <v>689</v>
      </c>
      <c r="F581" s="131" t="s">
        <v>690</v>
      </c>
      <c r="G581" s="132" t="s">
        <v>284</v>
      </c>
      <c r="H581" s="133">
        <v>0.221</v>
      </c>
      <c r="I581" s="134"/>
      <c r="J581" s="135">
        <f>ROUND(I581*H581,2)</f>
        <v>0</v>
      </c>
      <c r="K581" s="131" t="s">
        <v>179</v>
      </c>
      <c r="L581" s="33"/>
      <c r="M581" s="136" t="s">
        <v>31</v>
      </c>
      <c r="N581" s="137" t="s">
        <v>46</v>
      </c>
      <c r="P581" s="138">
        <f>O581*H581</f>
        <v>0</v>
      </c>
      <c r="Q581" s="138">
        <v>0</v>
      </c>
      <c r="R581" s="138">
        <f>Q581*H581</f>
        <v>0</v>
      </c>
      <c r="S581" s="138">
        <v>0</v>
      </c>
      <c r="T581" s="139">
        <f>S581*H581</f>
        <v>0</v>
      </c>
      <c r="AR581" s="140" t="s">
        <v>289</v>
      </c>
      <c r="AT581" s="140" t="s">
        <v>176</v>
      </c>
      <c r="AU581" s="140" t="s">
        <v>84</v>
      </c>
      <c r="AY581" s="18" t="s">
        <v>172</v>
      </c>
      <c r="BE581" s="141">
        <f>IF(N581="základní",J581,0)</f>
        <v>0</v>
      </c>
      <c r="BF581" s="141">
        <f>IF(N581="snížená",J581,0)</f>
        <v>0</v>
      </c>
      <c r="BG581" s="141">
        <f>IF(N581="zákl. přenesená",J581,0)</f>
        <v>0</v>
      </c>
      <c r="BH581" s="141">
        <f>IF(N581="sníž. přenesená",J581,0)</f>
        <v>0</v>
      </c>
      <c r="BI581" s="141">
        <f>IF(N581="nulová",J581,0)</f>
        <v>0</v>
      </c>
      <c r="BJ581" s="18" t="s">
        <v>80</v>
      </c>
      <c r="BK581" s="141">
        <f>ROUND(I581*H581,2)</f>
        <v>0</v>
      </c>
      <c r="BL581" s="18" t="s">
        <v>289</v>
      </c>
      <c r="BM581" s="140" t="s">
        <v>691</v>
      </c>
    </row>
    <row r="582" spans="2:47" s="1" customFormat="1" ht="12">
      <c r="B582" s="33"/>
      <c r="D582" s="142" t="s">
        <v>181</v>
      </c>
      <c r="F582" s="143" t="s">
        <v>692</v>
      </c>
      <c r="I582" s="144"/>
      <c r="L582" s="33"/>
      <c r="M582" s="145"/>
      <c r="T582" s="54"/>
      <c r="AT582" s="18" t="s">
        <v>181</v>
      </c>
      <c r="AU582" s="18" t="s">
        <v>84</v>
      </c>
    </row>
    <row r="583" spans="2:63" s="11" customFormat="1" ht="22.9" customHeight="1">
      <c r="B583" s="117"/>
      <c r="D583" s="118" t="s">
        <v>74</v>
      </c>
      <c r="E583" s="127" t="s">
        <v>693</v>
      </c>
      <c r="F583" s="127" t="s">
        <v>694</v>
      </c>
      <c r="I583" s="120"/>
      <c r="J583" s="128">
        <f>BK583</f>
        <v>0</v>
      </c>
      <c r="L583" s="117"/>
      <c r="M583" s="122"/>
      <c r="P583" s="123">
        <f>P584</f>
        <v>0</v>
      </c>
      <c r="R583" s="123">
        <f>R584</f>
        <v>0</v>
      </c>
      <c r="T583" s="124">
        <f>T584</f>
        <v>0</v>
      </c>
      <c r="AR583" s="118" t="s">
        <v>84</v>
      </c>
      <c r="AT583" s="125" t="s">
        <v>74</v>
      </c>
      <c r="AU583" s="125" t="s">
        <v>80</v>
      </c>
      <c r="AY583" s="118" t="s">
        <v>172</v>
      </c>
      <c r="BK583" s="126">
        <f>BK584</f>
        <v>0</v>
      </c>
    </row>
    <row r="584" spans="2:65" s="1" customFormat="1" ht="33" customHeight="1">
      <c r="B584" s="33"/>
      <c r="C584" s="129" t="s">
        <v>695</v>
      </c>
      <c r="D584" s="129" t="s">
        <v>176</v>
      </c>
      <c r="E584" s="130" t="s">
        <v>696</v>
      </c>
      <c r="F584" s="131" t="s">
        <v>697</v>
      </c>
      <c r="G584" s="132" t="s">
        <v>698</v>
      </c>
      <c r="H584" s="133">
        <v>3</v>
      </c>
      <c r="I584" s="134"/>
      <c r="J584" s="135">
        <f>ROUND(I584*H584,2)</f>
        <v>0</v>
      </c>
      <c r="K584" s="131" t="s">
        <v>237</v>
      </c>
      <c r="L584" s="33"/>
      <c r="M584" s="136" t="s">
        <v>31</v>
      </c>
      <c r="N584" s="137" t="s">
        <v>46</v>
      </c>
      <c r="P584" s="138">
        <f>O584*H584</f>
        <v>0</v>
      </c>
      <c r="Q584" s="138">
        <v>0</v>
      </c>
      <c r="R584" s="138">
        <f>Q584*H584</f>
        <v>0</v>
      </c>
      <c r="S584" s="138">
        <v>0</v>
      </c>
      <c r="T584" s="139">
        <f>S584*H584</f>
        <v>0</v>
      </c>
      <c r="AR584" s="140" t="s">
        <v>289</v>
      </c>
      <c r="AT584" s="140" t="s">
        <v>176</v>
      </c>
      <c r="AU584" s="140" t="s">
        <v>84</v>
      </c>
      <c r="AY584" s="18" t="s">
        <v>172</v>
      </c>
      <c r="BE584" s="141">
        <f>IF(N584="základní",J584,0)</f>
        <v>0</v>
      </c>
      <c r="BF584" s="141">
        <f>IF(N584="snížená",J584,0)</f>
        <v>0</v>
      </c>
      <c r="BG584" s="141">
        <f>IF(N584="zákl. přenesená",J584,0)</f>
        <v>0</v>
      </c>
      <c r="BH584" s="141">
        <f>IF(N584="sníž. přenesená",J584,0)</f>
        <v>0</v>
      </c>
      <c r="BI584" s="141">
        <f>IF(N584="nulová",J584,0)</f>
        <v>0</v>
      </c>
      <c r="BJ584" s="18" t="s">
        <v>80</v>
      </c>
      <c r="BK584" s="141">
        <f>ROUND(I584*H584,2)</f>
        <v>0</v>
      </c>
      <c r="BL584" s="18" t="s">
        <v>289</v>
      </c>
      <c r="BM584" s="140" t="s">
        <v>699</v>
      </c>
    </row>
    <row r="585" spans="2:63" s="11" customFormat="1" ht="22.9" customHeight="1">
      <c r="B585" s="117"/>
      <c r="D585" s="118" t="s">
        <v>74</v>
      </c>
      <c r="E585" s="127" t="s">
        <v>700</v>
      </c>
      <c r="F585" s="127" t="s">
        <v>701</v>
      </c>
      <c r="I585" s="120"/>
      <c r="J585" s="128">
        <f>BK585</f>
        <v>0</v>
      </c>
      <c r="L585" s="117"/>
      <c r="M585" s="122"/>
      <c r="P585" s="123">
        <f>SUM(P586:P602)</f>
        <v>0</v>
      </c>
      <c r="R585" s="123">
        <f>SUM(R586:R602)</f>
        <v>0.15681799000000002</v>
      </c>
      <c r="T585" s="124">
        <f>SUM(T586:T602)</f>
        <v>0</v>
      </c>
      <c r="AR585" s="118" t="s">
        <v>84</v>
      </c>
      <c r="AT585" s="125" t="s">
        <v>74</v>
      </c>
      <c r="AU585" s="125" t="s">
        <v>80</v>
      </c>
      <c r="AY585" s="118" t="s">
        <v>172</v>
      </c>
      <c r="BK585" s="126">
        <f>SUM(BK586:BK602)</f>
        <v>0</v>
      </c>
    </row>
    <row r="586" spans="2:65" s="1" customFormat="1" ht="37.9" customHeight="1">
      <c r="B586" s="33"/>
      <c r="C586" s="129" t="s">
        <v>702</v>
      </c>
      <c r="D586" s="129" t="s">
        <v>176</v>
      </c>
      <c r="E586" s="130" t="s">
        <v>703</v>
      </c>
      <c r="F586" s="131" t="s">
        <v>704</v>
      </c>
      <c r="G586" s="132" t="s">
        <v>109</v>
      </c>
      <c r="H586" s="133">
        <v>2</v>
      </c>
      <c r="I586" s="134"/>
      <c r="J586" s="135">
        <f>ROUND(I586*H586,2)</f>
        <v>0</v>
      </c>
      <c r="K586" s="131" t="s">
        <v>179</v>
      </c>
      <c r="L586" s="33"/>
      <c r="M586" s="136" t="s">
        <v>31</v>
      </c>
      <c r="N586" s="137" t="s">
        <v>46</v>
      </c>
      <c r="P586" s="138">
        <f>O586*H586</f>
        <v>0</v>
      </c>
      <c r="Q586" s="138">
        <v>0.005843966</v>
      </c>
      <c r="R586" s="138">
        <f>Q586*H586</f>
        <v>0.011687932</v>
      </c>
      <c r="S586" s="138">
        <v>0</v>
      </c>
      <c r="T586" s="139">
        <f>S586*H586</f>
        <v>0</v>
      </c>
      <c r="AR586" s="140" t="s">
        <v>289</v>
      </c>
      <c r="AT586" s="140" t="s">
        <v>176</v>
      </c>
      <c r="AU586" s="140" t="s">
        <v>84</v>
      </c>
      <c r="AY586" s="18" t="s">
        <v>172</v>
      </c>
      <c r="BE586" s="141">
        <f>IF(N586="základní",J586,0)</f>
        <v>0</v>
      </c>
      <c r="BF586" s="141">
        <f>IF(N586="snížená",J586,0)</f>
        <v>0</v>
      </c>
      <c r="BG586" s="141">
        <f>IF(N586="zákl. přenesená",J586,0)</f>
        <v>0</v>
      </c>
      <c r="BH586" s="141">
        <f>IF(N586="sníž. přenesená",J586,0)</f>
        <v>0</v>
      </c>
      <c r="BI586" s="141">
        <f>IF(N586="nulová",J586,0)</f>
        <v>0</v>
      </c>
      <c r="BJ586" s="18" t="s">
        <v>80</v>
      </c>
      <c r="BK586" s="141">
        <f>ROUND(I586*H586,2)</f>
        <v>0</v>
      </c>
      <c r="BL586" s="18" t="s">
        <v>289</v>
      </c>
      <c r="BM586" s="140" t="s">
        <v>705</v>
      </c>
    </row>
    <row r="587" spans="2:47" s="1" customFormat="1" ht="12">
      <c r="B587" s="33"/>
      <c r="D587" s="142" t="s">
        <v>181</v>
      </c>
      <c r="F587" s="143" t="s">
        <v>706</v>
      </c>
      <c r="I587" s="144"/>
      <c r="L587" s="33"/>
      <c r="M587" s="145"/>
      <c r="T587" s="54"/>
      <c r="AT587" s="18" t="s">
        <v>181</v>
      </c>
      <c r="AU587" s="18" t="s">
        <v>84</v>
      </c>
    </row>
    <row r="588" spans="2:51" s="12" customFormat="1" ht="12">
      <c r="B588" s="148"/>
      <c r="D588" s="146" t="s">
        <v>185</v>
      </c>
      <c r="E588" s="149" t="s">
        <v>31</v>
      </c>
      <c r="F588" s="150" t="s">
        <v>593</v>
      </c>
      <c r="H588" s="151">
        <v>2</v>
      </c>
      <c r="I588" s="152"/>
      <c r="L588" s="148"/>
      <c r="M588" s="153"/>
      <c r="T588" s="154"/>
      <c r="AT588" s="149" t="s">
        <v>185</v>
      </c>
      <c r="AU588" s="149" t="s">
        <v>84</v>
      </c>
      <c r="AV588" s="12" t="s">
        <v>84</v>
      </c>
      <c r="AW588" s="12" t="s">
        <v>36</v>
      </c>
      <c r="AX588" s="12" t="s">
        <v>80</v>
      </c>
      <c r="AY588" s="149" t="s">
        <v>172</v>
      </c>
    </row>
    <row r="589" spans="2:65" s="1" customFormat="1" ht="37.9" customHeight="1">
      <c r="B589" s="33"/>
      <c r="C589" s="129" t="s">
        <v>707</v>
      </c>
      <c r="D589" s="129" t="s">
        <v>176</v>
      </c>
      <c r="E589" s="130" t="s">
        <v>708</v>
      </c>
      <c r="F589" s="131" t="s">
        <v>709</v>
      </c>
      <c r="G589" s="132" t="s">
        <v>109</v>
      </c>
      <c r="H589" s="133">
        <v>7</v>
      </c>
      <c r="I589" s="134"/>
      <c r="J589" s="135">
        <f>ROUND(I589*H589,2)</f>
        <v>0</v>
      </c>
      <c r="K589" s="131" t="s">
        <v>179</v>
      </c>
      <c r="L589" s="33"/>
      <c r="M589" s="136" t="s">
        <v>31</v>
      </c>
      <c r="N589" s="137" t="s">
        <v>46</v>
      </c>
      <c r="P589" s="138">
        <f>O589*H589</f>
        <v>0</v>
      </c>
      <c r="Q589" s="138">
        <v>0.007827716</v>
      </c>
      <c r="R589" s="138">
        <f>Q589*H589</f>
        <v>0.054794012</v>
      </c>
      <c r="S589" s="138">
        <v>0</v>
      </c>
      <c r="T589" s="139">
        <f>S589*H589</f>
        <v>0</v>
      </c>
      <c r="AR589" s="140" t="s">
        <v>289</v>
      </c>
      <c r="AT589" s="140" t="s">
        <v>176</v>
      </c>
      <c r="AU589" s="140" t="s">
        <v>84</v>
      </c>
      <c r="AY589" s="18" t="s">
        <v>172</v>
      </c>
      <c r="BE589" s="141">
        <f>IF(N589="základní",J589,0)</f>
        <v>0</v>
      </c>
      <c r="BF589" s="141">
        <f>IF(N589="snížená",J589,0)</f>
        <v>0</v>
      </c>
      <c r="BG589" s="141">
        <f>IF(N589="zákl. přenesená",J589,0)</f>
        <v>0</v>
      </c>
      <c r="BH589" s="141">
        <f>IF(N589="sníž. přenesená",J589,0)</f>
        <v>0</v>
      </c>
      <c r="BI589" s="141">
        <f>IF(N589="nulová",J589,0)</f>
        <v>0</v>
      </c>
      <c r="BJ589" s="18" t="s">
        <v>80</v>
      </c>
      <c r="BK589" s="141">
        <f>ROUND(I589*H589,2)</f>
        <v>0</v>
      </c>
      <c r="BL589" s="18" t="s">
        <v>289</v>
      </c>
      <c r="BM589" s="140" t="s">
        <v>710</v>
      </c>
    </row>
    <row r="590" spans="2:47" s="1" customFormat="1" ht="12">
      <c r="B590" s="33"/>
      <c r="D590" s="142" t="s">
        <v>181</v>
      </c>
      <c r="F590" s="143" t="s">
        <v>711</v>
      </c>
      <c r="I590" s="144"/>
      <c r="L590" s="33"/>
      <c r="M590" s="145"/>
      <c r="T590" s="54"/>
      <c r="AT590" s="18" t="s">
        <v>181</v>
      </c>
      <c r="AU590" s="18" t="s">
        <v>84</v>
      </c>
    </row>
    <row r="591" spans="2:51" s="12" customFormat="1" ht="12">
      <c r="B591" s="148"/>
      <c r="D591" s="146" t="s">
        <v>185</v>
      </c>
      <c r="E591" s="149" t="s">
        <v>31</v>
      </c>
      <c r="F591" s="150" t="s">
        <v>594</v>
      </c>
      <c r="H591" s="151">
        <v>7</v>
      </c>
      <c r="I591" s="152"/>
      <c r="L591" s="148"/>
      <c r="M591" s="153"/>
      <c r="T591" s="154"/>
      <c r="AT591" s="149" t="s">
        <v>185</v>
      </c>
      <c r="AU591" s="149" t="s">
        <v>84</v>
      </c>
      <c r="AV591" s="12" t="s">
        <v>84</v>
      </c>
      <c r="AW591" s="12" t="s">
        <v>36</v>
      </c>
      <c r="AX591" s="12" t="s">
        <v>80</v>
      </c>
      <c r="AY591" s="149" t="s">
        <v>172</v>
      </c>
    </row>
    <row r="592" spans="2:65" s="1" customFormat="1" ht="55.5" customHeight="1">
      <c r="B592" s="33"/>
      <c r="C592" s="129" t="s">
        <v>712</v>
      </c>
      <c r="D592" s="129" t="s">
        <v>176</v>
      </c>
      <c r="E592" s="130" t="s">
        <v>713</v>
      </c>
      <c r="F592" s="131" t="s">
        <v>714</v>
      </c>
      <c r="G592" s="132" t="s">
        <v>584</v>
      </c>
      <c r="H592" s="133">
        <v>10</v>
      </c>
      <c r="I592" s="134"/>
      <c r="J592" s="135">
        <f>ROUND(I592*H592,2)</f>
        <v>0</v>
      </c>
      <c r="K592" s="131" t="s">
        <v>179</v>
      </c>
      <c r="L592" s="33"/>
      <c r="M592" s="136" t="s">
        <v>31</v>
      </c>
      <c r="N592" s="137" t="s">
        <v>46</v>
      </c>
      <c r="P592" s="138">
        <f>O592*H592</f>
        <v>0</v>
      </c>
      <c r="Q592" s="138">
        <v>0</v>
      </c>
      <c r="R592" s="138">
        <f>Q592*H592</f>
        <v>0</v>
      </c>
      <c r="S592" s="138">
        <v>0</v>
      </c>
      <c r="T592" s="139">
        <f>S592*H592</f>
        <v>0</v>
      </c>
      <c r="AR592" s="140" t="s">
        <v>289</v>
      </c>
      <c r="AT592" s="140" t="s">
        <v>176</v>
      </c>
      <c r="AU592" s="140" t="s">
        <v>84</v>
      </c>
      <c r="AY592" s="18" t="s">
        <v>172</v>
      </c>
      <c r="BE592" s="141">
        <f>IF(N592="základní",J592,0)</f>
        <v>0</v>
      </c>
      <c r="BF592" s="141">
        <f>IF(N592="snížená",J592,0)</f>
        <v>0</v>
      </c>
      <c r="BG592" s="141">
        <f>IF(N592="zákl. přenesená",J592,0)</f>
        <v>0</v>
      </c>
      <c r="BH592" s="141">
        <f>IF(N592="sníž. přenesená",J592,0)</f>
        <v>0</v>
      </c>
      <c r="BI592" s="141">
        <f>IF(N592="nulová",J592,0)</f>
        <v>0</v>
      </c>
      <c r="BJ592" s="18" t="s">
        <v>80</v>
      </c>
      <c r="BK592" s="141">
        <f>ROUND(I592*H592,2)</f>
        <v>0</v>
      </c>
      <c r="BL592" s="18" t="s">
        <v>289</v>
      </c>
      <c r="BM592" s="140" t="s">
        <v>715</v>
      </c>
    </row>
    <row r="593" spans="2:47" s="1" customFormat="1" ht="12">
      <c r="B593" s="33"/>
      <c r="D593" s="142" t="s">
        <v>181</v>
      </c>
      <c r="F593" s="143" t="s">
        <v>716</v>
      </c>
      <c r="I593" s="144"/>
      <c r="L593" s="33"/>
      <c r="M593" s="145"/>
      <c r="T593" s="54"/>
      <c r="AT593" s="18" t="s">
        <v>181</v>
      </c>
      <c r="AU593" s="18" t="s">
        <v>84</v>
      </c>
    </row>
    <row r="594" spans="2:51" s="12" customFormat="1" ht="12">
      <c r="B594" s="148"/>
      <c r="D594" s="146" t="s">
        <v>185</v>
      </c>
      <c r="E594" s="149" t="s">
        <v>31</v>
      </c>
      <c r="F594" s="150" t="s">
        <v>717</v>
      </c>
      <c r="H594" s="151">
        <v>10</v>
      </c>
      <c r="I594" s="152"/>
      <c r="L594" s="148"/>
      <c r="M594" s="153"/>
      <c r="T594" s="154"/>
      <c r="AT594" s="149" t="s">
        <v>185</v>
      </c>
      <c r="AU594" s="149" t="s">
        <v>84</v>
      </c>
      <c r="AV594" s="12" t="s">
        <v>84</v>
      </c>
      <c r="AW594" s="12" t="s">
        <v>36</v>
      </c>
      <c r="AX594" s="12" t="s">
        <v>80</v>
      </c>
      <c r="AY594" s="149" t="s">
        <v>172</v>
      </c>
    </row>
    <row r="595" spans="2:65" s="1" customFormat="1" ht="44.25" customHeight="1">
      <c r="B595" s="33"/>
      <c r="C595" s="129" t="s">
        <v>718</v>
      </c>
      <c r="D595" s="129" t="s">
        <v>176</v>
      </c>
      <c r="E595" s="130" t="s">
        <v>719</v>
      </c>
      <c r="F595" s="131" t="s">
        <v>720</v>
      </c>
      <c r="G595" s="132" t="s">
        <v>109</v>
      </c>
      <c r="H595" s="133">
        <v>31</v>
      </c>
      <c r="I595" s="134"/>
      <c r="J595" s="135">
        <f>ROUND(I595*H595,2)</f>
        <v>0</v>
      </c>
      <c r="K595" s="131" t="s">
        <v>179</v>
      </c>
      <c r="L595" s="33"/>
      <c r="M595" s="136" t="s">
        <v>31</v>
      </c>
      <c r="N595" s="137" t="s">
        <v>46</v>
      </c>
      <c r="P595" s="138">
        <f>O595*H595</f>
        <v>0</v>
      </c>
      <c r="Q595" s="138">
        <v>0.002914066</v>
      </c>
      <c r="R595" s="138">
        <f>Q595*H595</f>
        <v>0.090336046</v>
      </c>
      <c r="S595" s="138">
        <v>0</v>
      </c>
      <c r="T595" s="139">
        <f>S595*H595</f>
        <v>0</v>
      </c>
      <c r="AR595" s="140" t="s">
        <v>289</v>
      </c>
      <c r="AT595" s="140" t="s">
        <v>176</v>
      </c>
      <c r="AU595" s="140" t="s">
        <v>84</v>
      </c>
      <c r="AY595" s="18" t="s">
        <v>172</v>
      </c>
      <c r="BE595" s="141">
        <f>IF(N595="základní",J595,0)</f>
        <v>0</v>
      </c>
      <c r="BF595" s="141">
        <f>IF(N595="snížená",J595,0)</f>
        <v>0</v>
      </c>
      <c r="BG595" s="141">
        <f>IF(N595="zákl. přenesená",J595,0)</f>
        <v>0</v>
      </c>
      <c r="BH595" s="141">
        <f>IF(N595="sníž. přenesená",J595,0)</f>
        <v>0</v>
      </c>
      <c r="BI595" s="141">
        <f>IF(N595="nulová",J595,0)</f>
        <v>0</v>
      </c>
      <c r="BJ595" s="18" t="s">
        <v>80</v>
      </c>
      <c r="BK595" s="141">
        <f>ROUND(I595*H595,2)</f>
        <v>0</v>
      </c>
      <c r="BL595" s="18" t="s">
        <v>289</v>
      </c>
      <c r="BM595" s="140" t="s">
        <v>721</v>
      </c>
    </row>
    <row r="596" spans="2:47" s="1" customFormat="1" ht="12">
      <c r="B596" s="33"/>
      <c r="D596" s="142" t="s">
        <v>181</v>
      </c>
      <c r="F596" s="143" t="s">
        <v>722</v>
      </c>
      <c r="I596" s="144"/>
      <c r="L596" s="33"/>
      <c r="M596" s="145"/>
      <c r="T596" s="54"/>
      <c r="AT596" s="18" t="s">
        <v>181</v>
      </c>
      <c r="AU596" s="18" t="s">
        <v>84</v>
      </c>
    </row>
    <row r="597" spans="2:51" s="12" customFormat="1" ht="12">
      <c r="B597" s="148"/>
      <c r="D597" s="146" t="s">
        <v>185</v>
      </c>
      <c r="E597" s="149" t="s">
        <v>31</v>
      </c>
      <c r="F597" s="150" t="s">
        <v>723</v>
      </c>
      <c r="H597" s="151">
        <v>31</v>
      </c>
      <c r="I597" s="152"/>
      <c r="L597" s="148"/>
      <c r="M597" s="153"/>
      <c r="T597" s="154"/>
      <c r="AT597" s="149" t="s">
        <v>185</v>
      </c>
      <c r="AU597" s="149" t="s">
        <v>84</v>
      </c>
      <c r="AV597" s="12" t="s">
        <v>84</v>
      </c>
      <c r="AW597" s="12" t="s">
        <v>36</v>
      </c>
      <c r="AX597" s="12" t="s">
        <v>80</v>
      </c>
      <c r="AY597" s="149" t="s">
        <v>172</v>
      </c>
    </row>
    <row r="598" spans="2:65" s="1" customFormat="1" ht="55.5" customHeight="1">
      <c r="B598" s="33"/>
      <c r="C598" s="129" t="s">
        <v>724</v>
      </c>
      <c r="D598" s="129" t="s">
        <v>176</v>
      </c>
      <c r="E598" s="130" t="s">
        <v>725</v>
      </c>
      <c r="F598" s="131" t="s">
        <v>726</v>
      </c>
      <c r="G598" s="132" t="s">
        <v>584</v>
      </c>
      <c r="H598" s="133">
        <v>4</v>
      </c>
      <c r="I598" s="134"/>
      <c r="J598" s="135">
        <f>ROUND(I598*H598,2)</f>
        <v>0</v>
      </c>
      <c r="K598" s="131" t="s">
        <v>179</v>
      </c>
      <c r="L598" s="33"/>
      <c r="M598" s="136" t="s">
        <v>31</v>
      </c>
      <c r="N598" s="137" t="s">
        <v>46</v>
      </c>
      <c r="P598" s="138">
        <f>O598*H598</f>
        <v>0</v>
      </c>
      <c r="Q598" s="138">
        <v>0</v>
      </c>
      <c r="R598" s="138">
        <f>Q598*H598</f>
        <v>0</v>
      </c>
      <c r="S598" s="138">
        <v>0</v>
      </c>
      <c r="T598" s="139">
        <f>S598*H598</f>
        <v>0</v>
      </c>
      <c r="AR598" s="140" t="s">
        <v>289</v>
      </c>
      <c r="AT598" s="140" t="s">
        <v>176</v>
      </c>
      <c r="AU598" s="140" t="s">
        <v>84</v>
      </c>
      <c r="AY598" s="18" t="s">
        <v>172</v>
      </c>
      <c r="BE598" s="141">
        <f>IF(N598="základní",J598,0)</f>
        <v>0</v>
      </c>
      <c r="BF598" s="141">
        <f>IF(N598="snížená",J598,0)</f>
        <v>0</v>
      </c>
      <c r="BG598" s="141">
        <f>IF(N598="zákl. přenesená",J598,0)</f>
        <v>0</v>
      </c>
      <c r="BH598" s="141">
        <f>IF(N598="sníž. přenesená",J598,0)</f>
        <v>0</v>
      </c>
      <c r="BI598" s="141">
        <f>IF(N598="nulová",J598,0)</f>
        <v>0</v>
      </c>
      <c r="BJ598" s="18" t="s">
        <v>80</v>
      </c>
      <c r="BK598" s="141">
        <f>ROUND(I598*H598,2)</f>
        <v>0</v>
      </c>
      <c r="BL598" s="18" t="s">
        <v>289</v>
      </c>
      <c r="BM598" s="140" t="s">
        <v>727</v>
      </c>
    </row>
    <row r="599" spans="2:47" s="1" customFormat="1" ht="12">
      <c r="B599" s="33"/>
      <c r="D599" s="142" t="s">
        <v>181</v>
      </c>
      <c r="F599" s="143" t="s">
        <v>728</v>
      </c>
      <c r="I599" s="144"/>
      <c r="L599" s="33"/>
      <c r="M599" s="145"/>
      <c r="T599" s="54"/>
      <c r="AT599" s="18" t="s">
        <v>181</v>
      </c>
      <c r="AU599" s="18" t="s">
        <v>84</v>
      </c>
    </row>
    <row r="600" spans="2:51" s="12" customFormat="1" ht="12">
      <c r="B600" s="148"/>
      <c r="D600" s="146" t="s">
        <v>185</v>
      </c>
      <c r="E600" s="149" t="s">
        <v>31</v>
      </c>
      <c r="F600" s="150" t="s">
        <v>729</v>
      </c>
      <c r="H600" s="151">
        <v>4</v>
      </c>
      <c r="I600" s="152"/>
      <c r="L600" s="148"/>
      <c r="M600" s="153"/>
      <c r="T600" s="154"/>
      <c r="AT600" s="149" t="s">
        <v>185</v>
      </c>
      <c r="AU600" s="149" t="s">
        <v>84</v>
      </c>
      <c r="AV600" s="12" t="s">
        <v>84</v>
      </c>
      <c r="AW600" s="12" t="s">
        <v>36</v>
      </c>
      <c r="AX600" s="12" t="s">
        <v>80</v>
      </c>
      <c r="AY600" s="149" t="s">
        <v>172</v>
      </c>
    </row>
    <row r="601" spans="2:65" s="1" customFormat="1" ht="44.25" customHeight="1">
      <c r="B601" s="33"/>
      <c r="C601" s="129" t="s">
        <v>730</v>
      </c>
      <c r="D601" s="129" t="s">
        <v>176</v>
      </c>
      <c r="E601" s="130" t="s">
        <v>731</v>
      </c>
      <c r="F601" s="131" t="s">
        <v>732</v>
      </c>
      <c r="G601" s="132" t="s">
        <v>284</v>
      </c>
      <c r="H601" s="133">
        <v>0.157</v>
      </c>
      <c r="I601" s="134"/>
      <c r="J601" s="135">
        <f>ROUND(I601*H601,2)</f>
        <v>0</v>
      </c>
      <c r="K601" s="131" t="s">
        <v>179</v>
      </c>
      <c r="L601" s="33"/>
      <c r="M601" s="136" t="s">
        <v>31</v>
      </c>
      <c r="N601" s="137" t="s">
        <v>46</v>
      </c>
      <c r="P601" s="138">
        <f>O601*H601</f>
        <v>0</v>
      </c>
      <c r="Q601" s="138">
        <v>0</v>
      </c>
      <c r="R601" s="138">
        <f>Q601*H601</f>
        <v>0</v>
      </c>
      <c r="S601" s="138">
        <v>0</v>
      </c>
      <c r="T601" s="139">
        <f>S601*H601</f>
        <v>0</v>
      </c>
      <c r="AR601" s="140" t="s">
        <v>289</v>
      </c>
      <c r="AT601" s="140" t="s">
        <v>176</v>
      </c>
      <c r="AU601" s="140" t="s">
        <v>84</v>
      </c>
      <c r="AY601" s="18" t="s">
        <v>172</v>
      </c>
      <c r="BE601" s="141">
        <f>IF(N601="základní",J601,0)</f>
        <v>0</v>
      </c>
      <c r="BF601" s="141">
        <f>IF(N601="snížená",J601,0)</f>
        <v>0</v>
      </c>
      <c r="BG601" s="141">
        <f>IF(N601="zákl. přenesená",J601,0)</f>
        <v>0</v>
      </c>
      <c r="BH601" s="141">
        <f>IF(N601="sníž. přenesená",J601,0)</f>
        <v>0</v>
      </c>
      <c r="BI601" s="141">
        <f>IF(N601="nulová",J601,0)</f>
        <v>0</v>
      </c>
      <c r="BJ601" s="18" t="s">
        <v>80</v>
      </c>
      <c r="BK601" s="141">
        <f>ROUND(I601*H601,2)</f>
        <v>0</v>
      </c>
      <c r="BL601" s="18" t="s">
        <v>289</v>
      </c>
      <c r="BM601" s="140" t="s">
        <v>733</v>
      </c>
    </row>
    <row r="602" spans="2:47" s="1" customFormat="1" ht="12">
      <c r="B602" s="33"/>
      <c r="D602" s="142" t="s">
        <v>181</v>
      </c>
      <c r="F602" s="143" t="s">
        <v>734</v>
      </c>
      <c r="I602" s="144"/>
      <c r="L602" s="33"/>
      <c r="M602" s="145"/>
      <c r="T602" s="54"/>
      <c r="AT602" s="18" t="s">
        <v>181</v>
      </c>
      <c r="AU602" s="18" t="s">
        <v>84</v>
      </c>
    </row>
    <row r="603" spans="2:63" s="11" customFormat="1" ht="22.9" customHeight="1">
      <c r="B603" s="117"/>
      <c r="D603" s="118" t="s">
        <v>74</v>
      </c>
      <c r="E603" s="127" t="s">
        <v>735</v>
      </c>
      <c r="F603" s="127" t="s">
        <v>736</v>
      </c>
      <c r="I603" s="120"/>
      <c r="J603" s="128">
        <f>BK603</f>
        <v>0</v>
      </c>
      <c r="L603" s="117"/>
      <c r="M603" s="122"/>
      <c r="P603" s="123">
        <f>P604+P605+P606</f>
        <v>0</v>
      </c>
      <c r="R603" s="123">
        <f>R604+R605+R606</f>
        <v>0.01535</v>
      </c>
      <c r="T603" s="124">
        <f>T604+T605+T606</f>
        <v>0</v>
      </c>
      <c r="AR603" s="118" t="s">
        <v>84</v>
      </c>
      <c r="AT603" s="125" t="s">
        <v>74</v>
      </c>
      <c r="AU603" s="125" t="s">
        <v>80</v>
      </c>
      <c r="AY603" s="118" t="s">
        <v>172</v>
      </c>
      <c r="BK603" s="126">
        <f>BK604+BK605+BK606</f>
        <v>0</v>
      </c>
    </row>
    <row r="604" spans="2:65" s="1" customFormat="1" ht="44.25" customHeight="1">
      <c r="B604" s="33"/>
      <c r="C604" s="129" t="s">
        <v>737</v>
      </c>
      <c r="D604" s="129" t="s">
        <v>176</v>
      </c>
      <c r="E604" s="130" t="s">
        <v>738</v>
      </c>
      <c r="F604" s="131" t="s">
        <v>739</v>
      </c>
      <c r="G604" s="132" t="s">
        <v>284</v>
      </c>
      <c r="H604" s="133">
        <v>0.015</v>
      </c>
      <c r="I604" s="134"/>
      <c r="J604" s="135">
        <f>ROUND(I604*H604,2)</f>
        <v>0</v>
      </c>
      <c r="K604" s="131" t="s">
        <v>179</v>
      </c>
      <c r="L604" s="33"/>
      <c r="M604" s="136" t="s">
        <v>31</v>
      </c>
      <c r="N604" s="137" t="s">
        <v>46</v>
      </c>
      <c r="P604" s="138">
        <f>O604*H604</f>
        <v>0</v>
      </c>
      <c r="Q604" s="138">
        <v>0</v>
      </c>
      <c r="R604" s="138">
        <f>Q604*H604</f>
        <v>0</v>
      </c>
      <c r="S604" s="138">
        <v>0</v>
      </c>
      <c r="T604" s="139">
        <f>S604*H604</f>
        <v>0</v>
      </c>
      <c r="AR604" s="140" t="s">
        <v>289</v>
      </c>
      <c r="AT604" s="140" t="s">
        <v>176</v>
      </c>
      <c r="AU604" s="140" t="s">
        <v>84</v>
      </c>
      <c r="AY604" s="18" t="s">
        <v>172</v>
      </c>
      <c r="BE604" s="141">
        <f>IF(N604="základní",J604,0)</f>
        <v>0</v>
      </c>
      <c r="BF604" s="141">
        <f>IF(N604="snížená",J604,0)</f>
        <v>0</v>
      </c>
      <c r="BG604" s="141">
        <f>IF(N604="zákl. přenesená",J604,0)</f>
        <v>0</v>
      </c>
      <c r="BH604" s="141">
        <f>IF(N604="sníž. přenesená",J604,0)</f>
        <v>0</v>
      </c>
      <c r="BI604" s="141">
        <f>IF(N604="nulová",J604,0)</f>
        <v>0</v>
      </c>
      <c r="BJ604" s="18" t="s">
        <v>80</v>
      </c>
      <c r="BK604" s="141">
        <f>ROUND(I604*H604,2)</f>
        <v>0</v>
      </c>
      <c r="BL604" s="18" t="s">
        <v>289</v>
      </c>
      <c r="BM604" s="140" t="s">
        <v>740</v>
      </c>
    </row>
    <row r="605" spans="2:47" s="1" customFormat="1" ht="12">
      <c r="B605" s="33"/>
      <c r="D605" s="142" t="s">
        <v>181</v>
      </c>
      <c r="F605" s="143" t="s">
        <v>741</v>
      </c>
      <c r="I605" s="144"/>
      <c r="L605" s="33"/>
      <c r="M605" s="145"/>
      <c r="T605" s="54"/>
      <c r="AT605" s="18" t="s">
        <v>181</v>
      </c>
      <c r="AU605" s="18" t="s">
        <v>84</v>
      </c>
    </row>
    <row r="606" spans="2:63" s="11" customFormat="1" ht="20.85" customHeight="1">
      <c r="B606" s="117"/>
      <c r="D606" s="118" t="s">
        <v>74</v>
      </c>
      <c r="E606" s="127" t="s">
        <v>742</v>
      </c>
      <c r="F606" s="127" t="s">
        <v>743</v>
      </c>
      <c r="I606" s="120"/>
      <c r="J606" s="128">
        <f>BK606</f>
        <v>0</v>
      </c>
      <c r="L606" s="117"/>
      <c r="M606" s="122"/>
      <c r="P606" s="123">
        <f>SUM(P607:P615)</f>
        <v>0</v>
      </c>
      <c r="R606" s="123">
        <f>SUM(R607:R615)</f>
        <v>0.01535</v>
      </c>
      <c r="T606" s="124">
        <f>SUM(T607:T615)</f>
        <v>0</v>
      </c>
      <c r="AR606" s="118" t="s">
        <v>84</v>
      </c>
      <c r="AT606" s="125" t="s">
        <v>74</v>
      </c>
      <c r="AU606" s="125" t="s">
        <v>84</v>
      </c>
      <c r="AY606" s="118" t="s">
        <v>172</v>
      </c>
      <c r="BK606" s="126">
        <f>SUM(BK607:BK615)</f>
        <v>0</v>
      </c>
    </row>
    <row r="607" spans="2:65" s="1" customFormat="1" ht="37.9" customHeight="1">
      <c r="B607" s="33"/>
      <c r="C607" s="129" t="s">
        <v>744</v>
      </c>
      <c r="D607" s="129" t="s">
        <v>176</v>
      </c>
      <c r="E607" s="130" t="s">
        <v>745</v>
      </c>
      <c r="F607" s="131" t="s">
        <v>746</v>
      </c>
      <c r="G607" s="132" t="s">
        <v>584</v>
      </c>
      <c r="H607" s="133">
        <v>1</v>
      </c>
      <c r="I607" s="134"/>
      <c r="J607" s="135">
        <f>ROUND(I607*H607,2)</f>
        <v>0</v>
      </c>
      <c r="K607" s="131" t="s">
        <v>179</v>
      </c>
      <c r="L607" s="33"/>
      <c r="M607" s="136" t="s">
        <v>31</v>
      </c>
      <c r="N607" s="137" t="s">
        <v>46</v>
      </c>
      <c r="P607" s="138">
        <f>O607*H607</f>
        <v>0</v>
      </c>
      <c r="Q607" s="138">
        <v>0</v>
      </c>
      <c r="R607" s="138">
        <f>Q607*H607</f>
        <v>0</v>
      </c>
      <c r="S607" s="138">
        <v>0</v>
      </c>
      <c r="T607" s="139">
        <f>S607*H607</f>
        <v>0</v>
      </c>
      <c r="AR607" s="140" t="s">
        <v>289</v>
      </c>
      <c r="AT607" s="140" t="s">
        <v>176</v>
      </c>
      <c r="AU607" s="140" t="s">
        <v>87</v>
      </c>
      <c r="AY607" s="18" t="s">
        <v>172</v>
      </c>
      <c r="BE607" s="141">
        <f>IF(N607="základní",J607,0)</f>
        <v>0</v>
      </c>
      <c r="BF607" s="141">
        <f>IF(N607="snížená",J607,0)</f>
        <v>0</v>
      </c>
      <c r="BG607" s="141">
        <f>IF(N607="zákl. přenesená",J607,0)</f>
        <v>0</v>
      </c>
      <c r="BH607" s="141">
        <f>IF(N607="sníž. přenesená",J607,0)</f>
        <v>0</v>
      </c>
      <c r="BI607" s="141">
        <f>IF(N607="nulová",J607,0)</f>
        <v>0</v>
      </c>
      <c r="BJ607" s="18" t="s">
        <v>80</v>
      </c>
      <c r="BK607" s="141">
        <f>ROUND(I607*H607,2)</f>
        <v>0</v>
      </c>
      <c r="BL607" s="18" t="s">
        <v>289</v>
      </c>
      <c r="BM607" s="140" t="s">
        <v>747</v>
      </c>
    </row>
    <row r="608" spans="2:47" s="1" customFormat="1" ht="12">
      <c r="B608" s="33"/>
      <c r="D608" s="142" t="s">
        <v>181</v>
      </c>
      <c r="F608" s="143" t="s">
        <v>748</v>
      </c>
      <c r="I608" s="144"/>
      <c r="L608" s="33"/>
      <c r="M608" s="145"/>
      <c r="T608" s="54"/>
      <c r="AT608" s="18" t="s">
        <v>181</v>
      </c>
      <c r="AU608" s="18" t="s">
        <v>87</v>
      </c>
    </row>
    <row r="609" spans="2:65" s="1" customFormat="1" ht="24.2" customHeight="1">
      <c r="B609" s="33"/>
      <c r="C609" s="158" t="s">
        <v>749</v>
      </c>
      <c r="D609" s="158" t="s">
        <v>201</v>
      </c>
      <c r="E609" s="159" t="s">
        <v>750</v>
      </c>
      <c r="F609" s="160" t="s">
        <v>751</v>
      </c>
      <c r="G609" s="161" t="s">
        <v>584</v>
      </c>
      <c r="H609" s="162">
        <v>1</v>
      </c>
      <c r="I609" s="163"/>
      <c r="J609" s="164">
        <f>ROUND(I609*H609,2)</f>
        <v>0</v>
      </c>
      <c r="K609" s="160" t="s">
        <v>179</v>
      </c>
      <c r="L609" s="165"/>
      <c r="M609" s="166" t="s">
        <v>31</v>
      </c>
      <c r="N609" s="167" t="s">
        <v>46</v>
      </c>
      <c r="P609" s="138">
        <f>O609*H609</f>
        <v>0</v>
      </c>
      <c r="Q609" s="138">
        <v>0.013</v>
      </c>
      <c r="R609" s="138">
        <f>Q609*H609</f>
        <v>0.013</v>
      </c>
      <c r="S609" s="138">
        <v>0</v>
      </c>
      <c r="T609" s="139">
        <f>S609*H609</f>
        <v>0</v>
      </c>
      <c r="AR609" s="140" t="s">
        <v>397</v>
      </c>
      <c r="AT609" s="140" t="s">
        <v>201</v>
      </c>
      <c r="AU609" s="140" t="s">
        <v>87</v>
      </c>
      <c r="AY609" s="18" t="s">
        <v>172</v>
      </c>
      <c r="BE609" s="141">
        <f>IF(N609="základní",J609,0)</f>
        <v>0</v>
      </c>
      <c r="BF609" s="141">
        <f>IF(N609="snížená",J609,0)</f>
        <v>0</v>
      </c>
      <c r="BG609" s="141">
        <f>IF(N609="zákl. přenesená",J609,0)</f>
        <v>0</v>
      </c>
      <c r="BH609" s="141">
        <f>IF(N609="sníž. přenesená",J609,0)</f>
        <v>0</v>
      </c>
      <c r="BI609" s="141">
        <f>IF(N609="nulová",J609,0)</f>
        <v>0</v>
      </c>
      <c r="BJ609" s="18" t="s">
        <v>80</v>
      </c>
      <c r="BK609" s="141">
        <f>ROUND(I609*H609,2)</f>
        <v>0</v>
      </c>
      <c r="BL609" s="18" t="s">
        <v>289</v>
      </c>
      <c r="BM609" s="140" t="s">
        <v>752</v>
      </c>
    </row>
    <row r="610" spans="2:65" s="1" customFormat="1" ht="24.2" customHeight="1">
      <c r="B610" s="33"/>
      <c r="C610" s="129" t="s">
        <v>753</v>
      </c>
      <c r="D610" s="129" t="s">
        <v>176</v>
      </c>
      <c r="E610" s="130" t="s">
        <v>754</v>
      </c>
      <c r="F610" s="131" t="s">
        <v>755</v>
      </c>
      <c r="G610" s="132" t="s">
        <v>584</v>
      </c>
      <c r="H610" s="133">
        <v>1</v>
      </c>
      <c r="I610" s="134"/>
      <c r="J610" s="135">
        <f>ROUND(I610*H610,2)</f>
        <v>0</v>
      </c>
      <c r="K610" s="131" t="s">
        <v>179</v>
      </c>
      <c r="L610" s="33"/>
      <c r="M610" s="136" t="s">
        <v>31</v>
      </c>
      <c r="N610" s="137" t="s">
        <v>46</v>
      </c>
      <c r="P610" s="138">
        <f>O610*H610</f>
        <v>0</v>
      </c>
      <c r="Q610" s="138">
        <v>0</v>
      </c>
      <c r="R610" s="138">
        <f>Q610*H610</f>
        <v>0</v>
      </c>
      <c r="S610" s="138">
        <v>0</v>
      </c>
      <c r="T610" s="139">
        <f>S610*H610</f>
        <v>0</v>
      </c>
      <c r="AR610" s="140" t="s">
        <v>289</v>
      </c>
      <c r="AT610" s="140" t="s">
        <v>176</v>
      </c>
      <c r="AU610" s="140" t="s">
        <v>87</v>
      </c>
      <c r="AY610" s="18" t="s">
        <v>172</v>
      </c>
      <c r="BE610" s="141">
        <f>IF(N610="základní",J610,0)</f>
        <v>0</v>
      </c>
      <c r="BF610" s="141">
        <f>IF(N610="snížená",J610,0)</f>
        <v>0</v>
      </c>
      <c r="BG610" s="141">
        <f>IF(N610="zákl. přenesená",J610,0)</f>
        <v>0</v>
      </c>
      <c r="BH610" s="141">
        <f>IF(N610="sníž. přenesená",J610,0)</f>
        <v>0</v>
      </c>
      <c r="BI610" s="141">
        <f>IF(N610="nulová",J610,0)</f>
        <v>0</v>
      </c>
      <c r="BJ610" s="18" t="s">
        <v>80</v>
      </c>
      <c r="BK610" s="141">
        <f>ROUND(I610*H610,2)</f>
        <v>0</v>
      </c>
      <c r="BL610" s="18" t="s">
        <v>289</v>
      </c>
      <c r="BM610" s="140" t="s">
        <v>756</v>
      </c>
    </row>
    <row r="611" spans="2:47" s="1" customFormat="1" ht="12">
      <c r="B611" s="33"/>
      <c r="D611" s="142" t="s">
        <v>181</v>
      </c>
      <c r="F611" s="143" t="s">
        <v>757</v>
      </c>
      <c r="I611" s="144"/>
      <c r="L611" s="33"/>
      <c r="M611" s="145"/>
      <c r="T611" s="54"/>
      <c r="AT611" s="18" t="s">
        <v>181</v>
      </c>
      <c r="AU611" s="18" t="s">
        <v>87</v>
      </c>
    </row>
    <row r="612" spans="2:65" s="1" customFormat="1" ht="24.2" customHeight="1">
      <c r="B612" s="33"/>
      <c r="C612" s="158" t="s">
        <v>481</v>
      </c>
      <c r="D612" s="158" t="s">
        <v>201</v>
      </c>
      <c r="E612" s="159" t="s">
        <v>758</v>
      </c>
      <c r="F612" s="160" t="s">
        <v>759</v>
      </c>
      <c r="G612" s="161" t="s">
        <v>584</v>
      </c>
      <c r="H612" s="162">
        <v>1</v>
      </c>
      <c r="I612" s="163"/>
      <c r="J612" s="164">
        <f>ROUND(I612*H612,2)</f>
        <v>0</v>
      </c>
      <c r="K612" s="160" t="s">
        <v>179</v>
      </c>
      <c r="L612" s="165"/>
      <c r="M612" s="166" t="s">
        <v>31</v>
      </c>
      <c r="N612" s="167" t="s">
        <v>46</v>
      </c>
      <c r="P612" s="138">
        <f>O612*H612</f>
        <v>0</v>
      </c>
      <c r="Q612" s="138">
        <v>0.00015</v>
      </c>
      <c r="R612" s="138">
        <f>Q612*H612</f>
        <v>0.00015</v>
      </c>
      <c r="S612" s="138">
        <v>0</v>
      </c>
      <c r="T612" s="139">
        <f>S612*H612</f>
        <v>0</v>
      </c>
      <c r="AR612" s="140" t="s">
        <v>397</v>
      </c>
      <c r="AT612" s="140" t="s">
        <v>201</v>
      </c>
      <c r="AU612" s="140" t="s">
        <v>87</v>
      </c>
      <c r="AY612" s="18" t="s">
        <v>172</v>
      </c>
      <c r="BE612" s="141">
        <f>IF(N612="základní",J612,0)</f>
        <v>0</v>
      </c>
      <c r="BF612" s="141">
        <f>IF(N612="snížená",J612,0)</f>
        <v>0</v>
      </c>
      <c r="BG612" s="141">
        <f>IF(N612="zákl. přenesená",J612,0)</f>
        <v>0</v>
      </c>
      <c r="BH612" s="141">
        <f>IF(N612="sníž. přenesená",J612,0)</f>
        <v>0</v>
      </c>
      <c r="BI612" s="141">
        <f>IF(N612="nulová",J612,0)</f>
        <v>0</v>
      </c>
      <c r="BJ612" s="18" t="s">
        <v>80</v>
      </c>
      <c r="BK612" s="141">
        <f>ROUND(I612*H612,2)</f>
        <v>0</v>
      </c>
      <c r="BL612" s="18" t="s">
        <v>289</v>
      </c>
      <c r="BM612" s="140" t="s">
        <v>760</v>
      </c>
    </row>
    <row r="613" spans="2:65" s="1" customFormat="1" ht="24.2" customHeight="1">
      <c r="B613" s="33"/>
      <c r="C613" s="129" t="s">
        <v>761</v>
      </c>
      <c r="D613" s="129" t="s">
        <v>176</v>
      </c>
      <c r="E613" s="130" t="s">
        <v>762</v>
      </c>
      <c r="F613" s="131" t="s">
        <v>763</v>
      </c>
      <c r="G613" s="132" t="s">
        <v>584</v>
      </c>
      <c r="H613" s="133">
        <v>1</v>
      </c>
      <c r="I613" s="134"/>
      <c r="J613" s="135">
        <f>ROUND(I613*H613,2)</f>
        <v>0</v>
      </c>
      <c r="K613" s="131" t="s">
        <v>179</v>
      </c>
      <c r="L613" s="33"/>
      <c r="M613" s="136" t="s">
        <v>31</v>
      </c>
      <c r="N613" s="137" t="s">
        <v>46</v>
      </c>
      <c r="P613" s="138">
        <f>O613*H613</f>
        <v>0</v>
      </c>
      <c r="Q613" s="138">
        <v>0</v>
      </c>
      <c r="R613" s="138">
        <f>Q613*H613</f>
        <v>0</v>
      </c>
      <c r="S613" s="138">
        <v>0</v>
      </c>
      <c r="T613" s="139">
        <f>S613*H613</f>
        <v>0</v>
      </c>
      <c r="AR613" s="140" t="s">
        <v>289</v>
      </c>
      <c r="AT613" s="140" t="s">
        <v>176</v>
      </c>
      <c r="AU613" s="140" t="s">
        <v>87</v>
      </c>
      <c r="AY613" s="18" t="s">
        <v>172</v>
      </c>
      <c r="BE613" s="141">
        <f>IF(N613="základní",J613,0)</f>
        <v>0</v>
      </c>
      <c r="BF613" s="141">
        <f>IF(N613="snížená",J613,0)</f>
        <v>0</v>
      </c>
      <c r="BG613" s="141">
        <f>IF(N613="zákl. přenesená",J613,0)</f>
        <v>0</v>
      </c>
      <c r="BH613" s="141">
        <f>IF(N613="sníž. přenesená",J613,0)</f>
        <v>0</v>
      </c>
      <c r="BI613" s="141">
        <f>IF(N613="nulová",J613,0)</f>
        <v>0</v>
      </c>
      <c r="BJ613" s="18" t="s">
        <v>80</v>
      </c>
      <c r="BK613" s="141">
        <f>ROUND(I613*H613,2)</f>
        <v>0</v>
      </c>
      <c r="BL613" s="18" t="s">
        <v>289</v>
      </c>
      <c r="BM613" s="140" t="s">
        <v>764</v>
      </c>
    </row>
    <row r="614" spans="2:47" s="1" customFormat="1" ht="12">
      <c r="B614" s="33"/>
      <c r="D614" s="142" t="s">
        <v>181</v>
      </c>
      <c r="F614" s="143" t="s">
        <v>765</v>
      </c>
      <c r="I614" s="144"/>
      <c r="L614" s="33"/>
      <c r="M614" s="145"/>
      <c r="T614" s="54"/>
      <c r="AT614" s="18" t="s">
        <v>181</v>
      </c>
      <c r="AU614" s="18" t="s">
        <v>87</v>
      </c>
    </row>
    <row r="615" spans="2:65" s="1" customFormat="1" ht="16.5" customHeight="1">
      <c r="B615" s="33"/>
      <c r="C615" s="158" t="s">
        <v>766</v>
      </c>
      <c r="D615" s="158" t="s">
        <v>201</v>
      </c>
      <c r="E615" s="159" t="s">
        <v>767</v>
      </c>
      <c r="F615" s="160" t="s">
        <v>768</v>
      </c>
      <c r="G615" s="161" t="s">
        <v>584</v>
      </c>
      <c r="H615" s="162">
        <v>1</v>
      </c>
      <c r="I615" s="163"/>
      <c r="J615" s="164">
        <f>ROUND(I615*H615,2)</f>
        <v>0</v>
      </c>
      <c r="K615" s="160" t="s">
        <v>179</v>
      </c>
      <c r="L615" s="165"/>
      <c r="M615" s="166" t="s">
        <v>31</v>
      </c>
      <c r="N615" s="167" t="s">
        <v>46</v>
      </c>
      <c r="P615" s="138">
        <f>O615*H615</f>
        <v>0</v>
      </c>
      <c r="Q615" s="138">
        <v>0.0022</v>
      </c>
      <c r="R615" s="138">
        <f>Q615*H615</f>
        <v>0.0022</v>
      </c>
      <c r="S615" s="138">
        <v>0</v>
      </c>
      <c r="T615" s="139">
        <f>S615*H615</f>
        <v>0</v>
      </c>
      <c r="AR615" s="140" t="s">
        <v>397</v>
      </c>
      <c r="AT615" s="140" t="s">
        <v>201</v>
      </c>
      <c r="AU615" s="140" t="s">
        <v>87</v>
      </c>
      <c r="AY615" s="18" t="s">
        <v>172</v>
      </c>
      <c r="BE615" s="141">
        <f>IF(N615="základní",J615,0)</f>
        <v>0</v>
      </c>
      <c r="BF615" s="141">
        <f>IF(N615="snížená",J615,0)</f>
        <v>0</v>
      </c>
      <c r="BG615" s="141">
        <f>IF(N615="zákl. přenesená",J615,0)</f>
        <v>0</v>
      </c>
      <c r="BH615" s="141">
        <f>IF(N615="sníž. přenesená",J615,0)</f>
        <v>0</v>
      </c>
      <c r="BI615" s="141">
        <f>IF(N615="nulová",J615,0)</f>
        <v>0</v>
      </c>
      <c r="BJ615" s="18" t="s">
        <v>80</v>
      </c>
      <c r="BK615" s="141">
        <f>ROUND(I615*H615,2)</f>
        <v>0</v>
      </c>
      <c r="BL615" s="18" t="s">
        <v>289</v>
      </c>
      <c r="BM615" s="140" t="s">
        <v>769</v>
      </c>
    </row>
    <row r="616" spans="2:63" s="11" customFormat="1" ht="22.9" customHeight="1">
      <c r="B616" s="117"/>
      <c r="D616" s="118" t="s">
        <v>74</v>
      </c>
      <c r="E616" s="127" t="s">
        <v>770</v>
      </c>
      <c r="F616" s="127" t="s">
        <v>771</v>
      </c>
      <c r="I616" s="120"/>
      <c r="J616" s="128">
        <f>BK616</f>
        <v>0</v>
      </c>
      <c r="L616" s="117"/>
      <c r="M616" s="122"/>
      <c r="P616" s="123">
        <f>SUM(P617:P644)</f>
        <v>0</v>
      </c>
      <c r="R616" s="123">
        <f>SUM(R617:R644)</f>
        <v>0.1011424525</v>
      </c>
      <c r="T616" s="124">
        <f>SUM(T617:T644)</f>
        <v>0</v>
      </c>
      <c r="AR616" s="118" t="s">
        <v>84</v>
      </c>
      <c r="AT616" s="125" t="s">
        <v>74</v>
      </c>
      <c r="AU616" s="125" t="s">
        <v>80</v>
      </c>
      <c r="AY616" s="118" t="s">
        <v>172</v>
      </c>
      <c r="BK616" s="126">
        <f>SUM(BK617:BK644)</f>
        <v>0</v>
      </c>
    </row>
    <row r="617" spans="2:65" s="1" customFormat="1" ht="24.2" customHeight="1">
      <c r="B617" s="33"/>
      <c r="C617" s="129" t="s">
        <v>772</v>
      </c>
      <c r="D617" s="129" t="s">
        <v>176</v>
      </c>
      <c r="E617" s="130" t="s">
        <v>773</v>
      </c>
      <c r="F617" s="131" t="s">
        <v>774</v>
      </c>
      <c r="G617" s="132" t="s">
        <v>101</v>
      </c>
      <c r="H617" s="133">
        <v>190.546</v>
      </c>
      <c r="I617" s="134"/>
      <c r="J617" s="135">
        <f>ROUND(I617*H617,2)</f>
        <v>0</v>
      </c>
      <c r="K617" s="131" t="s">
        <v>179</v>
      </c>
      <c r="L617" s="33"/>
      <c r="M617" s="136" t="s">
        <v>31</v>
      </c>
      <c r="N617" s="137" t="s">
        <v>46</v>
      </c>
      <c r="P617" s="138">
        <f>O617*H617</f>
        <v>0</v>
      </c>
      <c r="Q617" s="138">
        <v>0</v>
      </c>
      <c r="R617" s="138">
        <f>Q617*H617</f>
        <v>0</v>
      </c>
      <c r="S617" s="138">
        <v>0</v>
      </c>
      <c r="T617" s="139">
        <f>S617*H617</f>
        <v>0</v>
      </c>
      <c r="AR617" s="140" t="s">
        <v>289</v>
      </c>
      <c r="AT617" s="140" t="s">
        <v>176</v>
      </c>
      <c r="AU617" s="140" t="s">
        <v>84</v>
      </c>
      <c r="AY617" s="18" t="s">
        <v>172</v>
      </c>
      <c r="BE617" s="141">
        <f>IF(N617="základní",J617,0)</f>
        <v>0</v>
      </c>
      <c r="BF617" s="141">
        <f>IF(N617="snížená",J617,0)</f>
        <v>0</v>
      </c>
      <c r="BG617" s="141">
        <f>IF(N617="zákl. přenesená",J617,0)</f>
        <v>0</v>
      </c>
      <c r="BH617" s="141">
        <f>IF(N617="sníž. přenesená",J617,0)</f>
        <v>0</v>
      </c>
      <c r="BI617" s="141">
        <f>IF(N617="nulová",J617,0)</f>
        <v>0</v>
      </c>
      <c r="BJ617" s="18" t="s">
        <v>80</v>
      </c>
      <c r="BK617" s="141">
        <f>ROUND(I617*H617,2)</f>
        <v>0</v>
      </c>
      <c r="BL617" s="18" t="s">
        <v>289</v>
      </c>
      <c r="BM617" s="140" t="s">
        <v>775</v>
      </c>
    </row>
    <row r="618" spans="2:47" s="1" customFormat="1" ht="12">
      <c r="B618" s="33"/>
      <c r="D618" s="142" t="s">
        <v>181</v>
      </c>
      <c r="F618" s="143" t="s">
        <v>776</v>
      </c>
      <c r="I618" s="144"/>
      <c r="L618" s="33"/>
      <c r="M618" s="145"/>
      <c r="T618" s="54"/>
      <c r="AT618" s="18" t="s">
        <v>181</v>
      </c>
      <c r="AU618" s="18" t="s">
        <v>84</v>
      </c>
    </row>
    <row r="619" spans="2:51" s="12" customFormat="1" ht="12">
      <c r="B619" s="148"/>
      <c r="D619" s="146" t="s">
        <v>185</v>
      </c>
      <c r="E619" s="149" t="s">
        <v>31</v>
      </c>
      <c r="F619" s="150" t="s">
        <v>111</v>
      </c>
      <c r="H619" s="151">
        <v>90.546</v>
      </c>
      <c r="I619" s="152"/>
      <c r="L619" s="148"/>
      <c r="M619" s="153"/>
      <c r="T619" s="154"/>
      <c r="AT619" s="149" t="s">
        <v>185</v>
      </c>
      <c r="AU619" s="149" t="s">
        <v>84</v>
      </c>
      <c r="AV619" s="12" t="s">
        <v>84</v>
      </c>
      <c r="AW619" s="12" t="s">
        <v>36</v>
      </c>
      <c r="AX619" s="12" t="s">
        <v>75</v>
      </c>
      <c r="AY619" s="149" t="s">
        <v>172</v>
      </c>
    </row>
    <row r="620" spans="2:51" s="12" customFormat="1" ht="12">
      <c r="B620" s="148"/>
      <c r="D620" s="146" t="s">
        <v>185</v>
      </c>
      <c r="E620" s="149" t="s">
        <v>31</v>
      </c>
      <c r="F620" s="150" t="s">
        <v>777</v>
      </c>
      <c r="H620" s="151">
        <v>100</v>
      </c>
      <c r="I620" s="152"/>
      <c r="L620" s="148"/>
      <c r="M620" s="153"/>
      <c r="T620" s="154"/>
      <c r="AT620" s="149" t="s">
        <v>185</v>
      </c>
      <c r="AU620" s="149" t="s">
        <v>84</v>
      </c>
      <c r="AV620" s="12" t="s">
        <v>84</v>
      </c>
      <c r="AW620" s="12" t="s">
        <v>36</v>
      </c>
      <c r="AX620" s="12" t="s">
        <v>75</v>
      </c>
      <c r="AY620" s="149" t="s">
        <v>172</v>
      </c>
    </row>
    <row r="621" spans="2:51" s="13" customFormat="1" ht="12">
      <c r="B621" s="168"/>
      <c r="D621" s="146" t="s">
        <v>185</v>
      </c>
      <c r="E621" s="169" t="s">
        <v>31</v>
      </c>
      <c r="F621" s="170" t="s">
        <v>217</v>
      </c>
      <c r="H621" s="171">
        <v>190.546</v>
      </c>
      <c r="I621" s="172"/>
      <c r="L621" s="168"/>
      <c r="M621" s="173"/>
      <c r="T621" s="174"/>
      <c r="AT621" s="169" t="s">
        <v>185</v>
      </c>
      <c r="AU621" s="169" t="s">
        <v>84</v>
      </c>
      <c r="AV621" s="13" t="s">
        <v>90</v>
      </c>
      <c r="AW621" s="13" t="s">
        <v>36</v>
      </c>
      <c r="AX621" s="13" t="s">
        <v>80</v>
      </c>
      <c r="AY621" s="169" t="s">
        <v>172</v>
      </c>
    </row>
    <row r="622" spans="2:47" s="1" customFormat="1" ht="12">
      <c r="B622" s="33"/>
      <c r="D622" s="146" t="s">
        <v>186</v>
      </c>
      <c r="F622" s="155" t="s">
        <v>371</v>
      </c>
      <c r="L622" s="33"/>
      <c r="M622" s="145"/>
      <c r="T622" s="54"/>
      <c r="AU622" s="18" t="s">
        <v>84</v>
      </c>
    </row>
    <row r="623" spans="2:47" s="1" customFormat="1" ht="12">
      <c r="B623" s="33"/>
      <c r="D623" s="146" t="s">
        <v>186</v>
      </c>
      <c r="F623" s="156" t="s">
        <v>372</v>
      </c>
      <c r="H623" s="157">
        <v>17.601</v>
      </c>
      <c r="L623" s="33"/>
      <c r="M623" s="145"/>
      <c r="T623" s="54"/>
      <c r="AU623" s="18" t="s">
        <v>84</v>
      </c>
    </row>
    <row r="624" spans="2:47" s="1" customFormat="1" ht="12">
      <c r="B624" s="33"/>
      <c r="D624" s="146" t="s">
        <v>186</v>
      </c>
      <c r="F624" s="156" t="s">
        <v>373</v>
      </c>
      <c r="H624" s="157">
        <v>7.175</v>
      </c>
      <c r="L624" s="33"/>
      <c r="M624" s="145"/>
      <c r="T624" s="54"/>
      <c r="AU624" s="18" t="s">
        <v>84</v>
      </c>
    </row>
    <row r="625" spans="2:47" s="1" customFormat="1" ht="12">
      <c r="B625" s="33"/>
      <c r="D625" s="146" t="s">
        <v>186</v>
      </c>
      <c r="F625" s="156" t="s">
        <v>374</v>
      </c>
      <c r="H625" s="157">
        <v>22.916</v>
      </c>
      <c r="L625" s="33"/>
      <c r="M625" s="145"/>
      <c r="T625" s="54"/>
      <c r="AU625" s="18" t="s">
        <v>84</v>
      </c>
    </row>
    <row r="626" spans="2:47" s="1" customFormat="1" ht="12">
      <c r="B626" s="33"/>
      <c r="D626" s="146" t="s">
        <v>186</v>
      </c>
      <c r="F626" s="156" t="s">
        <v>375</v>
      </c>
      <c r="H626" s="157">
        <v>26.204</v>
      </c>
      <c r="L626" s="33"/>
      <c r="M626" s="145"/>
      <c r="T626" s="54"/>
      <c r="AU626" s="18" t="s">
        <v>84</v>
      </c>
    </row>
    <row r="627" spans="2:47" s="1" customFormat="1" ht="12">
      <c r="B627" s="33"/>
      <c r="D627" s="146" t="s">
        <v>186</v>
      </c>
      <c r="F627" s="156" t="s">
        <v>376</v>
      </c>
      <c r="H627" s="157">
        <v>16.65</v>
      </c>
      <c r="L627" s="33"/>
      <c r="M627" s="145"/>
      <c r="T627" s="54"/>
      <c r="AU627" s="18" t="s">
        <v>84</v>
      </c>
    </row>
    <row r="628" spans="2:47" s="1" customFormat="1" ht="12">
      <c r="B628" s="33"/>
      <c r="D628" s="146" t="s">
        <v>186</v>
      </c>
      <c r="F628" s="156" t="s">
        <v>217</v>
      </c>
      <c r="H628" s="157">
        <v>90.546</v>
      </c>
      <c r="L628" s="33"/>
      <c r="M628" s="145"/>
      <c r="T628" s="54"/>
      <c r="AU628" s="18" t="s">
        <v>84</v>
      </c>
    </row>
    <row r="629" spans="2:65" s="1" customFormat="1" ht="33" customHeight="1">
      <c r="B629" s="33"/>
      <c r="C629" s="129" t="s">
        <v>778</v>
      </c>
      <c r="D629" s="129" t="s">
        <v>176</v>
      </c>
      <c r="E629" s="130" t="s">
        <v>779</v>
      </c>
      <c r="F629" s="131" t="s">
        <v>780</v>
      </c>
      <c r="G629" s="132" t="s">
        <v>101</v>
      </c>
      <c r="H629" s="133">
        <v>190.546</v>
      </c>
      <c r="I629" s="134"/>
      <c r="J629" s="135">
        <f>ROUND(I629*H629,2)</f>
        <v>0</v>
      </c>
      <c r="K629" s="131" t="s">
        <v>179</v>
      </c>
      <c r="L629" s="33"/>
      <c r="M629" s="136" t="s">
        <v>31</v>
      </c>
      <c r="N629" s="137" t="s">
        <v>46</v>
      </c>
      <c r="P629" s="138">
        <f>O629*H629</f>
        <v>0</v>
      </c>
      <c r="Q629" s="138">
        <v>0.000205</v>
      </c>
      <c r="R629" s="138">
        <f>Q629*H629</f>
        <v>0.039061929999999995</v>
      </c>
      <c r="S629" s="138">
        <v>0</v>
      </c>
      <c r="T629" s="139">
        <f>S629*H629</f>
        <v>0</v>
      </c>
      <c r="AR629" s="140" t="s">
        <v>289</v>
      </c>
      <c r="AT629" s="140" t="s">
        <v>176</v>
      </c>
      <c r="AU629" s="140" t="s">
        <v>84</v>
      </c>
      <c r="AY629" s="18" t="s">
        <v>172</v>
      </c>
      <c r="BE629" s="141">
        <f>IF(N629="základní",J629,0)</f>
        <v>0</v>
      </c>
      <c r="BF629" s="141">
        <f>IF(N629="snížená",J629,0)</f>
        <v>0</v>
      </c>
      <c r="BG629" s="141">
        <f>IF(N629="zákl. přenesená",J629,0)</f>
        <v>0</v>
      </c>
      <c r="BH629" s="141">
        <f>IF(N629="sníž. přenesená",J629,0)</f>
        <v>0</v>
      </c>
      <c r="BI629" s="141">
        <f>IF(N629="nulová",J629,0)</f>
        <v>0</v>
      </c>
      <c r="BJ629" s="18" t="s">
        <v>80</v>
      </c>
      <c r="BK629" s="141">
        <f>ROUND(I629*H629,2)</f>
        <v>0</v>
      </c>
      <c r="BL629" s="18" t="s">
        <v>289</v>
      </c>
      <c r="BM629" s="140" t="s">
        <v>781</v>
      </c>
    </row>
    <row r="630" spans="2:47" s="1" customFormat="1" ht="12">
      <c r="B630" s="33"/>
      <c r="D630" s="142" t="s">
        <v>181</v>
      </c>
      <c r="F630" s="143" t="s">
        <v>782</v>
      </c>
      <c r="I630" s="144"/>
      <c r="L630" s="33"/>
      <c r="M630" s="145"/>
      <c r="T630" s="54"/>
      <c r="AT630" s="18" t="s">
        <v>181</v>
      </c>
      <c r="AU630" s="18" t="s">
        <v>84</v>
      </c>
    </row>
    <row r="631" spans="2:65" s="1" customFormat="1" ht="24.2" customHeight="1">
      <c r="B631" s="33"/>
      <c r="C631" s="129" t="s">
        <v>783</v>
      </c>
      <c r="D631" s="129" t="s">
        <v>176</v>
      </c>
      <c r="E631" s="130" t="s">
        <v>784</v>
      </c>
      <c r="F631" s="131" t="s">
        <v>785</v>
      </c>
      <c r="G631" s="132" t="s">
        <v>101</v>
      </c>
      <c r="H631" s="133">
        <v>190.546</v>
      </c>
      <c r="I631" s="134"/>
      <c r="J631" s="135">
        <f>ROUND(I631*H631,2)</f>
        <v>0</v>
      </c>
      <c r="K631" s="131" t="s">
        <v>179</v>
      </c>
      <c r="L631" s="33"/>
      <c r="M631" s="136" t="s">
        <v>31</v>
      </c>
      <c r="N631" s="137" t="s">
        <v>46</v>
      </c>
      <c r="P631" s="138">
        <f>O631*H631</f>
        <v>0</v>
      </c>
      <c r="Q631" s="138">
        <v>0.0003255</v>
      </c>
      <c r="R631" s="138">
        <f>Q631*H631</f>
        <v>0.062022722999999995</v>
      </c>
      <c r="S631" s="138">
        <v>0</v>
      </c>
      <c r="T631" s="139">
        <f>S631*H631</f>
        <v>0</v>
      </c>
      <c r="AR631" s="140" t="s">
        <v>289</v>
      </c>
      <c r="AT631" s="140" t="s">
        <v>176</v>
      </c>
      <c r="AU631" s="140" t="s">
        <v>84</v>
      </c>
      <c r="AY631" s="18" t="s">
        <v>172</v>
      </c>
      <c r="BE631" s="141">
        <f>IF(N631="základní",J631,0)</f>
        <v>0</v>
      </c>
      <c r="BF631" s="141">
        <f>IF(N631="snížená",J631,0)</f>
        <v>0</v>
      </c>
      <c r="BG631" s="141">
        <f>IF(N631="zákl. přenesená",J631,0)</f>
        <v>0</v>
      </c>
      <c r="BH631" s="141">
        <f>IF(N631="sníž. přenesená",J631,0)</f>
        <v>0</v>
      </c>
      <c r="BI631" s="141">
        <f>IF(N631="nulová",J631,0)</f>
        <v>0</v>
      </c>
      <c r="BJ631" s="18" t="s">
        <v>80</v>
      </c>
      <c r="BK631" s="141">
        <f>ROUND(I631*H631,2)</f>
        <v>0</v>
      </c>
      <c r="BL631" s="18" t="s">
        <v>289</v>
      </c>
      <c r="BM631" s="140" t="s">
        <v>786</v>
      </c>
    </row>
    <row r="632" spans="2:47" s="1" customFormat="1" ht="12">
      <c r="B632" s="33"/>
      <c r="D632" s="142" t="s">
        <v>181</v>
      </c>
      <c r="F632" s="143" t="s">
        <v>787</v>
      </c>
      <c r="I632" s="144"/>
      <c r="L632" s="33"/>
      <c r="M632" s="145"/>
      <c r="T632" s="54"/>
      <c r="AT632" s="18" t="s">
        <v>181</v>
      </c>
      <c r="AU632" s="18" t="s">
        <v>84</v>
      </c>
    </row>
    <row r="633" spans="2:65" s="1" customFormat="1" ht="33" customHeight="1">
      <c r="B633" s="33"/>
      <c r="C633" s="129" t="s">
        <v>788</v>
      </c>
      <c r="D633" s="129" t="s">
        <v>176</v>
      </c>
      <c r="E633" s="130" t="s">
        <v>789</v>
      </c>
      <c r="F633" s="131" t="s">
        <v>790</v>
      </c>
      <c r="G633" s="132" t="s">
        <v>109</v>
      </c>
      <c r="H633" s="133">
        <v>5</v>
      </c>
      <c r="I633" s="134"/>
      <c r="J633" s="135">
        <f>ROUND(I633*H633,2)</f>
        <v>0</v>
      </c>
      <c r="K633" s="131" t="s">
        <v>179</v>
      </c>
      <c r="L633" s="33"/>
      <c r="M633" s="136" t="s">
        <v>31</v>
      </c>
      <c r="N633" s="137" t="s">
        <v>46</v>
      </c>
      <c r="P633" s="138">
        <f>O633*H633</f>
        <v>0</v>
      </c>
      <c r="Q633" s="138">
        <v>1.15599E-05</v>
      </c>
      <c r="R633" s="138">
        <f>Q633*H633</f>
        <v>5.7799499999999994E-05</v>
      </c>
      <c r="S633" s="138">
        <v>0</v>
      </c>
      <c r="T633" s="139">
        <f>S633*H633</f>
        <v>0</v>
      </c>
      <c r="AR633" s="140" t="s">
        <v>289</v>
      </c>
      <c r="AT633" s="140" t="s">
        <v>176</v>
      </c>
      <c r="AU633" s="140" t="s">
        <v>84</v>
      </c>
      <c r="AY633" s="18" t="s">
        <v>172</v>
      </c>
      <c r="BE633" s="141">
        <f>IF(N633="základní",J633,0)</f>
        <v>0</v>
      </c>
      <c r="BF633" s="141">
        <f>IF(N633="snížená",J633,0)</f>
        <v>0</v>
      </c>
      <c r="BG633" s="141">
        <f>IF(N633="zákl. přenesená",J633,0)</f>
        <v>0</v>
      </c>
      <c r="BH633" s="141">
        <f>IF(N633="sníž. přenesená",J633,0)</f>
        <v>0</v>
      </c>
      <c r="BI633" s="141">
        <f>IF(N633="nulová",J633,0)</f>
        <v>0</v>
      </c>
      <c r="BJ633" s="18" t="s">
        <v>80</v>
      </c>
      <c r="BK633" s="141">
        <f>ROUND(I633*H633,2)</f>
        <v>0</v>
      </c>
      <c r="BL633" s="18" t="s">
        <v>289</v>
      </c>
      <c r="BM633" s="140" t="s">
        <v>791</v>
      </c>
    </row>
    <row r="634" spans="2:47" s="1" customFormat="1" ht="12">
      <c r="B634" s="33"/>
      <c r="D634" s="142" t="s">
        <v>181</v>
      </c>
      <c r="F634" s="143" t="s">
        <v>792</v>
      </c>
      <c r="I634" s="144"/>
      <c r="L634" s="33"/>
      <c r="M634" s="145"/>
      <c r="T634" s="54"/>
      <c r="AT634" s="18" t="s">
        <v>181</v>
      </c>
      <c r="AU634" s="18" t="s">
        <v>84</v>
      </c>
    </row>
    <row r="635" spans="2:51" s="12" customFormat="1" ht="12">
      <c r="B635" s="148"/>
      <c r="D635" s="146" t="s">
        <v>185</v>
      </c>
      <c r="E635" s="149" t="s">
        <v>31</v>
      </c>
      <c r="F635" s="150" t="s">
        <v>93</v>
      </c>
      <c r="H635" s="151">
        <v>5</v>
      </c>
      <c r="I635" s="152"/>
      <c r="L635" s="148"/>
      <c r="M635" s="153"/>
      <c r="T635" s="154"/>
      <c r="AT635" s="149" t="s">
        <v>185</v>
      </c>
      <c r="AU635" s="149" t="s">
        <v>84</v>
      </c>
      <c r="AV635" s="12" t="s">
        <v>84</v>
      </c>
      <c r="AW635" s="12" t="s">
        <v>36</v>
      </c>
      <c r="AX635" s="12" t="s">
        <v>80</v>
      </c>
      <c r="AY635" s="149" t="s">
        <v>172</v>
      </c>
    </row>
    <row r="636" spans="2:65" s="1" customFormat="1" ht="37.9" customHeight="1">
      <c r="B636" s="33"/>
      <c r="C636" s="129" t="s">
        <v>521</v>
      </c>
      <c r="D636" s="129" t="s">
        <v>176</v>
      </c>
      <c r="E636" s="130" t="s">
        <v>793</v>
      </c>
      <c r="F636" s="131" t="s">
        <v>794</v>
      </c>
      <c r="G636" s="132" t="s">
        <v>109</v>
      </c>
      <c r="H636" s="133">
        <v>50</v>
      </c>
      <c r="I636" s="134"/>
      <c r="J636" s="135">
        <f>ROUND(I636*H636,2)</f>
        <v>0</v>
      </c>
      <c r="K636" s="131" t="s">
        <v>179</v>
      </c>
      <c r="L636" s="33"/>
      <c r="M636" s="136" t="s">
        <v>31</v>
      </c>
      <c r="N636" s="137" t="s">
        <v>46</v>
      </c>
      <c r="P636" s="138">
        <f>O636*H636</f>
        <v>0</v>
      </c>
      <c r="Q636" s="138">
        <v>0</v>
      </c>
      <c r="R636" s="138">
        <f>Q636*H636</f>
        <v>0</v>
      </c>
      <c r="S636" s="138">
        <v>0</v>
      </c>
      <c r="T636" s="139">
        <f>S636*H636</f>
        <v>0</v>
      </c>
      <c r="AR636" s="140" t="s">
        <v>289</v>
      </c>
      <c r="AT636" s="140" t="s">
        <v>176</v>
      </c>
      <c r="AU636" s="140" t="s">
        <v>84</v>
      </c>
      <c r="AY636" s="18" t="s">
        <v>172</v>
      </c>
      <c r="BE636" s="141">
        <f>IF(N636="základní",J636,0)</f>
        <v>0</v>
      </c>
      <c r="BF636" s="141">
        <f>IF(N636="snížená",J636,0)</f>
        <v>0</v>
      </c>
      <c r="BG636" s="141">
        <f>IF(N636="zákl. přenesená",J636,0)</f>
        <v>0</v>
      </c>
      <c r="BH636" s="141">
        <f>IF(N636="sníž. přenesená",J636,0)</f>
        <v>0</v>
      </c>
      <c r="BI636" s="141">
        <f>IF(N636="nulová",J636,0)</f>
        <v>0</v>
      </c>
      <c r="BJ636" s="18" t="s">
        <v>80</v>
      </c>
      <c r="BK636" s="141">
        <f>ROUND(I636*H636,2)</f>
        <v>0</v>
      </c>
      <c r="BL636" s="18" t="s">
        <v>289</v>
      </c>
      <c r="BM636" s="140" t="s">
        <v>795</v>
      </c>
    </row>
    <row r="637" spans="2:47" s="1" customFormat="1" ht="12">
      <c r="B637" s="33"/>
      <c r="D637" s="142" t="s">
        <v>181</v>
      </c>
      <c r="F637" s="143" t="s">
        <v>796</v>
      </c>
      <c r="I637" s="144"/>
      <c r="L637" s="33"/>
      <c r="M637" s="145"/>
      <c r="T637" s="54"/>
      <c r="AT637" s="18" t="s">
        <v>181</v>
      </c>
      <c r="AU637" s="18" t="s">
        <v>84</v>
      </c>
    </row>
    <row r="638" spans="2:65" s="1" customFormat="1" ht="24.2" customHeight="1">
      <c r="B638" s="33"/>
      <c r="C638" s="158" t="s">
        <v>797</v>
      </c>
      <c r="D638" s="158" t="s">
        <v>201</v>
      </c>
      <c r="E638" s="159" t="s">
        <v>798</v>
      </c>
      <c r="F638" s="160" t="s">
        <v>799</v>
      </c>
      <c r="G638" s="161" t="s">
        <v>109</v>
      </c>
      <c r="H638" s="162">
        <v>50</v>
      </c>
      <c r="I638" s="163"/>
      <c r="J638" s="164">
        <f>ROUND(I638*H638,2)</f>
        <v>0</v>
      </c>
      <c r="K638" s="160" t="s">
        <v>179</v>
      </c>
      <c r="L638" s="165"/>
      <c r="M638" s="166" t="s">
        <v>31</v>
      </c>
      <c r="N638" s="167" t="s">
        <v>46</v>
      </c>
      <c r="P638" s="138">
        <f>O638*H638</f>
        <v>0</v>
      </c>
      <c r="Q638" s="138">
        <v>0</v>
      </c>
      <c r="R638" s="138">
        <f>Q638*H638</f>
        <v>0</v>
      </c>
      <c r="S638" s="138">
        <v>0</v>
      </c>
      <c r="T638" s="139">
        <f>S638*H638</f>
        <v>0</v>
      </c>
      <c r="AR638" s="140" t="s">
        <v>397</v>
      </c>
      <c r="AT638" s="140" t="s">
        <v>201</v>
      </c>
      <c r="AU638" s="140" t="s">
        <v>84</v>
      </c>
      <c r="AY638" s="18" t="s">
        <v>172</v>
      </c>
      <c r="BE638" s="141">
        <f>IF(N638="základní",J638,0)</f>
        <v>0</v>
      </c>
      <c r="BF638" s="141">
        <f>IF(N638="snížená",J638,0)</f>
        <v>0</v>
      </c>
      <c r="BG638" s="141">
        <f>IF(N638="zákl. přenesená",J638,0)</f>
        <v>0</v>
      </c>
      <c r="BH638" s="141">
        <f>IF(N638="sníž. přenesená",J638,0)</f>
        <v>0</v>
      </c>
      <c r="BI638" s="141">
        <f>IF(N638="nulová",J638,0)</f>
        <v>0</v>
      </c>
      <c r="BJ638" s="18" t="s">
        <v>80</v>
      </c>
      <c r="BK638" s="141">
        <f>ROUND(I638*H638,2)</f>
        <v>0</v>
      </c>
      <c r="BL638" s="18" t="s">
        <v>289</v>
      </c>
      <c r="BM638" s="140" t="s">
        <v>800</v>
      </c>
    </row>
    <row r="639" spans="2:65" s="1" customFormat="1" ht="24.2" customHeight="1">
      <c r="B639" s="33"/>
      <c r="C639" s="129" t="s">
        <v>801</v>
      </c>
      <c r="D639" s="129" t="s">
        <v>176</v>
      </c>
      <c r="E639" s="130" t="s">
        <v>802</v>
      </c>
      <c r="F639" s="131" t="s">
        <v>803</v>
      </c>
      <c r="G639" s="132" t="s">
        <v>101</v>
      </c>
      <c r="H639" s="133">
        <v>100</v>
      </c>
      <c r="I639" s="134"/>
      <c r="J639" s="135">
        <f>ROUND(I639*H639,2)</f>
        <v>0</v>
      </c>
      <c r="K639" s="131" t="s">
        <v>179</v>
      </c>
      <c r="L639" s="33"/>
      <c r="M639" s="136" t="s">
        <v>31</v>
      </c>
      <c r="N639" s="137" t="s">
        <v>46</v>
      </c>
      <c r="P639" s="138">
        <f>O639*H639</f>
        <v>0</v>
      </c>
      <c r="Q639" s="138">
        <v>0</v>
      </c>
      <c r="R639" s="138">
        <f>Q639*H639</f>
        <v>0</v>
      </c>
      <c r="S639" s="138">
        <v>0</v>
      </c>
      <c r="T639" s="139">
        <f>S639*H639</f>
        <v>0</v>
      </c>
      <c r="AR639" s="140" t="s">
        <v>289</v>
      </c>
      <c r="AT639" s="140" t="s">
        <v>176</v>
      </c>
      <c r="AU639" s="140" t="s">
        <v>84</v>
      </c>
      <c r="AY639" s="18" t="s">
        <v>172</v>
      </c>
      <c r="BE639" s="141">
        <f>IF(N639="základní",J639,0)</f>
        <v>0</v>
      </c>
      <c r="BF639" s="141">
        <f>IF(N639="snížená",J639,0)</f>
        <v>0</v>
      </c>
      <c r="BG639" s="141">
        <f>IF(N639="zákl. přenesená",J639,0)</f>
        <v>0</v>
      </c>
      <c r="BH639" s="141">
        <f>IF(N639="sníž. přenesená",J639,0)</f>
        <v>0</v>
      </c>
      <c r="BI639" s="141">
        <f>IF(N639="nulová",J639,0)</f>
        <v>0</v>
      </c>
      <c r="BJ639" s="18" t="s">
        <v>80</v>
      </c>
      <c r="BK639" s="141">
        <f>ROUND(I639*H639,2)</f>
        <v>0</v>
      </c>
      <c r="BL639" s="18" t="s">
        <v>289</v>
      </c>
      <c r="BM639" s="140" t="s">
        <v>804</v>
      </c>
    </row>
    <row r="640" spans="2:47" s="1" customFormat="1" ht="12">
      <c r="B640" s="33"/>
      <c r="D640" s="142" t="s">
        <v>181</v>
      </c>
      <c r="F640" s="143" t="s">
        <v>805</v>
      </c>
      <c r="I640" s="144"/>
      <c r="L640" s="33"/>
      <c r="M640" s="145"/>
      <c r="T640" s="54"/>
      <c r="AT640" s="18" t="s">
        <v>181</v>
      </c>
      <c r="AU640" s="18" t="s">
        <v>84</v>
      </c>
    </row>
    <row r="641" spans="2:65" s="1" customFormat="1" ht="16.5" customHeight="1">
      <c r="B641" s="33"/>
      <c r="C641" s="158" t="s">
        <v>806</v>
      </c>
      <c r="D641" s="158" t="s">
        <v>201</v>
      </c>
      <c r="E641" s="159" t="s">
        <v>807</v>
      </c>
      <c r="F641" s="160" t="s">
        <v>808</v>
      </c>
      <c r="G641" s="161" t="s">
        <v>101</v>
      </c>
      <c r="H641" s="162">
        <v>100</v>
      </c>
      <c r="I641" s="163"/>
      <c r="J641" s="164">
        <f>ROUND(I641*H641,2)</f>
        <v>0</v>
      </c>
      <c r="K641" s="160" t="s">
        <v>179</v>
      </c>
      <c r="L641" s="165"/>
      <c r="M641" s="166" t="s">
        <v>31</v>
      </c>
      <c r="N641" s="167" t="s">
        <v>46</v>
      </c>
      <c r="P641" s="138">
        <f>O641*H641</f>
        <v>0</v>
      </c>
      <c r="Q641" s="138">
        <v>0</v>
      </c>
      <c r="R641" s="138">
        <f>Q641*H641</f>
        <v>0</v>
      </c>
      <c r="S641" s="138">
        <v>0</v>
      </c>
      <c r="T641" s="139">
        <f>S641*H641</f>
        <v>0</v>
      </c>
      <c r="AR641" s="140" t="s">
        <v>397</v>
      </c>
      <c r="AT641" s="140" t="s">
        <v>201</v>
      </c>
      <c r="AU641" s="140" t="s">
        <v>84</v>
      </c>
      <c r="AY641" s="18" t="s">
        <v>172</v>
      </c>
      <c r="BE641" s="141">
        <f>IF(N641="základní",J641,0)</f>
        <v>0</v>
      </c>
      <c r="BF641" s="141">
        <f>IF(N641="snížená",J641,0)</f>
        <v>0</v>
      </c>
      <c r="BG641" s="141">
        <f>IF(N641="zákl. přenesená",J641,0)</f>
        <v>0</v>
      </c>
      <c r="BH641" s="141">
        <f>IF(N641="sníž. přenesená",J641,0)</f>
        <v>0</v>
      </c>
      <c r="BI641" s="141">
        <f>IF(N641="nulová",J641,0)</f>
        <v>0</v>
      </c>
      <c r="BJ641" s="18" t="s">
        <v>80</v>
      </c>
      <c r="BK641" s="141">
        <f>ROUND(I641*H641,2)</f>
        <v>0</v>
      </c>
      <c r="BL641" s="18" t="s">
        <v>289</v>
      </c>
      <c r="BM641" s="140" t="s">
        <v>809</v>
      </c>
    </row>
    <row r="642" spans="2:65" s="1" customFormat="1" ht="55.5" customHeight="1">
      <c r="B642" s="33"/>
      <c r="C642" s="129" t="s">
        <v>810</v>
      </c>
      <c r="D642" s="129" t="s">
        <v>176</v>
      </c>
      <c r="E642" s="130" t="s">
        <v>811</v>
      </c>
      <c r="F642" s="131" t="s">
        <v>812</v>
      </c>
      <c r="G642" s="132" t="s">
        <v>101</v>
      </c>
      <c r="H642" s="133">
        <v>100</v>
      </c>
      <c r="I642" s="134"/>
      <c r="J642" s="135">
        <f>ROUND(I642*H642,2)</f>
        <v>0</v>
      </c>
      <c r="K642" s="131" t="s">
        <v>179</v>
      </c>
      <c r="L642" s="33"/>
      <c r="M642" s="136" t="s">
        <v>31</v>
      </c>
      <c r="N642" s="137" t="s">
        <v>46</v>
      </c>
      <c r="P642" s="138">
        <f>O642*H642</f>
        <v>0</v>
      </c>
      <c r="Q642" s="138">
        <v>0</v>
      </c>
      <c r="R642" s="138">
        <f>Q642*H642</f>
        <v>0</v>
      </c>
      <c r="S642" s="138">
        <v>0</v>
      </c>
      <c r="T642" s="139">
        <f>S642*H642</f>
        <v>0</v>
      </c>
      <c r="AR642" s="140" t="s">
        <v>289</v>
      </c>
      <c r="AT642" s="140" t="s">
        <v>176</v>
      </c>
      <c r="AU642" s="140" t="s">
        <v>84</v>
      </c>
      <c r="AY642" s="18" t="s">
        <v>172</v>
      </c>
      <c r="BE642" s="141">
        <f>IF(N642="základní",J642,0)</f>
        <v>0</v>
      </c>
      <c r="BF642" s="141">
        <f>IF(N642="snížená",J642,0)</f>
        <v>0</v>
      </c>
      <c r="BG642" s="141">
        <f>IF(N642="zákl. přenesená",J642,0)</f>
        <v>0</v>
      </c>
      <c r="BH642" s="141">
        <f>IF(N642="sníž. přenesená",J642,0)</f>
        <v>0</v>
      </c>
      <c r="BI642" s="141">
        <f>IF(N642="nulová",J642,0)</f>
        <v>0</v>
      </c>
      <c r="BJ642" s="18" t="s">
        <v>80</v>
      </c>
      <c r="BK642" s="141">
        <f>ROUND(I642*H642,2)</f>
        <v>0</v>
      </c>
      <c r="BL642" s="18" t="s">
        <v>289</v>
      </c>
      <c r="BM642" s="140" t="s">
        <v>813</v>
      </c>
    </row>
    <row r="643" spans="2:47" s="1" customFormat="1" ht="12">
      <c r="B643" s="33"/>
      <c r="D643" s="142" t="s">
        <v>181</v>
      </c>
      <c r="F643" s="143" t="s">
        <v>814</v>
      </c>
      <c r="I643" s="144"/>
      <c r="L643" s="33"/>
      <c r="M643" s="145"/>
      <c r="T643" s="54"/>
      <c r="AT643" s="18" t="s">
        <v>181</v>
      </c>
      <c r="AU643" s="18" t="s">
        <v>84</v>
      </c>
    </row>
    <row r="644" spans="2:65" s="1" customFormat="1" ht="16.5" customHeight="1">
      <c r="B644" s="33"/>
      <c r="C644" s="158" t="s">
        <v>815</v>
      </c>
      <c r="D644" s="158" t="s">
        <v>201</v>
      </c>
      <c r="E644" s="159" t="s">
        <v>807</v>
      </c>
      <c r="F644" s="160" t="s">
        <v>808</v>
      </c>
      <c r="G644" s="161" t="s">
        <v>101</v>
      </c>
      <c r="H644" s="162">
        <v>100</v>
      </c>
      <c r="I644" s="163"/>
      <c r="J644" s="164">
        <f>ROUND(I644*H644,2)</f>
        <v>0</v>
      </c>
      <c r="K644" s="160" t="s">
        <v>179</v>
      </c>
      <c r="L644" s="165"/>
      <c r="M644" s="166" t="s">
        <v>31</v>
      </c>
      <c r="N644" s="167" t="s">
        <v>46</v>
      </c>
      <c r="P644" s="138">
        <f>O644*H644</f>
        <v>0</v>
      </c>
      <c r="Q644" s="138">
        <v>0</v>
      </c>
      <c r="R644" s="138">
        <f>Q644*H644</f>
        <v>0</v>
      </c>
      <c r="S644" s="138">
        <v>0</v>
      </c>
      <c r="T644" s="139">
        <f>S644*H644</f>
        <v>0</v>
      </c>
      <c r="AR644" s="140" t="s">
        <v>397</v>
      </c>
      <c r="AT644" s="140" t="s">
        <v>201</v>
      </c>
      <c r="AU644" s="140" t="s">
        <v>84</v>
      </c>
      <c r="AY644" s="18" t="s">
        <v>172</v>
      </c>
      <c r="BE644" s="141">
        <f>IF(N644="základní",J644,0)</f>
        <v>0</v>
      </c>
      <c r="BF644" s="141">
        <f>IF(N644="snížená",J644,0)</f>
        <v>0</v>
      </c>
      <c r="BG644" s="141">
        <f>IF(N644="zákl. přenesená",J644,0)</f>
        <v>0</v>
      </c>
      <c r="BH644" s="141">
        <f>IF(N644="sníž. přenesená",J644,0)</f>
        <v>0</v>
      </c>
      <c r="BI644" s="141">
        <f>IF(N644="nulová",J644,0)</f>
        <v>0</v>
      </c>
      <c r="BJ644" s="18" t="s">
        <v>80</v>
      </c>
      <c r="BK644" s="141">
        <f>ROUND(I644*H644,2)</f>
        <v>0</v>
      </c>
      <c r="BL644" s="18" t="s">
        <v>289</v>
      </c>
      <c r="BM644" s="140" t="s">
        <v>816</v>
      </c>
    </row>
    <row r="645" spans="2:63" s="11" customFormat="1" ht="25.9" customHeight="1">
      <c r="B645" s="117"/>
      <c r="D645" s="118" t="s">
        <v>74</v>
      </c>
      <c r="E645" s="119" t="s">
        <v>817</v>
      </c>
      <c r="F645" s="119" t="s">
        <v>97</v>
      </c>
      <c r="I645" s="120"/>
      <c r="J645" s="121">
        <f>BK645</f>
        <v>0</v>
      </c>
      <c r="L645" s="117"/>
      <c r="M645" s="122"/>
      <c r="P645" s="123">
        <f>SUM(P646:P648)</f>
        <v>0</v>
      </c>
      <c r="R645" s="123">
        <f>SUM(R646:R648)</f>
        <v>0</v>
      </c>
      <c r="T645" s="124">
        <f>SUM(T646:T648)</f>
        <v>0</v>
      </c>
      <c r="AR645" s="118" t="s">
        <v>93</v>
      </c>
      <c r="AT645" s="125" t="s">
        <v>74</v>
      </c>
      <c r="AU645" s="125" t="s">
        <v>75</v>
      </c>
      <c r="AY645" s="118" t="s">
        <v>172</v>
      </c>
      <c r="BK645" s="126">
        <f>SUM(BK646:BK648)</f>
        <v>0</v>
      </c>
    </row>
    <row r="646" spans="2:65" s="1" customFormat="1" ht="37.9" customHeight="1">
      <c r="B646" s="33"/>
      <c r="C646" s="129" t="s">
        <v>818</v>
      </c>
      <c r="D646" s="129" t="s">
        <v>176</v>
      </c>
      <c r="E646" s="130" t="s">
        <v>819</v>
      </c>
      <c r="F646" s="131" t="s">
        <v>820</v>
      </c>
      <c r="G646" s="132" t="s">
        <v>821</v>
      </c>
      <c r="H646" s="133">
        <v>1</v>
      </c>
      <c r="I646" s="134"/>
      <c r="J646" s="135">
        <f>ROUND(I646*H646,2)</f>
        <v>0</v>
      </c>
      <c r="K646" s="131" t="s">
        <v>237</v>
      </c>
      <c r="L646" s="33"/>
      <c r="M646" s="136" t="s">
        <v>31</v>
      </c>
      <c r="N646" s="137" t="s">
        <v>46</v>
      </c>
      <c r="P646" s="138">
        <f>O646*H646</f>
        <v>0</v>
      </c>
      <c r="Q646" s="138">
        <v>0</v>
      </c>
      <c r="R646" s="138">
        <f>Q646*H646</f>
        <v>0</v>
      </c>
      <c r="S646" s="138">
        <v>0</v>
      </c>
      <c r="T646" s="139">
        <f>S646*H646</f>
        <v>0</v>
      </c>
      <c r="AR646" s="140" t="s">
        <v>90</v>
      </c>
      <c r="AT646" s="140" t="s">
        <v>176</v>
      </c>
      <c r="AU646" s="140" t="s">
        <v>80</v>
      </c>
      <c r="AY646" s="18" t="s">
        <v>172</v>
      </c>
      <c r="BE646" s="141">
        <f>IF(N646="základní",J646,0)</f>
        <v>0</v>
      </c>
      <c r="BF646" s="141">
        <f>IF(N646="snížená",J646,0)</f>
        <v>0</v>
      </c>
      <c r="BG646" s="141">
        <f>IF(N646="zákl. přenesená",J646,0)</f>
        <v>0</v>
      </c>
      <c r="BH646" s="141">
        <f>IF(N646="sníž. přenesená",J646,0)</f>
        <v>0</v>
      </c>
      <c r="BI646" s="141">
        <f>IF(N646="nulová",J646,0)</f>
        <v>0</v>
      </c>
      <c r="BJ646" s="18" t="s">
        <v>80</v>
      </c>
      <c r="BK646" s="141">
        <f>ROUND(I646*H646,2)</f>
        <v>0</v>
      </c>
      <c r="BL646" s="18" t="s">
        <v>90</v>
      </c>
      <c r="BM646" s="140" t="s">
        <v>822</v>
      </c>
    </row>
    <row r="647" spans="2:65" s="1" customFormat="1" ht="21.75" customHeight="1">
      <c r="B647" s="33"/>
      <c r="C647" s="129" t="s">
        <v>823</v>
      </c>
      <c r="D647" s="129" t="s">
        <v>176</v>
      </c>
      <c r="E647" s="130" t="s">
        <v>824</v>
      </c>
      <c r="F647" s="131" t="s">
        <v>825</v>
      </c>
      <c r="G647" s="132" t="s">
        <v>821</v>
      </c>
      <c r="H647" s="133">
        <v>1</v>
      </c>
      <c r="I647" s="134"/>
      <c r="J647" s="135">
        <f>ROUND(I647*H647,2)</f>
        <v>0</v>
      </c>
      <c r="K647" s="131" t="s">
        <v>237</v>
      </c>
      <c r="L647" s="33"/>
      <c r="M647" s="136" t="s">
        <v>31</v>
      </c>
      <c r="N647" s="137" t="s">
        <v>46</v>
      </c>
      <c r="P647" s="138">
        <f>O647*H647</f>
        <v>0</v>
      </c>
      <c r="Q647" s="138">
        <v>0</v>
      </c>
      <c r="R647" s="138">
        <f>Q647*H647</f>
        <v>0</v>
      </c>
      <c r="S647" s="138">
        <v>0</v>
      </c>
      <c r="T647" s="139">
        <f>S647*H647</f>
        <v>0</v>
      </c>
      <c r="AR647" s="140" t="s">
        <v>90</v>
      </c>
      <c r="AT647" s="140" t="s">
        <v>176</v>
      </c>
      <c r="AU647" s="140" t="s">
        <v>80</v>
      </c>
      <c r="AY647" s="18" t="s">
        <v>172</v>
      </c>
      <c r="BE647" s="141">
        <f>IF(N647="základní",J647,0)</f>
        <v>0</v>
      </c>
      <c r="BF647" s="141">
        <f>IF(N647="snížená",J647,0)</f>
        <v>0</v>
      </c>
      <c r="BG647" s="141">
        <f>IF(N647="zákl. přenesená",J647,0)</f>
        <v>0</v>
      </c>
      <c r="BH647" s="141">
        <f>IF(N647="sníž. přenesená",J647,0)</f>
        <v>0</v>
      </c>
      <c r="BI647" s="141">
        <f>IF(N647="nulová",J647,0)</f>
        <v>0</v>
      </c>
      <c r="BJ647" s="18" t="s">
        <v>80</v>
      </c>
      <c r="BK647" s="141">
        <f>ROUND(I647*H647,2)</f>
        <v>0</v>
      </c>
      <c r="BL647" s="18" t="s">
        <v>90</v>
      </c>
      <c r="BM647" s="140" t="s">
        <v>826</v>
      </c>
    </row>
    <row r="648" spans="2:65" s="1" customFormat="1" ht="16.5" customHeight="1">
      <c r="B648" s="33"/>
      <c r="C648" s="129" t="s">
        <v>827</v>
      </c>
      <c r="D648" s="129" t="s">
        <v>176</v>
      </c>
      <c r="E648" s="130" t="s">
        <v>828</v>
      </c>
      <c r="F648" s="131" t="s">
        <v>829</v>
      </c>
      <c r="G648" s="132" t="s">
        <v>475</v>
      </c>
      <c r="H648" s="133">
        <v>10</v>
      </c>
      <c r="I648" s="134"/>
      <c r="J648" s="135">
        <f>ROUND(I648*H648,2)</f>
        <v>0</v>
      </c>
      <c r="K648" s="131" t="s">
        <v>237</v>
      </c>
      <c r="L648" s="33"/>
      <c r="M648" s="190" t="s">
        <v>31</v>
      </c>
      <c r="N648" s="191" t="s">
        <v>46</v>
      </c>
      <c r="O648" s="192"/>
      <c r="P648" s="193">
        <f>O648*H648</f>
        <v>0</v>
      </c>
      <c r="Q648" s="193">
        <v>0</v>
      </c>
      <c r="R648" s="193">
        <f>Q648*H648</f>
        <v>0</v>
      </c>
      <c r="S648" s="193">
        <v>0</v>
      </c>
      <c r="T648" s="194">
        <f>S648*H648</f>
        <v>0</v>
      </c>
      <c r="AR648" s="140" t="s">
        <v>90</v>
      </c>
      <c r="AT648" s="140" t="s">
        <v>176</v>
      </c>
      <c r="AU648" s="140" t="s">
        <v>80</v>
      </c>
      <c r="AY648" s="18" t="s">
        <v>172</v>
      </c>
      <c r="BE648" s="141">
        <f>IF(N648="základní",J648,0)</f>
        <v>0</v>
      </c>
      <c r="BF648" s="141">
        <f>IF(N648="snížená",J648,0)</f>
        <v>0</v>
      </c>
      <c r="BG648" s="141">
        <f>IF(N648="zákl. přenesená",J648,0)</f>
        <v>0</v>
      </c>
      <c r="BH648" s="141">
        <f>IF(N648="sníž. přenesená",J648,0)</f>
        <v>0</v>
      </c>
      <c r="BI648" s="141">
        <f>IF(N648="nulová",J648,0)</f>
        <v>0</v>
      </c>
      <c r="BJ648" s="18" t="s">
        <v>80</v>
      </c>
      <c r="BK648" s="141">
        <f>ROUND(I648*H648,2)</f>
        <v>0</v>
      </c>
      <c r="BL648" s="18" t="s">
        <v>90</v>
      </c>
      <c r="BM648" s="140" t="s">
        <v>830</v>
      </c>
    </row>
    <row r="649" spans="2:12" s="1" customFormat="1" ht="6.95" customHeight="1">
      <c r="B649" s="42"/>
      <c r="C649" s="43"/>
      <c r="D649" s="43"/>
      <c r="E649" s="43"/>
      <c r="F649" s="43"/>
      <c r="G649" s="43"/>
      <c r="H649" s="43"/>
      <c r="I649" s="43"/>
      <c r="J649" s="43"/>
      <c r="K649" s="43"/>
      <c r="L649" s="33"/>
    </row>
  </sheetData>
  <sheetProtection algorithmName="SHA-512" hashValue="9e7/5GYyY/GPiBedPpx/U15mvc4Zr3GjulhC3lQygrTK1xNjV1Ig5cL2A+vXDna22F5qB0LoGshihExLW1eImg==" saltValue="O7A7iZpwtXnAAtJNKff7hRVTo9optd6pZEvnB6Bj3yPwTfjr0zxhJw0LbbN2d+ZnbnkYzbXnOFX72cn/qCy3nQ==" spinCount="100000" sheet="1" objects="1" scenarios="1" formatColumns="0" formatRows="0" autoFilter="0"/>
  <autoFilter ref="C106:K648"/>
  <mergeCells count="9">
    <mergeCell ref="E50:H50"/>
    <mergeCell ref="E97:H97"/>
    <mergeCell ref="E99:H99"/>
    <mergeCell ref="L2:V2"/>
    <mergeCell ref="E7:H7"/>
    <mergeCell ref="E9:H9"/>
    <mergeCell ref="E18:H18"/>
    <mergeCell ref="E27:H27"/>
    <mergeCell ref="E48:H48"/>
  </mergeCells>
  <hyperlinks>
    <hyperlink ref="F112" r:id="rId1" display="https://podminky.urs.cz/item/CS_URS_2023_02/121112003"/>
    <hyperlink ref="F118" r:id="rId2" display="https://podminky.urs.cz/item/CS_URS_2023_02/181111113"/>
    <hyperlink ref="F123" r:id="rId3" display="https://podminky.urs.cz/item/CS_URS_2023_02/181311103"/>
    <hyperlink ref="F128" r:id="rId4" display="https://podminky.urs.cz/item/CS_URS_2023_02/181411132"/>
    <hyperlink ref="F136" r:id="rId5" display="https://podminky.urs.cz/item/CS_URS_2023_02/132212131"/>
    <hyperlink ref="F141" r:id="rId6" display="https://podminky.urs.cz/item/CS_URS_2023_02/132151254"/>
    <hyperlink ref="F158" r:id="rId7" display="https://podminky.urs.cz/item/CS_URS_2023_02/174111101"/>
    <hyperlink ref="F175" r:id="rId8" display="https://podminky.urs.cz/item/CS_URS_2023_02/162251102"/>
    <hyperlink ref="F179" r:id="rId9" display="https://podminky.urs.cz/item/CS_URS_2023_02/167151111"/>
    <hyperlink ref="F182" r:id="rId10" display="https://podminky.urs.cz/item/CS_URS_2023_02/162751117"/>
    <hyperlink ref="F189" r:id="rId11" display="https://podminky.urs.cz/item/CS_URS_2023_02/162751119"/>
    <hyperlink ref="F193" r:id="rId12" display="https://podminky.urs.cz/item/CS_URS_2023_02/997013873"/>
    <hyperlink ref="F198" r:id="rId13" display="https://podminky.urs.cz/item/CS_URS_2023_02/965082932"/>
    <hyperlink ref="F204" r:id="rId14" display="https://podminky.urs.cz/item/CS_URS_2023_02/167111101"/>
    <hyperlink ref="F206" r:id="rId15" display="https://podminky.urs.cz/item/CS_URS_2023_02/162751117"/>
    <hyperlink ref="F209" r:id="rId16" display="https://podminky.urs.cz/item/CS_URS_2023_02/211971110"/>
    <hyperlink ref="F223" r:id="rId17" display="https://podminky.urs.cz/item/CS_URS_2023_02/319202115"/>
    <hyperlink ref="F231" r:id="rId18" display="https://podminky.urs.cz/item/CS_URS_2023_02/631312141"/>
    <hyperlink ref="F235" r:id="rId19" display="https://podminky.urs.cz/item/CS_URS_2023_02/619991001"/>
    <hyperlink ref="F238" r:id="rId20" display="https://podminky.urs.cz/item/CS_URS_2023_02/619991011"/>
    <hyperlink ref="F246" r:id="rId21" display="https://podminky.urs.cz/item/CS_URS_2023_02/612131151"/>
    <hyperlink ref="F256" r:id="rId22" display="https://podminky.urs.cz/item/CS_URS_2023_02/612324111"/>
    <hyperlink ref="F266" r:id="rId23" display="https://podminky.urs.cz/item/CS_URS_2023_02/612324191"/>
    <hyperlink ref="F276" r:id="rId24" display="https://podminky.urs.cz/item/CS_URS_2023_02/612325131"/>
    <hyperlink ref="F286" r:id="rId25" display="https://podminky.urs.cz/item/CS_URS_2023_02/612328131"/>
    <hyperlink ref="F296" r:id="rId26" display="https://podminky.urs.cz/item/CS_URS_2023_02/622131101"/>
    <hyperlink ref="F313" r:id="rId27" display="https://podminky.urs.cz/item/CS_URS_2023_02/622331101"/>
    <hyperlink ref="F328" r:id="rId28" display="https://podminky.urs.cz/item/CS_URS_2023_02/622331191"/>
    <hyperlink ref="F345" r:id="rId29" display="https://podminky.urs.cz/item/CS_URS_2023_02/622142001"/>
    <hyperlink ref="F354" r:id="rId30" display="https://podminky.urs.cz/item/CS_URS_2023_02/713131145"/>
    <hyperlink ref="F373" r:id="rId31" display="https://podminky.urs.cz/item/CS_URS_2023_02/783823133"/>
    <hyperlink ref="F382" r:id="rId32" display="https://podminky.urs.cz/item/CS_URS_2023_02/783827123"/>
    <hyperlink ref="F392" r:id="rId33" display="https://podminky.urs.cz/item/CS_URS_2023_02/949101112"/>
    <hyperlink ref="F395" r:id="rId34" display="https://podminky.urs.cz/item/CS_URS_2023_02/952901111"/>
    <hyperlink ref="F397" r:id="rId35" display="https://podminky.urs.cz/item/CS_URS_2023_02/HZS1292"/>
    <hyperlink ref="F406" r:id="rId36" display="https://podminky.urs.cz/item/CS_URS_2023_02/637111111"/>
    <hyperlink ref="F411" r:id="rId37" display="https://podminky.urs.cz/item/CS_URS_2023_02/591441111"/>
    <hyperlink ref="F418" r:id="rId38" display="https://podminky.urs.cz/item/CS_URS_2023_02/637311131"/>
    <hyperlink ref="F423" r:id="rId39" display="https://podminky.urs.cz/item/CS_URS_2023_02/935112111"/>
    <hyperlink ref="F431" r:id="rId40" display="https://podminky.urs.cz/item/CS_URS_2023_02/935112911"/>
    <hyperlink ref="F437" r:id="rId41" display="https://podminky.urs.cz/item/CS_URS_2023_02/966008211"/>
    <hyperlink ref="F442" r:id="rId42" display="https://podminky.urs.cz/item/CS_URS_2023_02/965042121"/>
    <hyperlink ref="F448" r:id="rId43" display="https://podminky.urs.cz/item/CS_URS_2023_02/965042121"/>
    <hyperlink ref="F451" r:id="rId44" display="https://podminky.urs.cz/item/CS_URS_2023_02/977312112"/>
    <hyperlink ref="F454" r:id="rId45" display="https://podminky.urs.cz/item/CS_URS_2023_02/113204111"/>
    <hyperlink ref="F463" r:id="rId46" display="https://podminky.urs.cz/item/CS_URS_2023_02/HZS1292"/>
    <hyperlink ref="F466" r:id="rId47" display="https://podminky.urs.cz/item/CS_URS_2023_02/978013191"/>
    <hyperlink ref="F482" r:id="rId48" display="https://podminky.urs.cz/item/CS_URS_2023_02/629995101"/>
    <hyperlink ref="F490" r:id="rId49" display="https://podminky.urs.cz/item/CS_URS_2023_02/978013191"/>
    <hyperlink ref="F492" r:id="rId50" display="https://podminky.urs.cz/item/CS_URS_2023_02/978012191"/>
    <hyperlink ref="F495" r:id="rId51" display="https://podminky.urs.cz/item/CS_URS_2023_02/971024471"/>
    <hyperlink ref="F498" r:id="rId52" display="https://podminky.urs.cz/item/CS_URS_2023_02/764002851"/>
    <hyperlink ref="F503" r:id="rId53" display="https://podminky.urs.cz/item/CS_URS_2023_02/766691914"/>
    <hyperlink ref="F507" r:id="rId54" display="https://podminky.urs.cz/item/CS_URS_2023_02/997013211"/>
    <hyperlink ref="F509" r:id="rId55" display="https://podminky.urs.cz/item/CS_URS_2023_02/997013501"/>
    <hyperlink ref="F511" r:id="rId56" display="https://podminky.urs.cz/item/CS_URS_2023_02/997013509"/>
    <hyperlink ref="F515" r:id="rId57" display="https://podminky.urs.cz/item/CS_URS_2023_02/997013631"/>
    <hyperlink ref="F519" r:id="rId58" display="https://podminky.urs.cz/item/CS_URS_2023_02/998011001"/>
    <hyperlink ref="F523" r:id="rId59" display="https://podminky.urs.cz/item/CS_URS_2023_02/998018001"/>
    <hyperlink ref="F529" r:id="rId60" display="https://podminky.urs.cz/item/CS_URS_2023_02/711112001"/>
    <hyperlink ref="F546" r:id="rId61" display="https://podminky.urs.cz/item/CS_URS_2023_02/711112132"/>
    <hyperlink ref="F564" r:id="rId62" display="https://podminky.urs.cz/item/CS_URS_2023_02/711161273"/>
    <hyperlink ref="F575" r:id="rId63" display="https://podminky.urs.cz/item/CS_URS_2023_02/711161383"/>
    <hyperlink ref="F580" r:id="rId64" display="https://podminky.urs.cz/item/CS_URS_2023_02/998711101"/>
    <hyperlink ref="F582" r:id="rId65" display="https://podminky.urs.cz/item/CS_URS_2023_02/998711181"/>
    <hyperlink ref="F587" r:id="rId66" display="https://podminky.urs.cz/item/CS_URS_2023_02/764216607"/>
    <hyperlink ref="F590" r:id="rId67" display="https://podminky.urs.cz/item/CS_URS_2023_02/764216611"/>
    <hyperlink ref="F593" r:id="rId68" display="https://podminky.urs.cz/item/CS_URS_2023_02/764216667"/>
    <hyperlink ref="F596" r:id="rId69" display="https://podminky.urs.cz/item/CS_URS_2023_02/764218604"/>
    <hyperlink ref="F599" r:id="rId70" display="https://podminky.urs.cz/item/CS_URS_2023_02/764218647"/>
    <hyperlink ref="F602" r:id="rId71" display="https://podminky.urs.cz/item/CS_URS_2023_02/998764101"/>
    <hyperlink ref="F605" r:id="rId72" display="https://podminky.urs.cz/item/CS_URS_2023_02/998766101"/>
    <hyperlink ref="F608" r:id="rId73" display="https://podminky.urs.cz/item/CS_URS_2023_02/766660001"/>
    <hyperlink ref="F611" r:id="rId74" display="https://podminky.urs.cz/item/CS_URS_2023_02/766660728"/>
    <hyperlink ref="F614" r:id="rId75" display="https://podminky.urs.cz/item/CS_URS_2023_02/766660729"/>
    <hyperlink ref="F618" r:id="rId76" display="https://podminky.urs.cz/item/CS_URS_2023_02/784111001"/>
    <hyperlink ref="F630" r:id="rId77" display="https://podminky.urs.cz/item/CS_URS_2023_02/784181111"/>
    <hyperlink ref="F632" r:id="rId78" display="https://podminky.urs.cz/item/CS_URS_2023_02/784321031"/>
    <hyperlink ref="F634" r:id="rId79" display="https://podminky.urs.cz/item/CS_URS_2023_02/784161001"/>
    <hyperlink ref="F637" r:id="rId80" display="https://podminky.urs.cz/item/CS_URS_2023_02/784171001"/>
    <hyperlink ref="F640" r:id="rId81" display="https://podminky.urs.cz/item/CS_URS_2023_02/784171101"/>
    <hyperlink ref="F643" r:id="rId82" display="https://podminky.urs.cz/item/CS_URS_2023_02/78417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74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86</v>
      </c>
      <c r="AZ2" s="86" t="s">
        <v>99</v>
      </c>
      <c r="BA2" s="86" t="s">
        <v>100</v>
      </c>
      <c r="BB2" s="86" t="s">
        <v>101</v>
      </c>
      <c r="BC2" s="86" t="s">
        <v>831</v>
      </c>
      <c r="BD2" s="86" t="s">
        <v>87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  <c r="AZ3" s="86" t="s">
        <v>103</v>
      </c>
      <c r="BA3" s="86" t="s">
        <v>104</v>
      </c>
      <c r="BB3" s="86" t="s">
        <v>101</v>
      </c>
      <c r="BC3" s="86" t="s">
        <v>832</v>
      </c>
      <c r="BD3" s="86" t="s">
        <v>87</v>
      </c>
    </row>
    <row r="4" spans="2:56" ht="24.95" customHeight="1">
      <c r="B4" s="21"/>
      <c r="D4" s="22" t="s">
        <v>106</v>
      </c>
      <c r="L4" s="21"/>
      <c r="M4" s="87" t="s">
        <v>10</v>
      </c>
      <c r="AT4" s="18" t="s">
        <v>4</v>
      </c>
      <c r="AZ4" s="86" t="s">
        <v>833</v>
      </c>
      <c r="BA4" s="86" t="s">
        <v>834</v>
      </c>
      <c r="BB4" s="86" t="s">
        <v>101</v>
      </c>
      <c r="BC4" s="86" t="s">
        <v>835</v>
      </c>
      <c r="BD4" s="86" t="s">
        <v>87</v>
      </c>
    </row>
    <row r="5" spans="2:56" ht="6.95" customHeight="1">
      <c r="B5" s="21"/>
      <c r="L5" s="21"/>
      <c r="AZ5" s="86" t="s">
        <v>107</v>
      </c>
      <c r="BA5" s="86" t="s">
        <v>836</v>
      </c>
      <c r="BB5" s="86" t="s">
        <v>109</v>
      </c>
      <c r="BC5" s="86" t="s">
        <v>837</v>
      </c>
      <c r="BD5" s="86" t="s">
        <v>87</v>
      </c>
    </row>
    <row r="6" spans="2:56" ht="12" customHeight="1">
      <c r="B6" s="21"/>
      <c r="D6" s="28" t="s">
        <v>16</v>
      </c>
      <c r="L6" s="21"/>
      <c r="AZ6" s="86" t="s">
        <v>111</v>
      </c>
      <c r="BA6" s="86" t="s">
        <v>838</v>
      </c>
      <c r="BB6" s="86" t="s">
        <v>101</v>
      </c>
      <c r="BC6" s="86" t="s">
        <v>839</v>
      </c>
      <c r="BD6" s="86" t="s">
        <v>87</v>
      </c>
    </row>
    <row r="7" spans="2:56" ht="26.25" customHeight="1">
      <c r="B7" s="21"/>
      <c r="E7" s="292" t="str">
        <f>'Rekapitulace stavby'!K6</f>
        <v>Stavební úpravy - hydroizolace spodní stavby, Základní škola Jih Mariánské Lázně</v>
      </c>
      <c r="F7" s="293"/>
      <c r="G7" s="293"/>
      <c r="H7" s="293"/>
      <c r="L7" s="21"/>
      <c r="AZ7" s="86" t="s">
        <v>114</v>
      </c>
      <c r="BA7" s="86" t="s">
        <v>840</v>
      </c>
      <c r="BB7" s="86" t="s">
        <v>101</v>
      </c>
      <c r="BC7" s="86" t="s">
        <v>841</v>
      </c>
      <c r="BD7" s="86" t="s">
        <v>87</v>
      </c>
    </row>
    <row r="8" spans="2:56" s="1" customFormat="1" ht="12" customHeight="1">
      <c r="B8" s="33"/>
      <c r="D8" s="28" t="s">
        <v>120</v>
      </c>
      <c r="L8" s="33"/>
      <c r="AZ8" s="86" t="s">
        <v>117</v>
      </c>
      <c r="BA8" s="86" t="s">
        <v>118</v>
      </c>
      <c r="BB8" s="86" t="s">
        <v>101</v>
      </c>
      <c r="BC8" s="86" t="s">
        <v>842</v>
      </c>
      <c r="BD8" s="86" t="s">
        <v>87</v>
      </c>
    </row>
    <row r="9" spans="2:56" s="1" customFormat="1" ht="16.5" customHeight="1">
      <c r="B9" s="33"/>
      <c r="E9" s="256" t="s">
        <v>843</v>
      </c>
      <c r="F9" s="294"/>
      <c r="G9" s="294"/>
      <c r="H9" s="294"/>
      <c r="L9" s="33"/>
      <c r="AZ9" s="86" t="s">
        <v>121</v>
      </c>
      <c r="BA9" s="86" t="s">
        <v>844</v>
      </c>
      <c r="BB9" s="86" t="s">
        <v>109</v>
      </c>
      <c r="BC9" s="86" t="s">
        <v>845</v>
      </c>
      <c r="BD9" s="86" t="s">
        <v>87</v>
      </c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31</v>
      </c>
      <c r="I11" s="28" t="s">
        <v>20</v>
      </c>
      <c r="J11" s="26" t="s">
        <v>31</v>
      </c>
      <c r="L11" s="33"/>
    </row>
    <row r="12" spans="2:12" s="1" customFormat="1" ht="12" customHeight="1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20. 8. 2023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26</v>
      </c>
      <c r="I14" s="28" t="s">
        <v>27</v>
      </c>
      <c r="J14" s="26" t="s">
        <v>28</v>
      </c>
      <c r="L14" s="33"/>
    </row>
    <row r="15" spans="2:12" s="1" customFormat="1" ht="18" customHeight="1">
      <c r="B15" s="33"/>
      <c r="E15" s="26" t="s">
        <v>29</v>
      </c>
      <c r="I15" s="28" t="s">
        <v>30</v>
      </c>
      <c r="J15" s="26" t="s">
        <v>31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32</v>
      </c>
      <c r="I17" s="28" t="s">
        <v>27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295" t="str">
        <f>'Rekapitulace stavby'!E14</f>
        <v>Vyplň údaj</v>
      </c>
      <c r="F18" s="277"/>
      <c r="G18" s="277"/>
      <c r="H18" s="277"/>
      <c r="I18" s="28" t="s">
        <v>30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34</v>
      </c>
      <c r="I20" s="28" t="s">
        <v>27</v>
      </c>
      <c r="J20" s="26" t="s">
        <v>31</v>
      </c>
      <c r="L20" s="33"/>
    </row>
    <row r="21" spans="2:12" s="1" customFormat="1" ht="18" customHeight="1">
      <c r="B21" s="33"/>
      <c r="E21" s="26" t="s">
        <v>35</v>
      </c>
      <c r="I21" s="28" t="s">
        <v>30</v>
      </c>
      <c r="J21" s="26" t="s">
        <v>31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37</v>
      </c>
      <c r="I23" s="28" t="s">
        <v>27</v>
      </c>
      <c r="J23" s="26" t="s">
        <v>31</v>
      </c>
      <c r="L23" s="33"/>
    </row>
    <row r="24" spans="2:12" s="1" customFormat="1" ht="18" customHeight="1">
      <c r="B24" s="33"/>
      <c r="E24" s="26" t="s">
        <v>38</v>
      </c>
      <c r="I24" s="28" t="s">
        <v>30</v>
      </c>
      <c r="J24" s="26" t="s">
        <v>31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39</v>
      </c>
      <c r="L26" s="33"/>
    </row>
    <row r="27" spans="2:12" s="7" customFormat="1" ht="71.25" customHeight="1">
      <c r="B27" s="88"/>
      <c r="E27" s="281" t="s">
        <v>40</v>
      </c>
      <c r="F27" s="281"/>
      <c r="G27" s="281"/>
      <c r="H27" s="281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41</v>
      </c>
      <c r="J30" s="64">
        <f>ROUND(J106,2)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43</v>
      </c>
      <c r="I32" s="36" t="s">
        <v>42</v>
      </c>
      <c r="J32" s="36" t="s">
        <v>44</v>
      </c>
      <c r="L32" s="33"/>
    </row>
    <row r="33" spans="2:12" s="1" customFormat="1" ht="14.45" customHeight="1">
      <c r="B33" s="33"/>
      <c r="D33" s="53" t="s">
        <v>45</v>
      </c>
      <c r="E33" s="28" t="s">
        <v>46</v>
      </c>
      <c r="F33" s="90">
        <f>ROUND((SUM(BE106:BE745)),2)</f>
        <v>0</v>
      </c>
      <c r="I33" s="91">
        <v>0.21</v>
      </c>
      <c r="J33" s="90">
        <f>ROUND(((SUM(BE106:BE745))*I33),2)</f>
        <v>0</v>
      </c>
      <c r="L33" s="33"/>
    </row>
    <row r="34" spans="2:12" s="1" customFormat="1" ht="14.45" customHeight="1">
      <c r="B34" s="33"/>
      <c r="E34" s="28" t="s">
        <v>47</v>
      </c>
      <c r="F34" s="90">
        <f>ROUND((SUM(BF106:BF745)),2)</f>
        <v>0</v>
      </c>
      <c r="I34" s="91">
        <v>0.15</v>
      </c>
      <c r="J34" s="90">
        <f>ROUND(((SUM(BF106:BF745))*I34),2)</f>
        <v>0</v>
      </c>
      <c r="L34" s="33"/>
    </row>
    <row r="35" spans="2:12" s="1" customFormat="1" ht="14.45" customHeight="1" hidden="1">
      <c r="B35" s="33"/>
      <c r="E35" s="28" t="s">
        <v>48</v>
      </c>
      <c r="F35" s="90">
        <f>ROUND((SUM(BG106:BG745)),2)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49</v>
      </c>
      <c r="F36" s="90">
        <f>ROUND((SUM(BH106:BH745)),2)</f>
        <v>0</v>
      </c>
      <c r="I36" s="91">
        <v>0.15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50</v>
      </c>
      <c r="F37" s="90">
        <f>ROUND((SUM(BI106:BI745)),2)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51</v>
      </c>
      <c r="E39" s="55"/>
      <c r="F39" s="55"/>
      <c r="G39" s="94" t="s">
        <v>52</v>
      </c>
      <c r="H39" s="95" t="s">
        <v>53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125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6.25" customHeight="1">
      <c r="B48" s="33"/>
      <c r="E48" s="292" t="str">
        <f>E7</f>
        <v>Stavební úpravy - hydroizolace spodní stavby, Základní škola Jih Mariánské Lázně</v>
      </c>
      <c r="F48" s="293"/>
      <c r="G48" s="293"/>
      <c r="H48" s="293"/>
      <c r="L48" s="33"/>
    </row>
    <row r="49" spans="2:12" s="1" customFormat="1" ht="12" customHeight="1">
      <c r="B49" s="33"/>
      <c r="C49" s="28" t="s">
        <v>120</v>
      </c>
      <c r="L49" s="33"/>
    </row>
    <row r="50" spans="2:12" s="1" customFormat="1" ht="16.5" customHeight="1">
      <c r="B50" s="33"/>
      <c r="E50" s="256" t="str">
        <f>E9</f>
        <v>2 - Etapa II</v>
      </c>
      <c r="F50" s="294"/>
      <c r="G50" s="294"/>
      <c r="H50" s="294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22</v>
      </c>
      <c r="F52" s="26" t="str">
        <f>F12</f>
        <v>Komenského 459</v>
      </c>
      <c r="I52" s="28" t="s">
        <v>24</v>
      </c>
      <c r="J52" s="50" t="str">
        <f>IF(J12="","",J12)</f>
        <v>20. 8. 2023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26</v>
      </c>
      <c r="F54" s="26" t="str">
        <f>E15</f>
        <v>Město Mariánské Lázně</v>
      </c>
      <c r="I54" s="28" t="s">
        <v>34</v>
      </c>
      <c r="J54" s="31" t="str">
        <f>E21</f>
        <v>Studio Prokon</v>
      </c>
      <c r="L54" s="33"/>
    </row>
    <row r="55" spans="2:12" s="1" customFormat="1" ht="25.7" customHeight="1">
      <c r="B55" s="33"/>
      <c r="C55" s="28" t="s">
        <v>32</v>
      </c>
      <c r="F55" s="26" t="str">
        <f>IF(E18="","",E18)</f>
        <v>Vyplň údaj</v>
      </c>
      <c r="I55" s="28" t="s">
        <v>37</v>
      </c>
      <c r="J55" s="31" t="str">
        <f>E24</f>
        <v>Ing. Tomáš Hrdlička, Ph.D.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126</v>
      </c>
      <c r="D57" s="92"/>
      <c r="E57" s="92"/>
      <c r="F57" s="92"/>
      <c r="G57" s="92"/>
      <c r="H57" s="92"/>
      <c r="I57" s="92"/>
      <c r="J57" s="99" t="s">
        <v>127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73</v>
      </c>
      <c r="J59" s="64">
        <f>J106</f>
        <v>0</v>
      </c>
      <c r="L59" s="33"/>
      <c r="AU59" s="18" t="s">
        <v>128</v>
      </c>
    </row>
    <row r="60" spans="2:12" s="8" customFormat="1" ht="24.95" customHeight="1">
      <c r="B60" s="101"/>
      <c r="D60" s="102" t="s">
        <v>129</v>
      </c>
      <c r="E60" s="103"/>
      <c r="F60" s="103"/>
      <c r="G60" s="103"/>
      <c r="H60" s="103"/>
      <c r="I60" s="103"/>
      <c r="J60" s="104">
        <f>J107</f>
        <v>0</v>
      </c>
      <c r="L60" s="101"/>
    </row>
    <row r="61" spans="2:12" s="9" customFormat="1" ht="19.9" customHeight="1">
      <c r="B61" s="105"/>
      <c r="D61" s="106" t="s">
        <v>130</v>
      </c>
      <c r="E61" s="107"/>
      <c r="F61" s="107"/>
      <c r="G61" s="107"/>
      <c r="H61" s="107"/>
      <c r="I61" s="107"/>
      <c r="J61" s="108">
        <f>J108</f>
        <v>0</v>
      </c>
      <c r="L61" s="105"/>
    </row>
    <row r="62" spans="2:12" s="9" customFormat="1" ht="14.85" customHeight="1">
      <c r="B62" s="105"/>
      <c r="D62" s="106" t="s">
        <v>131</v>
      </c>
      <c r="E62" s="107"/>
      <c r="F62" s="107"/>
      <c r="G62" s="107"/>
      <c r="H62" s="107"/>
      <c r="I62" s="107"/>
      <c r="J62" s="108">
        <f>J109</f>
        <v>0</v>
      </c>
      <c r="L62" s="105"/>
    </row>
    <row r="63" spans="2:12" s="9" customFormat="1" ht="14.85" customHeight="1">
      <c r="B63" s="105"/>
      <c r="D63" s="106" t="s">
        <v>132</v>
      </c>
      <c r="E63" s="107"/>
      <c r="F63" s="107"/>
      <c r="G63" s="107"/>
      <c r="H63" s="107"/>
      <c r="I63" s="107"/>
      <c r="J63" s="108">
        <f>J144</f>
        <v>0</v>
      </c>
      <c r="L63" s="105"/>
    </row>
    <row r="64" spans="2:12" s="9" customFormat="1" ht="14.85" customHeight="1">
      <c r="B64" s="105"/>
      <c r="D64" s="106" t="s">
        <v>133</v>
      </c>
      <c r="E64" s="107"/>
      <c r="F64" s="107"/>
      <c r="G64" s="107"/>
      <c r="H64" s="107"/>
      <c r="I64" s="107"/>
      <c r="J64" s="108">
        <f>J169</f>
        <v>0</v>
      </c>
      <c r="L64" s="105"/>
    </row>
    <row r="65" spans="2:12" s="9" customFormat="1" ht="14.85" customHeight="1">
      <c r="B65" s="105"/>
      <c r="D65" s="106" t="s">
        <v>134</v>
      </c>
      <c r="E65" s="107"/>
      <c r="F65" s="107"/>
      <c r="G65" s="107"/>
      <c r="H65" s="107"/>
      <c r="I65" s="107"/>
      <c r="J65" s="108">
        <f>J196</f>
        <v>0</v>
      </c>
      <c r="L65" s="105"/>
    </row>
    <row r="66" spans="2:12" s="9" customFormat="1" ht="14.85" customHeight="1">
      <c r="B66" s="105"/>
      <c r="D66" s="106" t="s">
        <v>135</v>
      </c>
      <c r="E66" s="107"/>
      <c r="F66" s="107"/>
      <c r="G66" s="107"/>
      <c r="H66" s="107"/>
      <c r="I66" s="107"/>
      <c r="J66" s="108">
        <f>J212</f>
        <v>0</v>
      </c>
      <c r="L66" s="105"/>
    </row>
    <row r="67" spans="2:12" s="9" customFormat="1" ht="19.9" customHeight="1">
      <c r="B67" s="105"/>
      <c r="D67" s="106" t="s">
        <v>136</v>
      </c>
      <c r="E67" s="107"/>
      <c r="F67" s="107"/>
      <c r="G67" s="107"/>
      <c r="H67" s="107"/>
      <c r="I67" s="107"/>
      <c r="J67" s="108">
        <f>J221</f>
        <v>0</v>
      </c>
      <c r="L67" s="105"/>
    </row>
    <row r="68" spans="2:12" s="9" customFormat="1" ht="19.9" customHeight="1">
      <c r="B68" s="105"/>
      <c r="D68" s="106" t="s">
        <v>137</v>
      </c>
      <c r="E68" s="107"/>
      <c r="F68" s="107"/>
      <c r="G68" s="107"/>
      <c r="H68" s="107"/>
      <c r="I68" s="107"/>
      <c r="J68" s="108">
        <f>J229</f>
        <v>0</v>
      </c>
      <c r="L68" s="105"/>
    </row>
    <row r="69" spans="2:12" s="9" customFormat="1" ht="19.9" customHeight="1">
      <c r="B69" s="105"/>
      <c r="D69" s="106" t="s">
        <v>846</v>
      </c>
      <c r="E69" s="107"/>
      <c r="F69" s="107"/>
      <c r="G69" s="107"/>
      <c r="H69" s="107"/>
      <c r="I69" s="107"/>
      <c r="J69" s="108">
        <f>J241</f>
        <v>0</v>
      </c>
      <c r="L69" s="105"/>
    </row>
    <row r="70" spans="2:12" s="9" customFormat="1" ht="19.9" customHeight="1">
      <c r="B70" s="105"/>
      <c r="D70" s="106" t="s">
        <v>138</v>
      </c>
      <c r="E70" s="107"/>
      <c r="F70" s="107"/>
      <c r="G70" s="107"/>
      <c r="H70" s="107"/>
      <c r="I70" s="107"/>
      <c r="J70" s="108">
        <f>J251</f>
        <v>0</v>
      </c>
      <c r="L70" s="105"/>
    </row>
    <row r="71" spans="2:12" s="9" customFormat="1" ht="14.85" customHeight="1">
      <c r="B71" s="105"/>
      <c r="D71" s="106" t="s">
        <v>139</v>
      </c>
      <c r="E71" s="107"/>
      <c r="F71" s="107"/>
      <c r="G71" s="107"/>
      <c r="H71" s="107"/>
      <c r="I71" s="107"/>
      <c r="J71" s="108">
        <f>J263</f>
        <v>0</v>
      </c>
      <c r="L71" s="105"/>
    </row>
    <row r="72" spans="2:12" s="9" customFormat="1" ht="21.75" customHeight="1">
      <c r="B72" s="105"/>
      <c r="D72" s="106" t="s">
        <v>140</v>
      </c>
      <c r="E72" s="107"/>
      <c r="F72" s="107"/>
      <c r="G72" s="107"/>
      <c r="H72" s="107"/>
      <c r="I72" s="107"/>
      <c r="J72" s="108">
        <f>J277</f>
        <v>0</v>
      </c>
      <c r="L72" s="105"/>
    </row>
    <row r="73" spans="2:12" s="9" customFormat="1" ht="14.85" customHeight="1">
      <c r="B73" s="105"/>
      <c r="D73" s="106" t="s">
        <v>141</v>
      </c>
      <c r="E73" s="107"/>
      <c r="F73" s="107"/>
      <c r="G73" s="107"/>
      <c r="H73" s="107"/>
      <c r="I73" s="107"/>
      <c r="J73" s="108">
        <f>J392</f>
        <v>0</v>
      </c>
      <c r="L73" s="105"/>
    </row>
    <row r="74" spans="2:12" s="9" customFormat="1" ht="21.75" customHeight="1">
      <c r="B74" s="105"/>
      <c r="D74" s="106" t="s">
        <v>142</v>
      </c>
      <c r="E74" s="107"/>
      <c r="F74" s="107"/>
      <c r="G74" s="107"/>
      <c r="H74" s="107"/>
      <c r="I74" s="107"/>
      <c r="J74" s="108">
        <f>J393</f>
        <v>0</v>
      </c>
      <c r="L74" s="105"/>
    </row>
    <row r="75" spans="2:12" s="9" customFormat="1" ht="21.75" customHeight="1">
      <c r="B75" s="105"/>
      <c r="D75" s="106" t="s">
        <v>143</v>
      </c>
      <c r="E75" s="107"/>
      <c r="F75" s="107"/>
      <c r="G75" s="107"/>
      <c r="H75" s="107"/>
      <c r="I75" s="107"/>
      <c r="J75" s="108">
        <f>J405</f>
        <v>0</v>
      </c>
      <c r="L75" s="105"/>
    </row>
    <row r="76" spans="2:12" s="9" customFormat="1" ht="19.9" customHeight="1">
      <c r="B76" s="105"/>
      <c r="D76" s="106" t="s">
        <v>847</v>
      </c>
      <c r="E76" s="107"/>
      <c r="F76" s="107"/>
      <c r="G76" s="107"/>
      <c r="H76" s="107"/>
      <c r="I76" s="107"/>
      <c r="J76" s="108">
        <f>J438</f>
        <v>0</v>
      </c>
      <c r="L76" s="105"/>
    </row>
    <row r="77" spans="2:12" s="9" customFormat="1" ht="19.9" customHeight="1">
      <c r="B77" s="105"/>
      <c r="D77" s="106" t="s">
        <v>144</v>
      </c>
      <c r="E77" s="107"/>
      <c r="F77" s="107"/>
      <c r="G77" s="107"/>
      <c r="H77" s="107"/>
      <c r="I77" s="107"/>
      <c r="J77" s="108">
        <f>J471</f>
        <v>0</v>
      </c>
      <c r="L77" s="105"/>
    </row>
    <row r="78" spans="2:12" s="9" customFormat="1" ht="14.85" customHeight="1">
      <c r="B78" s="105"/>
      <c r="D78" s="106" t="s">
        <v>145</v>
      </c>
      <c r="E78" s="107"/>
      <c r="F78" s="107"/>
      <c r="G78" s="107"/>
      <c r="H78" s="107"/>
      <c r="I78" s="107"/>
      <c r="J78" s="108">
        <f>J489</f>
        <v>0</v>
      </c>
      <c r="L78" s="105"/>
    </row>
    <row r="79" spans="2:12" s="9" customFormat="1" ht="19.9" customHeight="1">
      <c r="B79" s="105"/>
      <c r="D79" s="106" t="s">
        <v>146</v>
      </c>
      <c r="E79" s="107"/>
      <c r="F79" s="107"/>
      <c r="G79" s="107"/>
      <c r="H79" s="107"/>
      <c r="I79" s="107"/>
      <c r="J79" s="108">
        <f>J532</f>
        <v>0</v>
      </c>
      <c r="L79" s="105"/>
    </row>
    <row r="80" spans="2:12" s="9" customFormat="1" ht="14.85" customHeight="1">
      <c r="B80" s="105"/>
      <c r="D80" s="106" t="s">
        <v>147</v>
      </c>
      <c r="E80" s="107"/>
      <c r="F80" s="107"/>
      <c r="G80" s="107"/>
      <c r="H80" s="107"/>
      <c r="I80" s="107"/>
      <c r="J80" s="108">
        <f>J606</f>
        <v>0</v>
      </c>
      <c r="L80" s="105"/>
    </row>
    <row r="81" spans="2:12" s="9" customFormat="1" ht="19.9" customHeight="1">
      <c r="B81" s="105"/>
      <c r="D81" s="106" t="s">
        <v>148</v>
      </c>
      <c r="E81" s="107"/>
      <c r="F81" s="107"/>
      <c r="G81" s="107"/>
      <c r="H81" s="107"/>
      <c r="I81" s="107"/>
      <c r="J81" s="108">
        <f>J618</f>
        <v>0</v>
      </c>
      <c r="L81" s="105"/>
    </row>
    <row r="82" spans="2:12" s="8" customFormat="1" ht="24.95" customHeight="1">
      <c r="B82" s="101"/>
      <c r="D82" s="102" t="s">
        <v>149</v>
      </c>
      <c r="E82" s="103"/>
      <c r="F82" s="103"/>
      <c r="G82" s="103"/>
      <c r="H82" s="103"/>
      <c r="I82" s="103"/>
      <c r="J82" s="104">
        <f>J627</f>
        <v>0</v>
      </c>
      <c r="L82" s="101"/>
    </row>
    <row r="83" spans="2:12" s="9" customFormat="1" ht="19.9" customHeight="1">
      <c r="B83" s="105"/>
      <c r="D83" s="106" t="s">
        <v>150</v>
      </c>
      <c r="E83" s="107"/>
      <c r="F83" s="107"/>
      <c r="G83" s="107"/>
      <c r="H83" s="107"/>
      <c r="I83" s="107"/>
      <c r="J83" s="108">
        <f>J628</f>
        <v>0</v>
      </c>
      <c r="L83" s="105"/>
    </row>
    <row r="84" spans="2:12" s="9" customFormat="1" ht="19.9" customHeight="1">
      <c r="B84" s="105"/>
      <c r="D84" s="106" t="s">
        <v>848</v>
      </c>
      <c r="E84" s="107"/>
      <c r="F84" s="107"/>
      <c r="G84" s="107"/>
      <c r="H84" s="107"/>
      <c r="I84" s="107"/>
      <c r="J84" s="108">
        <f>J693</f>
        <v>0</v>
      </c>
      <c r="L84" s="105"/>
    </row>
    <row r="85" spans="2:12" s="9" customFormat="1" ht="19.9" customHeight="1">
      <c r="B85" s="105"/>
      <c r="D85" s="106" t="s">
        <v>152</v>
      </c>
      <c r="E85" s="107"/>
      <c r="F85" s="107"/>
      <c r="G85" s="107"/>
      <c r="H85" s="107"/>
      <c r="I85" s="107"/>
      <c r="J85" s="108">
        <f>J707</f>
        <v>0</v>
      </c>
      <c r="L85" s="105"/>
    </row>
    <row r="86" spans="2:12" s="9" customFormat="1" ht="19.9" customHeight="1">
      <c r="B86" s="105"/>
      <c r="D86" s="106" t="s">
        <v>155</v>
      </c>
      <c r="E86" s="107"/>
      <c r="F86" s="107"/>
      <c r="G86" s="107"/>
      <c r="H86" s="107"/>
      <c r="I86" s="107"/>
      <c r="J86" s="108">
        <f>J716</f>
        <v>0</v>
      </c>
      <c r="L86" s="105"/>
    </row>
    <row r="87" spans="2:12" s="1" customFormat="1" ht="21.75" customHeight="1">
      <c r="B87" s="33"/>
      <c r="L87" s="33"/>
    </row>
    <row r="88" spans="2:12" s="1" customFormat="1" ht="6.95" customHeight="1"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33"/>
    </row>
    <row r="92" spans="2:12" s="1" customFormat="1" ht="6.95" customHeight="1">
      <c r="B92" s="44"/>
      <c r="C92" s="45"/>
      <c r="D92" s="45"/>
      <c r="E92" s="45"/>
      <c r="F92" s="45"/>
      <c r="G92" s="45"/>
      <c r="H92" s="45"/>
      <c r="I92" s="45"/>
      <c r="J92" s="45"/>
      <c r="K92" s="45"/>
      <c r="L92" s="33"/>
    </row>
    <row r="93" spans="2:12" s="1" customFormat="1" ht="24.95" customHeight="1">
      <c r="B93" s="33"/>
      <c r="C93" s="22" t="s">
        <v>157</v>
      </c>
      <c r="L93" s="33"/>
    </row>
    <row r="94" spans="2:12" s="1" customFormat="1" ht="6.95" customHeight="1">
      <c r="B94" s="33"/>
      <c r="L94" s="33"/>
    </row>
    <row r="95" spans="2:12" s="1" customFormat="1" ht="12" customHeight="1">
      <c r="B95" s="33"/>
      <c r="C95" s="28" t="s">
        <v>16</v>
      </c>
      <c r="L95" s="33"/>
    </row>
    <row r="96" spans="2:12" s="1" customFormat="1" ht="26.25" customHeight="1">
      <c r="B96" s="33"/>
      <c r="E96" s="292" t="str">
        <f>E7</f>
        <v>Stavební úpravy - hydroizolace spodní stavby, Základní škola Jih Mariánské Lázně</v>
      </c>
      <c r="F96" s="293"/>
      <c r="G96" s="293"/>
      <c r="H96" s="293"/>
      <c r="L96" s="33"/>
    </row>
    <row r="97" spans="2:12" s="1" customFormat="1" ht="12" customHeight="1">
      <c r="B97" s="33"/>
      <c r="C97" s="28" t="s">
        <v>120</v>
      </c>
      <c r="L97" s="33"/>
    </row>
    <row r="98" spans="2:12" s="1" customFormat="1" ht="16.5" customHeight="1">
      <c r="B98" s="33"/>
      <c r="E98" s="256" t="str">
        <f>E9</f>
        <v>2 - Etapa II</v>
      </c>
      <c r="F98" s="294"/>
      <c r="G98" s="294"/>
      <c r="H98" s="294"/>
      <c r="L98" s="33"/>
    </row>
    <row r="99" spans="2:12" s="1" customFormat="1" ht="6.95" customHeight="1">
      <c r="B99" s="33"/>
      <c r="L99" s="33"/>
    </row>
    <row r="100" spans="2:12" s="1" customFormat="1" ht="12" customHeight="1">
      <c r="B100" s="33"/>
      <c r="C100" s="28" t="s">
        <v>22</v>
      </c>
      <c r="F100" s="26" t="str">
        <f>F12</f>
        <v>Komenského 459</v>
      </c>
      <c r="I100" s="28" t="s">
        <v>24</v>
      </c>
      <c r="J100" s="50" t="str">
        <f>IF(J12="","",J12)</f>
        <v>20. 8. 2023</v>
      </c>
      <c r="L100" s="33"/>
    </row>
    <row r="101" spans="2:12" s="1" customFormat="1" ht="6.95" customHeight="1">
      <c r="B101" s="33"/>
      <c r="L101" s="33"/>
    </row>
    <row r="102" spans="2:12" s="1" customFormat="1" ht="15.2" customHeight="1">
      <c r="B102" s="33"/>
      <c r="C102" s="28" t="s">
        <v>26</v>
      </c>
      <c r="F102" s="26" t="str">
        <f>E15</f>
        <v>Město Mariánské Lázně</v>
      </c>
      <c r="I102" s="28" t="s">
        <v>34</v>
      </c>
      <c r="J102" s="31" t="str">
        <f>E21</f>
        <v>Studio Prokon</v>
      </c>
      <c r="L102" s="33"/>
    </row>
    <row r="103" spans="2:12" s="1" customFormat="1" ht="25.7" customHeight="1">
      <c r="B103" s="33"/>
      <c r="C103" s="28" t="s">
        <v>32</v>
      </c>
      <c r="F103" s="26" t="str">
        <f>IF(E18="","",E18)</f>
        <v>Vyplň údaj</v>
      </c>
      <c r="I103" s="28" t="s">
        <v>37</v>
      </c>
      <c r="J103" s="31" t="str">
        <f>E24</f>
        <v>Ing. Tomáš Hrdlička, Ph.D.</v>
      </c>
      <c r="L103" s="33"/>
    </row>
    <row r="104" spans="2:12" s="1" customFormat="1" ht="10.35" customHeight="1">
      <c r="B104" s="33"/>
      <c r="L104" s="33"/>
    </row>
    <row r="105" spans="2:20" s="10" customFormat="1" ht="29.25" customHeight="1">
      <c r="B105" s="109"/>
      <c r="C105" s="110" t="s">
        <v>158</v>
      </c>
      <c r="D105" s="111" t="s">
        <v>60</v>
      </c>
      <c r="E105" s="111" t="s">
        <v>56</v>
      </c>
      <c r="F105" s="111" t="s">
        <v>57</v>
      </c>
      <c r="G105" s="111" t="s">
        <v>159</v>
      </c>
      <c r="H105" s="111" t="s">
        <v>160</v>
      </c>
      <c r="I105" s="111" t="s">
        <v>161</v>
      </c>
      <c r="J105" s="111" t="s">
        <v>127</v>
      </c>
      <c r="K105" s="112" t="s">
        <v>162</v>
      </c>
      <c r="L105" s="109"/>
      <c r="M105" s="57" t="s">
        <v>31</v>
      </c>
      <c r="N105" s="58" t="s">
        <v>45</v>
      </c>
      <c r="O105" s="58" t="s">
        <v>163</v>
      </c>
      <c r="P105" s="58" t="s">
        <v>164</v>
      </c>
      <c r="Q105" s="58" t="s">
        <v>165</v>
      </c>
      <c r="R105" s="58" t="s">
        <v>166</v>
      </c>
      <c r="S105" s="58" t="s">
        <v>167</v>
      </c>
      <c r="T105" s="59" t="s">
        <v>168</v>
      </c>
    </row>
    <row r="106" spans="2:63" s="1" customFormat="1" ht="22.9" customHeight="1">
      <c r="B106" s="33"/>
      <c r="C106" s="62" t="s">
        <v>169</v>
      </c>
      <c r="J106" s="113">
        <f>BK106</f>
        <v>0</v>
      </c>
      <c r="L106" s="33"/>
      <c r="M106" s="60"/>
      <c r="N106" s="51"/>
      <c r="O106" s="51"/>
      <c r="P106" s="114">
        <f>P107+P627</f>
        <v>0</v>
      </c>
      <c r="Q106" s="51"/>
      <c r="R106" s="114">
        <f>R107+R627</f>
        <v>61.52385806045999</v>
      </c>
      <c r="S106" s="51"/>
      <c r="T106" s="115">
        <f>T107+T627</f>
        <v>39.28638343</v>
      </c>
      <c r="AT106" s="18" t="s">
        <v>74</v>
      </c>
      <c r="AU106" s="18" t="s">
        <v>128</v>
      </c>
      <c r="BK106" s="116">
        <f>BK107+BK627</f>
        <v>0</v>
      </c>
    </row>
    <row r="107" spans="2:63" s="11" customFormat="1" ht="25.9" customHeight="1">
      <c r="B107" s="117"/>
      <c r="D107" s="118" t="s">
        <v>74</v>
      </c>
      <c r="E107" s="119" t="s">
        <v>170</v>
      </c>
      <c r="F107" s="119" t="s">
        <v>171</v>
      </c>
      <c r="I107" s="120"/>
      <c r="J107" s="121">
        <f>BK107</f>
        <v>0</v>
      </c>
      <c r="L107" s="117"/>
      <c r="M107" s="122"/>
      <c r="P107" s="123">
        <f>P108+P221+P229+P241+P251+P438+P471+P532+P618</f>
        <v>0</v>
      </c>
      <c r="R107" s="123">
        <f>R108+R221+R229+R241+R251+R438+R471+R532+R618</f>
        <v>60.720645767959994</v>
      </c>
      <c r="T107" s="124">
        <f>T108+T221+T229+T241+T251+T438+T471+T532+T618</f>
        <v>39.28638343</v>
      </c>
      <c r="AR107" s="118" t="s">
        <v>80</v>
      </c>
      <c r="AT107" s="125" t="s">
        <v>74</v>
      </c>
      <c r="AU107" s="125" t="s">
        <v>75</v>
      </c>
      <c r="AY107" s="118" t="s">
        <v>172</v>
      </c>
      <c r="BK107" s="126">
        <f>BK108+BK221+BK229+BK241+BK251+BK438+BK471+BK532+BK618</f>
        <v>0</v>
      </c>
    </row>
    <row r="108" spans="2:63" s="11" customFormat="1" ht="22.9" customHeight="1">
      <c r="B108" s="117"/>
      <c r="D108" s="118" t="s">
        <v>74</v>
      </c>
      <c r="E108" s="127" t="s">
        <v>80</v>
      </c>
      <c r="F108" s="127" t="s">
        <v>173</v>
      </c>
      <c r="I108" s="120"/>
      <c r="J108" s="128">
        <f>BK108</f>
        <v>0</v>
      </c>
      <c r="L108" s="117"/>
      <c r="M108" s="122"/>
      <c r="P108" s="123">
        <f>P109+P144+P169+P196+P212</f>
        <v>0</v>
      </c>
      <c r="R108" s="123">
        <f>R109+R144+R169+R196+R212</f>
        <v>0.001181</v>
      </c>
      <c r="T108" s="124">
        <f>T109+T144+T169+T196+T212</f>
        <v>5.6042</v>
      </c>
      <c r="AR108" s="118" t="s">
        <v>80</v>
      </c>
      <c r="AT108" s="125" t="s">
        <v>74</v>
      </c>
      <c r="AU108" s="125" t="s">
        <v>80</v>
      </c>
      <c r="AY108" s="118" t="s">
        <v>172</v>
      </c>
      <c r="BK108" s="126">
        <f>BK109+BK144+BK169+BK196+BK212</f>
        <v>0</v>
      </c>
    </row>
    <row r="109" spans="2:63" s="11" customFormat="1" ht="20.85" customHeight="1">
      <c r="B109" s="117"/>
      <c r="D109" s="118" t="s">
        <v>74</v>
      </c>
      <c r="E109" s="127" t="s">
        <v>174</v>
      </c>
      <c r="F109" s="127" t="s">
        <v>175</v>
      </c>
      <c r="I109" s="120"/>
      <c r="J109" s="128">
        <f>BK109</f>
        <v>0</v>
      </c>
      <c r="L109" s="117"/>
      <c r="M109" s="122"/>
      <c r="P109" s="123">
        <f>SUM(P110:P143)</f>
        <v>0</v>
      </c>
      <c r="R109" s="123">
        <f>SUM(R110:R143)</f>
        <v>0.001181</v>
      </c>
      <c r="T109" s="124">
        <f>SUM(T110:T143)</f>
        <v>0</v>
      </c>
      <c r="AR109" s="118" t="s">
        <v>80</v>
      </c>
      <c r="AT109" s="125" t="s">
        <v>74</v>
      </c>
      <c r="AU109" s="125" t="s">
        <v>84</v>
      </c>
      <c r="AY109" s="118" t="s">
        <v>172</v>
      </c>
      <c r="BK109" s="126">
        <f>SUM(BK110:BK143)</f>
        <v>0</v>
      </c>
    </row>
    <row r="110" spans="2:65" s="1" customFormat="1" ht="24.2" customHeight="1">
      <c r="B110" s="33"/>
      <c r="C110" s="129" t="s">
        <v>80</v>
      </c>
      <c r="D110" s="129" t="s">
        <v>176</v>
      </c>
      <c r="E110" s="130" t="s">
        <v>849</v>
      </c>
      <c r="F110" s="131" t="s">
        <v>850</v>
      </c>
      <c r="G110" s="132" t="s">
        <v>101</v>
      </c>
      <c r="H110" s="133">
        <v>18.071</v>
      </c>
      <c r="I110" s="134"/>
      <c r="J110" s="135">
        <f>ROUND(I110*H110,2)</f>
        <v>0</v>
      </c>
      <c r="K110" s="131" t="s">
        <v>179</v>
      </c>
      <c r="L110" s="33"/>
      <c r="M110" s="136" t="s">
        <v>31</v>
      </c>
      <c r="N110" s="137" t="s">
        <v>46</v>
      </c>
      <c r="P110" s="138">
        <f>O110*H110</f>
        <v>0</v>
      </c>
      <c r="Q110" s="138">
        <v>0</v>
      </c>
      <c r="R110" s="138">
        <f>Q110*H110</f>
        <v>0</v>
      </c>
      <c r="S110" s="138">
        <v>0</v>
      </c>
      <c r="T110" s="139">
        <f>S110*H110</f>
        <v>0</v>
      </c>
      <c r="AR110" s="140" t="s">
        <v>90</v>
      </c>
      <c r="AT110" s="140" t="s">
        <v>176</v>
      </c>
      <c r="AU110" s="140" t="s">
        <v>87</v>
      </c>
      <c r="AY110" s="18" t="s">
        <v>172</v>
      </c>
      <c r="BE110" s="141">
        <f>IF(N110="základní",J110,0)</f>
        <v>0</v>
      </c>
      <c r="BF110" s="141">
        <f>IF(N110="snížená",J110,0)</f>
        <v>0</v>
      </c>
      <c r="BG110" s="141">
        <f>IF(N110="zákl. přenesená",J110,0)</f>
        <v>0</v>
      </c>
      <c r="BH110" s="141">
        <f>IF(N110="sníž. přenesená",J110,0)</f>
        <v>0</v>
      </c>
      <c r="BI110" s="141">
        <f>IF(N110="nulová",J110,0)</f>
        <v>0</v>
      </c>
      <c r="BJ110" s="18" t="s">
        <v>80</v>
      </c>
      <c r="BK110" s="141">
        <f>ROUND(I110*H110,2)</f>
        <v>0</v>
      </c>
      <c r="BL110" s="18" t="s">
        <v>90</v>
      </c>
      <c r="BM110" s="140" t="s">
        <v>851</v>
      </c>
    </row>
    <row r="111" spans="2:47" s="1" customFormat="1" ht="12">
      <c r="B111" s="33"/>
      <c r="D111" s="142" t="s">
        <v>181</v>
      </c>
      <c r="F111" s="143" t="s">
        <v>852</v>
      </c>
      <c r="I111" s="144"/>
      <c r="L111" s="33"/>
      <c r="M111" s="145"/>
      <c r="T111" s="54"/>
      <c r="AT111" s="18" t="s">
        <v>181</v>
      </c>
      <c r="AU111" s="18" t="s">
        <v>87</v>
      </c>
    </row>
    <row r="112" spans="2:47" s="1" customFormat="1" ht="12">
      <c r="B112" s="33"/>
      <c r="D112" s="146" t="s">
        <v>183</v>
      </c>
      <c r="F112" s="147" t="s">
        <v>184</v>
      </c>
      <c r="I112" s="144"/>
      <c r="L112" s="33"/>
      <c r="M112" s="145"/>
      <c r="T112" s="54"/>
      <c r="AT112" s="18" t="s">
        <v>183</v>
      </c>
      <c r="AU112" s="18" t="s">
        <v>87</v>
      </c>
    </row>
    <row r="113" spans="2:51" s="12" customFormat="1" ht="12">
      <c r="B113" s="148"/>
      <c r="D113" s="146" t="s">
        <v>185</v>
      </c>
      <c r="E113" s="149" t="s">
        <v>31</v>
      </c>
      <c r="F113" s="150" t="s">
        <v>117</v>
      </c>
      <c r="H113" s="151">
        <v>6.191</v>
      </c>
      <c r="I113" s="152"/>
      <c r="L113" s="148"/>
      <c r="M113" s="153"/>
      <c r="T113" s="154"/>
      <c r="AT113" s="149" t="s">
        <v>185</v>
      </c>
      <c r="AU113" s="149" t="s">
        <v>87</v>
      </c>
      <c r="AV113" s="12" t="s">
        <v>84</v>
      </c>
      <c r="AW113" s="12" t="s">
        <v>36</v>
      </c>
      <c r="AX113" s="12" t="s">
        <v>75</v>
      </c>
      <c r="AY113" s="149" t="s">
        <v>172</v>
      </c>
    </row>
    <row r="114" spans="2:51" s="12" customFormat="1" ht="12">
      <c r="B114" s="148"/>
      <c r="D114" s="146" t="s">
        <v>185</v>
      </c>
      <c r="E114" s="149" t="s">
        <v>31</v>
      </c>
      <c r="F114" s="150" t="s">
        <v>853</v>
      </c>
      <c r="H114" s="151">
        <v>11.88</v>
      </c>
      <c r="I114" s="152"/>
      <c r="L114" s="148"/>
      <c r="M114" s="153"/>
      <c r="T114" s="154"/>
      <c r="AT114" s="149" t="s">
        <v>185</v>
      </c>
      <c r="AU114" s="149" t="s">
        <v>87</v>
      </c>
      <c r="AV114" s="12" t="s">
        <v>84</v>
      </c>
      <c r="AW114" s="12" t="s">
        <v>36</v>
      </c>
      <c r="AX114" s="12" t="s">
        <v>75</v>
      </c>
      <c r="AY114" s="149" t="s">
        <v>172</v>
      </c>
    </row>
    <row r="115" spans="2:51" s="13" customFormat="1" ht="12">
      <c r="B115" s="168"/>
      <c r="D115" s="146" t="s">
        <v>185</v>
      </c>
      <c r="E115" s="169" t="s">
        <v>31</v>
      </c>
      <c r="F115" s="170" t="s">
        <v>217</v>
      </c>
      <c r="H115" s="171">
        <v>18.071</v>
      </c>
      <c r="I115" s="172"/>
      <c r="L115" s="168"/>
      <c r="M115" s="173"/>
      <c r="T115" s="174"/>
      <c r="AT115" s="169" t="s">
        <v>185</v>
      </c>
      <c r="AU115" s="169" t="s">
        <v>87</v>
      </c>
      <c r="AV115" s="13" t="s">
        <v>90</v>
      </c>
      <c r="AW115" s="13" t="s">
        <v>36</v>
      </c>
      <c r="AX115" s="13" t="s">
        <v>80</v>
      </c>
      <c r="AY115" s="169" t="s">
        <v>172</v>
      </c>
    </row>
    <row r="116" spans="2:47" s="1" customFormat="1" ht="12">
      <c r="B116" s="33"/>
      <c r="D116" s="146" t="s">
        <v>186</v>
      </c>
      <c r="F116" s="155" t="s">
        <v>187</v>
      </c>
      <c r="L116" s="33"/>
      <c r="M116" s="145"/>
      <c r="T116" s="54"/>
      <c r="AU116" s="18" t="s">
        <v>87</v>
      </c>
    </row>
    <row r="117" spans="2:47" s="1" customFormat="1" ht="12">
      <c r="B117" s="33"/>
      <c r="D117" s="146" t="s">
        <v>186</v>
      </c>
      <c r="F117" s="156" t="s">
        <v>854</v>
      </c>
      <c r="H117" s="157">
        <v>6.191</v>
      </c>
      <c r="L117" s="33"/>
      <c r="M117" s="145"/>
      <c r="T117" s="54"/>
      <c r="AU117" s="18" t="s">
        <v>87</v>
      </c>
    </row>
    <row r="118" spans="2:65" s="1" customFormat="1" ht="55.5" customHeight="1">
      <c r="B118" s="33"/>
      <c r="C118" s="129" t="s">
        <v>84</v>
      </c>
      <c r="D118" s="129" t="s">
        <v>176</v>
      </c>
      <c r="E118" s="130" t="s">
        <v>189</v>
      </c>
      <c r="F118" s="131" t="s">
        <v>190</v>
      </c>
      <c r="G118" s="132" t="s">
        <v>101</v>
      </c>
      <c r="H118" s="133">
        <v>6.191</v>
      </c>
      <c r="I118" s="134"/>
      <c r="J118" s="135">
        <f>ROUND(I118*H118,2)</f>
        <v>0</v>
      </c>
      <c r="K118" s="131" t="s">
        <v>179</v>
      </c>
      <c r="L118" s="33"/>
      <c r="M118" s="136" t="s">
        <v>31</v>
      </c>
      <c r="N118" s="137" t="s">
        <v>46</v>
      </c>
      <c r="P118" s="138">
        <f>O118*H118</f>
        <v>0</v>
      </c>
      <c r="Q118" s="138">
        <v>0</v>
      </c>
      <c r="R118" s="138">
        <f>Q118*H118</f>
        <v>0</v>
      </c>
      <c r="S118" s="138">
        <v>0</v>
      </c>
      <c r="T118" s="139">
        <f>S118*H118</f>
        <v>0</v>
      </c>
      <c r="AR118" s="140" t="s">
        <v>90</v>
      </c>
      <c r="AT118" s="140" t="s">
        <v>176</v>
      </c>
      <c r="AU118" s="140" t="s">
        <v>87</v>
      </c>
      <c r="AY118" s="18" t="s">
        <v>172</v>
      </c>
      <c r="BE118" s="141">
        <f>IF(N118="základní",J118,0)</f>
        <v>0</v>
      </c>
      <c r="BF118" s="141">
        <f>IF(N118="snížená",J118,0)</f>
        <v>0</v>
      </c>
      <c r="BG118" s="141">
        <f>IF(N118="zákl. přenesená",J118,0)</f>
        <v>0</v>
      </c>
      <c r="BH118" s="141">
        <f>IF(N118="sníž. přenesená",J118,0)</f>
        <v>0</v>
      </c>
      <c r="BI118" s="141">
        <f>IF(N118="nulová",J118,0)</f>
        <v>0</v>
      </c>
      <c r="BJ118" s="18" t="s">
        <v>80</v>
      </c>
      <c r="BK118" s="141">
        <f>ROUND(I118*H118,2)</f>
        <v>0</v>
      </c>
      <c r="BL118" s="18" t="s">
        <v>90</v>
      </c>
      <c r="BM118" s="140" t="s">
        <v>855</v>
      </c>
    </row>
    <row r="119" spans="2:47" s="1" customFormat="1" ht="12">
      <c r="B119" s="33"/>
      <c r="D119" s="142" t="s">
        <v>181</v>
      </c>
      <c r="F119" s="143" t="s">
        <v>192</v>
      </c>
      <c r="I119" s="144"/>
      <c r="L119" s="33"/>
      <c r="M119" s="145"/>
      <c r="T119" s="54"/>
      <c r="AT119" s="18" t="s">
        <v>181</v>
      </c>
      <c r="AU119" s="18" t="s">
        <v>87</v>
      </c>
    </row>
    <row r="120" spans="2:51" s="12" customFormat="1" ht="12">
      <c r="B120" s="148"/>
      <c r="D120" s="146" t="s">
        <v>185</v>
      </c>
      <c r="E120" s="149" t="s">
        <v>31</v>
      </c>
      <c r="F120" s="150" t="s">
        <v>117</v>
      </c>
      <c r="H120" s="151">
        <v>6.191</v>
      </c>
      <c r="I120" s="152"/>
      <c r="L120" s="148"/>
      <c r="M120" s="153"/>
      <c r="T120" s="154"/>
      <c r="AT120" s="149" t="s">
        <v>185</v>
      </c>
      <c r="AU120" s="149" t="s">
        <v>87</v>
      </c>
      <c r="AV120" s="12" t="s">
        <v>84</v>
      </c>
      <c r="AW120" s="12" t="s">
        <v>36</v>
      </c>
      <c r="AX120" s="12" t="s">
        <v>80</v>
      </c>
      <c r="AY120" s="149" t="s">
        <v>172</v>
      </c>
    </row>
    <row r="121" spans="2:47" s="1" customFormat="1" ht="12">
      <c r="B121" s="33"/>
      <c r="D121" s="146" t="s">
        <v>186</v>
      </c>
      <c r="F121" s="155" t="s">
        <v>187</v>
      </c>
      <c r="L121" s="33"/>
      <c r="M121" s="145"/>
      <c r="T121" s="54"/>
      <c r="AU121" s="18" t="s">
        <v>87</v>
      </c>
    </row>
    <row r="122" spans="2:47" s="1" customFormat="1" ht="12">
      <c r="B122" s="33"/>
      <c r="D122" s="146" t="s">
        <v>186</v>
      </c>
      <c r="F122" s="156" t="s">
        <v>854</v>
      </c>
      <c r="H122" s="157">
        <v>6.191</v>
      </c>
      <c r="L122" s="33"/>
      <c r="M122" s="145"/>
      <c r="T122" s="54"/>
      <c r="AU122" s="18" t="s">
        <v>87</v>
      </c>
    </row>
    <row r="123" spans="2:65" s="1" customFormat="1" ht="37.9" customHeight="1">
      <c r="B123" s="33"/>
      <c r="C123" s="129" t="s">
        <v>87</v>
      </c>
      <c r="D123" s="129" t="s">
        <v>176</v>
      </c>
      <c r="E123" s="130" t="s">
        <v>856</v>
      </c>
      <c r="F123" s="131" t="s">
        <v>857</v>
      </c>
      <c r="G123" s="132" t="s">
        <v>101</v>
      </c>
      <c r="H123" s="133">
        <v>18.071</v>
      </c>
      <c r="I123" s="134"/>
      <c r="J123" s="135">
        <f>ROUND(I123*H123,2)</f>
        <v>0</v>
      </c>
      <c r="K123" s="131" t="s">
        <v>179</v>
      </c>
      <c r="L123" s="33"/>
      <c r="M123" s="136" t="s">
        <v>31</v>
      </c>
      <c r="N123" s="137" t="s">
        <v>46</v>
      </c>
      <c r="P123" s="138">
        <f>O123*H123</f>
        <v>0</v>
      </c>
      <c r="Q123" s="138">
        <v>0</v>
      </c>
      <c r="R123" s="138">
        <f>Q123*H123</f>
        <v>0</v>
      </c>
      <c r="S123" s="138">
        <v>0</v>
      </c>
      <c r="T123" s="139">
        <f>S123*H123</f>
        <v>0</v>
      </c>
      <c r="AR123" s="140" t="s">
        <v>90</v>
      </c>
      <c r="AT123" s="140" t="s">
        <v>176</v>
      </c>
      <c r="AU123" s="140" t="s">
        <v>87</v>
      </c>
      <c r="AY123" s="18" t="s">
        <v>172</v>
      </c>
      <c r="BE123" s="141">
        <f>IF(N123="základní",J123,0)</f>
        <v>0</v>
      </c>
      <c r="BF123" s="141">
        <f>IF(N123="snížená",J123,0)</f>
        <v>0</v>
      </c>
      <c r="BG123" s="141">
        <f>IF(N123="zákl. přenesená",J123,0)</f>
        <v>0</v>
      </c>
      <c r="BH123" s="141">
        <f>IF(N123="sníž. přenesená",J123,0)</f>
        <v>0</v>
      </c>
      <c r="BI123" s="141">
        <f>IF(N123="nulová",J123,0)</f>
        <v>0</v>
      </c>
      <c r="BJ123" s="18" t="s">
        <v>80</v>
      </c>
      <c r="BK123" s="141">
        <f>ROUND(I123*H123,2)</f>
        <v>0</v>
      </c>
      <c r="BL123" s="18" t="s">
        <v>90</v>
      </c>
      <c r="BM123" s="140" t="s">
        <v>858</v>
      </c>
    </row>
    <row r="124" spans="2:47" s="1" customFormat="1" ht="12">
      <c r="B124" s="33"/>
      <c r="D124" s="142" t="s">
        <v>181</v>
      </c>
      <c r="F124" s="143" t="s">
        <v>859</v>
      </c>
      <c r="I124" s="144"/>
      <c r="L124" s="33"/>
      <c r="M124" s="145"/>
      <c r="T124" s="54"/>
      <c r="AT124" s="18" t="s">
        <v>181</v>
      </c>
      <c r="AU124" s="18" t="s">
        <v>87</v>
      </c>
    </row>
    <row r="125" spans="2:51" s="12" customFormat="1" ht="12">
      <c r="B125" s="148"/>
      <c r="D125" s="146" t="s">
        <v>185</v>
      </c>
      <c r="E125" s="149" t="s">
        <v>31</v>
      </c>
      <c r="F125" s="150" t="s">
        <v>117</v>
      </c>
      <c r="H125" s="151">
        <v>6.191</v>
      </c>
      <c r="I125" s="152"/>
      <c r="L125" s="148"/>
      <c r="M125" s="153"/>
      <c r="T125" s="154"/>
      <c r="AT125" s="149" t="s">
        <v>185</v>
      </c>
      <c r="AU125" s="149" t="s">
        <v>87</v>
      </c>
      <c r="AV125" s="12" t="s">
        <v>84</v>
      </c>
      <c r="AW125" s="12" t="s">
        <v>36</v>
      </c>
      <c r="AX125" s="12" t="s">
        <v>75</v>
      </c>
      <c r="AY125" s="149" t="s">
        <v>172</v>
      </c>
    </row>
    <row r="126" spans="2:51" s="12" customFormat="1" ht="12">
      <c r="B126" s="148"/>
      <c r="D126" s="146" t="s">
        <v>185</v>
      </c>
      <c r="E126" s="149" t="s">
        <v>31</v>
      </c>
      <c r="F126" s="150" t="s">
        <v>853</v>
      </c>
      <c r="H126" s="151">
        <v>11.88</v>
      </c>
      <c r="I126" s="152"/>
      <c r="L126" s="148"/>
      <c r="M126" s="153"/>
      <c r="T126" s="154"/>
      <c r="AT126" s="149" t="s">
        <v>185</v>
      </c>
      <c r="AU126" s="149" t="s">
        <v>87</v>
      </c>
      <c r="AV126" s="12" t="s">
        <v>84</v>
      </c>
      <c r="AW126" s="12" t="s">
        <v>36</v>
      </c>
      <c r="AX126" s="12" t="s">
        <v>75</v>
      </c>
      <c r="AY126" s="149" t="s">
        <v>172</v>
      </c>
    </row>
    <row r="127" spans="2:51" s="13" customFormat="1" ht="12">
      <c r="B127" s="168"/>
      <c r="D127" s="146" t="s">
        <v>185</v>
      </c>
      <c r="E127" s="169" t="s">
        <v>31</v>
      </c>
      <c r="F127" s="170" t="s">
        <v>217</v>
      </c>
      <c r="H127" s="171">
        <v>18.071</v>
      </c>
      <c r="I127" s="172"/>
      <c r="L127" s="168"/>
      <c r="M127" s="173"/>
      <c r="T127" s="174"/>
      <c r="AT127" s="169" t="s">
        <v>185</v>
      </c>
      <c r="AU127" s="169" t="s">
        <v>87</v>
      </c>
      <c r="AV127" s="13" t="s">
        <v>90</v>
      </c>
      <c r="AW127" s="13" t="s">
        <v>36</v>
      </c>
      <c r="AX127" s="13" t="s">
        <v>80</v>
      </c>
      <c r="AY127" s="169" t="s">
        <v>172</v>
      </c>
    </row>
    <row r="128" spans="2:47" s="1" customFormat="1" ht="12">
      <c r="B128" s="33"/>
      <c r="D128" s="146" t="s">
        <v>186</v>
      </c>
      <c r="F128" s="155" t="s">
        <v>187</v>
      </c>
      <c r="L128" s="33"/>
      <c r="M128" s="145"/>
      <c r="T128" s="54"/>
      <c r="AU128" s="18" t="s">
        <v>87</v>
      </c>
    </row>
    <row r="129" spans="2:47" s="1" customFormat="1" ht="12">
      <c r="B129" s="33"/>
      <c r="D129" s="146" t="s">
        <v>186</v>
      </c>
      <c r="F129" s="156" t="s">
        <v>854</v>
      </c>
      <c r="H129" s="157">
        <v>6.191</v>
      </c>
      <c r="L129" s="33"/>
      <c r="M129" s="145"/>
      <c r="T129" s="54"/>
      <c r="AU129" s="18" t="s">
        <v>87</v>
      </c>
    </row>
    <row r="130" spans="2:65" s="1" customFormat="1" ht="37.9" customHeight="1">
      <c r="B130" s="33"/>
      <c r="C130" s="129" t="s">
        <v>90</v>
      </c>
      <c r="D130" s="129" t="s">
        <v>176</v>
      </c>
      <c r="E130" s="130" t="s">
        <v>197</v>
      </c>
      <c r="F130" s="131" t="s">
        <v>198</v>
      </c>
      <c r="G130" s="132" t="s">
        <v>101</v>
      </c>
      <c r="H130" s="133">
        <v>47.254</v>
      </c>
      <c r="I130" s="134"/>
      <c r="J130" s="135">
        <f>ROUND(I130*H130,2)</f>
        <v>0</v>
      </c>
      <c r="K130" s="131" t="s">
        <v>179</v>
      </c>
      <c r="L130" s="33"/>
      <c r="M130" s="136" t="s">
        <v>31</v>
      </c>
      <c r="N130" s="137" t="s">
        <v>46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90</v>
      </c>
      <c r="AT130" s="140" t="s">
        <v>176</v>
      </c>
      <c r="AU130" s="140" t="s">
        <v>87</v>
      </c>
      <c r="AY130" s="18" t="s">
        <v>172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8" t="s">
        <v>80</v>
      </c>
      <c r="BK130" s="141">
        <f>ROUND(I130*H130,2)</f>
        <v>0</v>
      </c>
      <c r="BL130" s="18" t="s">
        <v>90</v>
      </c>
      <c r="BM130" s="140" t="s">
        <v>860</v>
      </c>
    </row>
    <row r="131" spans="2:47" s="1" customFormat="1" ht="12">
      <c r="B131" s="33"/>
      <c r="D131" s="142" t="s">
        <v>181</v>
      </c>
      <c r="F131" s="143" t="s">
        <v>200</v>
      </c>
      <c r="I131" s="144"/>
      <c r="L131" s="33"/>
      <c r="M131" s="145"/>
      <c r="T131" s="54"/>
      <c r="AT131" s="18" t="s">
        <v>181</v>
      </c>
      <c r="AU131" s="18" t="s">
        <v>87</v>
      </c>
    </row>
    <row r="132" spans="2:51" s="12" customFormat="1" ht="12">
      <c r="B132" s="148"/>
      <c r="D132" s="146" t="s">
        <v>185</v>
      </c>
      <c r="E132" s="149" t="s">
        <v>31</v>
      </c>
      <c r="F132" s="150" t="s">
        <v>117</v>
      </c>
      <c r="H132" s="151">
        <v>6.191</v>
      </c>
      <c r="I132" s="152"/>
      <c r="L132" s="148"/>
      <c r="M132" s="153"/>
      <c r="T132" s="154"/>
      <c r="AT132" s="149" t="s">
        <v>185</v>
      </c>
      <c r="AU132" s="149" t="s">
        <v>87</v>
      </c>
      <c r="AV132" s="12" t="s">
        <v>84</v>
      </c>
      <c r="AW132" s="12" t="s">
        <v>36</v>
      </c>
      <c r="AX132" s="12" t="s">
        <v>75</v>
      </c>
      <c r="AY132" s="149" t="s">
        <v>172</v>
      </c>
    </row>
    <row r="133" spans="2:51" s="12" customFormat="1" ht="12">
      <c r="B133" s="148"/>
      <c r="D133" s="146" t="s">
        <v>185</v>
      </c>
      <c r="E133" s="149" t="s">
        <v>31</v>
      </c>
      <c r="F133" s="150" t="s">
        <v>861</v>
      </c>
      <c r="H133" s="151">
        <v>41.063</v>
      </c>
      <c r="I133" s="152"/>
      <c r="L133" s="148"/>
      <c r="M133" s="153"/>
      <c r="T133" s="154"/>
      <c r="AT133" s="149" t="s">
        <v>185</v>
      </c>
      <c r="AU133" s="149" t="s">
        <v>87</v>
      </c>
      <c r="AV133" s="12" t="s">
        <v>84</v>
      </c>
      <c r="AW133" s="12" t="s">
        <v>36</v>
      </c>
      <c r="AX133" s="12" t="s">
        <v>75</v>
      </c>
      <c r="AY133" s="149" t="s">
        <v>172</v>
      </c>
    </row>
    <row r="134" spans="2:51" s="13" customFormat="1" ht="12">
      <c r="B134" s="168"/>
      <c r="D134" s="146" t="s">
        <v>185</v>
      </c>
      <c r="E134" s="169" t="s">
        <v>31</v>
      </c>
      <c r="F134" s="170" t="s">
        <v>217</v>
      </c>
      <c r="H134" s="171">
        <v>47.254</v>
      </c>
      <c r="I134" s="172"/>
      <c r="L134" s="168"/>
      <c r="M134" s="173"/>
      <c r="T134" s="174"/>
      <c r="AT134" s="169" t="s">
        <v>185</v>
      </c>
      <c r="AU134" s="169" t="s">
        <v>87</v>
      </c>
      <c r="AV134" s="13" t="s">
        <v>90</v>
      </c>
      <c r="AW134" s="13" t="s">
        <v>36</v>
      </c>
      <c r="AX134" s="13" t="s">
        <v>80</v>
      </c>
      <c r="AY134" s="169" t="s">
        <v>172</v>
      </c>
    </row>
    <row r="135" spans="2:47" s="1" customFormat="1" ht="12">
      <c r="B135" s="33"/>
      <c r="D135" s="146" t="s">
        <v>186</v>
      </c>
      <c r="F135" s="155" t="s">
        <v>187</v>
      </c>
      <c r="L135" s="33"/>
      <c r="M135" s="145"/>
      <c r="T135" s="54"/>
      <c r="AU135" s="18" t="s">
        <v>87</v>
      </c>
    </row>
    <row r="136" spans="2:47" s="1" customFormat="1" ht="12">
      <c r="B136" s="33"/>
      <c r="D136" s="146" t="s">
        <v>186</v>
      </c>
      <c r="F136" s="156" t="s">
        <v>854</v>
      </c>
      <c r="H136" s="157">
        <v>6.191</v>
      </c>
      <c r="L136" s="33"/>
      <c r="M136" s="145"/>
      <c r="T136" s="54"/>
      <c r="AU136" s="18" t="s">
        <v>87</v>
      </c>
    </row>
    <row r="137" spans="2:47" s="1" customFormat="1" ht="12">
      <c r="B137" s="33"/>
      <c r="D137" s="146" t="s">
        <v>186</v>
      </c>
      <c r="F137" s="155" t="s">
        <v>233</v>
      </c>
      <c r="L137" s="33"/>
      <c r="M137" s="145"/>
      <c r="T137" s="54"/>
      <c r="AU137" s="18" t="s">
        <v>87</v>
      </c>
    </row>
    <row r="138" spans="2:47" s="1" customFormat="1" ht="12">
      <c r="B138" s="33"/>
      <c r="D138" s="146" t="s">
        <v>186</v>
      </c>
      <c r="F138" s="156" t="s">
        <v>862</v>
      </c>
      <c r="H138" s="157">
        <v>30.989</v>
      </c>
      <c r="L138" s="33"/>
      <c r="M138" s="145"/>
      <c r="T138" s="54"/>
      <c r="AU138" s="18" t="s">
        <v>87</v>
      </c>
    </row>
    <row r="139" spans="2:47" s="1" customFormat="1" ht="12">
      <c r="B139" s="33"/>
      <c r="D139" s="146" t="s">
        <v>186</v>
      </c>
      <c r="F139" s="156" t="s">
        <v>31</v>
      </c>
      <c r="H139" s="157">
        <v>0</v>
      </c>
      <c r="L139" s="33"/>
      <c r="M139" s="145"/>
      <c r="T139" s="54"/>
      <c r="AU139" s="18" t="s">
        <v>87</v>
      </c>
    </row>
    <row r="140" spans="2:47" s="1" customFormat="1" ht="12">
      <c r="B140" s="33"/>
      <c r="D140" s="146" t="s">
        <v>186</v>
      </c>
      <c r="F140" s="156" t="s">
        <v>863</v>
      </c>
      <c r="H140" s="157">
        <v>3.23</v>
      </c>
      <c r="L140" s="33"/>
      <c r="M140" s="145"/>
      <c r="T140" s="54"/>
      <c r="AU140" s="18" t="s">
        <v>87</v>
      </c>
    </row>
    <row r="141" spans="2:47" s="1" customFormat="1" ht="12">
      <c r="B141" s="33"/>
      <c r="D141" s="146" t="s">
        <v>186</v>
      </c>
      <c r="F141" s="156" t="s">
        <v>217</v>
      </c>
      <c r="H141" s="157">
        <v>34.219</v>
      </c>
      <c r="L141" s="33"/>
      <c r="M141" s="145"/>
      <c r="T141" s="54"/>
      <c r="AU141" s="18" t="s">
        <v>87</v>
      </c>
    </row>
    <row r="142" spans="2:65" s="1" customFormat="1" ht="16.5" customHeight="1">
      <c r="B142" s="33"/>
      <c r="C142" s="158" t="s">
        <v>93</v>
      </c>
      <c r="D142" s="158" t="s">
        <v>201</v>
      </c>
      <c r="E142" s="159" t="s">
        <v>202</v>
      </c>
      <c r="F142" s="160" t="s">
        <v>203</v>
      </c>
      <c r="G142" s="161" t="s">
        <v>204</v>
      </c>
      <c r="H142" s="162">
        <v>1.181</v>
      </c>
      <c r="I142" s="163"/>
      <c r="J142" s="164">
        <f>ROUND(I142*H142,2)</f>
        <v>0</v>
      </c>
      <c r="K142" s="160" t="s">
        <v>179</v>
      </c>
      <c r="L142" s="165"/>
      <c r="M142" s="166" t="s">
        <v>31</v>
      </c>
      <c r="N142" s="167" t="s">
        <v>46</v>
      </c>
      <c r="P142" s="138">
        <f>O142*H142</f>
        <v>0</v>
      </c>
      <c r="Q142" s="138">
        <v>0.001</v>
      </c>
      <c r="R142" s="138">
        <f>Q142*H142</f>
        <v>0.001181</v>
      </c>
      <c r="S142" s="138">
        <v>0</v>
      </c>
      <c r="T142" s="139">
        <f>S142*H142</f>
        <v>0</v>
      </c>
      <c r="AR142" s="140" t="s">
        <v>205</v>
      </c>
      <c r="AT142" s="140" t="s">
        <v>201</v>
      </c>
      <c r="AU142" s="140" t="s">
        <v>87</v>
      </c>
      <c r="AY142" s="18" t="s">
        <v>172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8" t="s">
        <v>80</v>
      </c>
      <c r="BK142" s="141">
        <f>ROUND(I142*H142,2)</f>
        <v>0</v>
      </c>
      <c r="BL142" s="18" t="s">
        <v>90</v>
      </c>
      <c r="BM142" s="140" t="s">
        <v>864</v>
      </c>
    </row>
    <row r="143" spans="2:51" s="12" customFormat="1" ht="12">
      <c r="B143" s="148"/>
      <c r="D143" s="146" t="s">
        <v>185</v>
      </c>
      <c r="F143" s="150" t="s">
        <v>865</v>
      </c>
      <c r="H143" s="151">
        <v>1.181</v>
      </c>
      <c r="I143" s="152"/>
      <c r="L143" s="148"/>
      <c r="M143" s="153"/>
      <c r="T143" s="154"/>
      <c r="AT143" s="149" t="s">
        <v>185</v>
      </c>
      <c r="AU143" s="149" t="s">
        <v>87</v>
      </c>
      <c r="AV143" s="12" t="s">
        <v>84</v>
      </c>
      <c r="AW143" s="12" t="s">
        <v>4</v>
      </c>
      <c r="AX143" s="12" t="s">
        <v>80</v>
      </c>
      <c r="AY143" s="149" t="s">
        <v>172</v>
      </c>
    </row>
    <row r="144" spans="2:63" s="11" customFormat="1" ht="20.85" customHeight="1">
      <c r="B144" s="117"/>
      <c r="D144" s="118" t="s">
        <v>74</v>
      </c>
      <c r="E144" s="127" t="s">
        <v>208</v>
      </c>
      <c r="F144" s="127" t="s">
        <v>209</v>
      </c>
      <c r="I144" s="120"/>
      <c r="J144" s="128">
        <f>BK144</f>
        <v>0</v>
      </c>
      <c r="L144" s="117"/>
      <c r="M144" s="122"/>
      <c r="P144" s="123">
        <f>SUM(P145:P168)</f>
        <v>0</v>
      </c>
      <c r="R144" s="123">
        <f>SUM(R145:R168)</f>
        <v>0</v>
      </c>
      <c r="T144" s="124">
        <f>SUM(T145:T168)</f>
        <v>0</v>
      </c>
      <c r="AR144" s="118" t="s">
        <v>80</v>
      </c>
      <c r="AT144" s="125" t="s">
        <v>74</v>
      </c>
      <c r="AU144" s="125" t="s">
        <v>84</v>
      </c>
      <c r="AY144" s="118" t="s">
        <v>172</v>
      </c>
      <c r="BK144" s="126">
        <f>SUM(BK145:BK168)</f>
        <v>0</v>
      </c>
    </row>
    <row r="145" spans="2:65" s="1" customFormat="1" ht="49.15" customHeight="1">
      <c r="B145" s="33"/>
      <c r="C145" s="129" t="s">
        <v>96</v>
      </c>
      <c r="D145" s="129" t="s">
        <v>176</v>
      </c>
      <c r="E145" s="130" t="s">
        <v>866</v>
      </c>
      <c r="F145" s="131" t="s">
        <v>867</v>
      </c>
      <c r="G145" s="132" t="s">
        <v>212</v>
      </c>
      <c r="H145" s="133">
        <v>140.064</v>
      </c>
      <c r="I145" s="134"/>
      <c r="J145" s="135">
        <f>ROUND(I145*H145,2)</f>
        <v>0</v>
      </c>
      <c r="K145" s="131" t="s">
        <v>179</v>
      </c>
      <c r="L145" s="33"/>
      <c r="M145" s="136" t="s">
        <v>31</v>
      </c>
      <c r="N145" s="137" t="s">
        <v>46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90</v>
      </c>
      <c r="AT145" s="140" t="s">
        <v>176</v>
      </c>
      <c r="AU145" s="140" t="s">
        <v>87</v>
      </c>
      <c r="AY145" s="18" t="s">
        <v>172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8" t="s">
        <v>80</v>
      </c>
      <c r="BK145" s="141">
        <f>ROUND(I145*H145,2)</f>
        <v>0</v>
      </c>
      <c r="BL145" s="18" t="s">
        <v>90</v>
      </c>
      <c r="BM145" s="140" t="s">
        <v>868</v>
      </c>
    </row>
    <row r="146" spans="2:47" s="1" customFormat="1" ht="12">
      <c r="B146" s="33"/>
      <c r="D146" s="142" t="s">
        <v>181</v>
      </c>
      <c r="F146" s="143" t="s">
        <v>869</v>
      </c>
      <c r="I146" s="144"/>
      <c r="L146" s="33"/>
      <c r="M146" s="145"/>
      <c r="T146" s="54"/>
      <c r="AT146" s="18" t="s">
        <v>181</v>
      </c>
      <c r="AU146" s="18" t="s">
        <v>87</v>
      </c>
    </row>
    <row r="147" spans="2:51" s="14" customFormat="1" ht="12">
      <c r="B147" s="175"/>
      <c r="D147" s="146" t="s">
        <v>185</v>
      </c>
      <c r="E147" s="176" t="s">
        <v>31</v>
      </c>
      <c r="F147" s="177" t="s">
        <v>870</v>
      </c>
      <c r="H147" s="176" t="s">
        <v>31</v>
      </c>
      <c r="I147" s="178"/>
      <c r="L147" s="175"/>
      <c r="M147" s="179"/>
      <c r="T147" s="180"/>
      <c r="AT147" s="176" t="s">
        <v>185</v>
      </c>
      <c r="AU147" s="176" t="s">
        <v>87</v>
      </c>
      <c r="AV147" s="14" t="s">
        <v>80</v>
      </c>
      <c r="AW147" s="14" t="s">
        <v>36</v>
      </c>
      <c r="AX147" s="14" t="s">
        <v>75</v>
      </c>
      <c r="AY147" s="176" t="s">
        <v>172</v>
      </c>
    </row>
    <row r="148" spans="2:51" s="12" customFormat="1" ht="12">
      <c r="B148" s="148"/>
      <c r="D148" s="146" t="s">
        <v>185</v>
      </c>
      <c r="E148" s="149" t="s">
        <v>31</v>
      </c>
      <c r="F148" s="150" t="s">
        <v>871</v>
      </c>
      <c r="H148" s="151">
        <v>6.228</v>
      </c>
      <c r="I148" s="152"/>
      <c r="L148" s="148"/>
      <c r="M148" s="153"/>
      <c r="T148" s="154"/>
      <c r="AT148" s="149" t="s">
        <v>185</v>
      </c>
      <c r="AU148" s="149" t="s">
        <v>87</v>
      </c>
      <c r="AV148" s="12" t="s">
        <v>84</v>
      </c>
      <c r="AW148" s="12" t="s">
        <v>36</v>
      </c>
      <c r="AX148" s="12" t="s">
        <v>75</v>
      </c>
      <c r="AY148" s="149" t="s">
        <v>172</v>
      </c>
    </row>
    <row r="149" spans="2:51" s="12" customFormat="1" ht="12">
      <c r="B149" s="148"/>
      <c r="D149" s="146" t="s">
        <v>185</v>
      </c>
      <c r="E149" s="149" t="s">
        <v>31</v>
      </c>
      <c r="F149" s="150" t="s">
        <v>872</v>
      </c>
      <c r="H149" s="151">
        <v>35.676</v>
      </c>
      <c r="I149" s="152"/>
      <c r="L149" s="148"/>
      <c r="M149" s="153"/>
      <c r="T149" s="154"/>
      <c r="AT149" s="149" t="s">
        <v>185</v>
      </c>
      <c r="AU149" s="149" t="s">
        <v>87</v>
      </c>
      <c r="AV149" s="12" t="s">
        <v>84</v>
      </c>
      <c r="AW149" s="12" t="s">
        <v>36</v>
      </c>
      <c r="AX149" s="12" t="s">
        <v>75</v>
      </c>
      <c r="AY149" s="149" t="s">
        <v>172</v>
      </c>
    </row>
    <row r="150" spans="2:51" s="12" customFormat="1" ht="12">
      <c r="B150" s="148"/>
      <c r="D150" s="146" t="s">
        <v>185</v>
      </c>
      <c r="E150" s="149" t="s">
        <v>31</v>
      </c>
      <c r="F150" s="150" t="s">
        <v>873</v>
      </c>
      <c r="H150" s="151">
        <v>6.034</v>
      </c>
      <c r="I150" s="152"/>
      <c r="L150" s="148"/>
      <c r="M150" s="153"/>
      <c r="T150" s="154"/>
      <c r="AT150" s="149" t="s">
        <v>185</v>
      </c>
      <c r="AU150" s="149" t="s">
        <v>87</v>
      </c>
      <c r="AV150" s="12" t="s">
        <v>84</v>
      </c>
      <c r="AW150" s="12" t="s">
        <v>36</v>
      </c>
      <c r="AX150" s="12" t="s">
        <v>75</v>
      </c>
      <c r="AY150" s="149" t="s">
        <v>172</v>
      </c>
    </row>
    <row r="151" spans="2:51" s="12" customFormat="1" ht="12">
      <c r="B151" s="148"/>
      <c r="D151" s="146" t="s">
        <v>185</v>
      </c>
      <c r="E151" s="149" t="s">
        <v>31</v>
      </c>
      <c r="F151" s="150" t="s">
        <v>874</v>
      </c>
      <c r="H151" s="151">
        <v>17.395</v>
      </c>
      <c r="I151" s="152"/>
      <c r="L151" s="148"/>
      <c r="M151" s="153"/>
      <c r="T151" s="154"/>
      <c r="AT151" s="149" t="s">
        <v>185</v>
      </c>
      <c r="AU151" s="149" t="s">
        <v>87</v>
      </c>
      <c r="AV151" s="12" t="s">
        <v>84</v>
      </c>
      <c r="AW151" s="12" t="s">
        <v>36</v>
      </c>
      <c r="AX151" s="12" t="s">
        <v>75</v>
      </c>
      <c r="AY151" s="149" t="s">
        <v>172</v>
      </c>
    </row>
    <row r="152" spans="2:51" s="12" customFormat="1" ht="12">
      <c r="B152" s="148"/>
      <c r="D152" s="146" t="s">
        <v>185</v>
      </c>
      <c r="E152" s="149" t="s">
        <v>31</v>
      </c>
      <c r="F152" s="150" t="s">
        <v>875</v>
      </c>
      <c r="H152" s="151">
        <v>21.315</v>
      </c>
      <c r="I152" s="152"/>
      <c r="L152" s="148"/>
      <c r="M152" s="153"/>
      <c r="T152" s="154"/>
      <c r="AT152" s="149" t="s">
        <v>185</v>
      </c>
      <c r="AU152" s="149" t="s">
        <v>87</v>
      </c>
      <c r="AV152" s="12" t="s">
        <v>84</v>
      </c>
      <c r="AW152" s="12" t="s">
        <v>36</v>
      </c>
      <c r="AX152" s="12" t="s">
        <v>75</v>
      </c>
      <c r="AY152" s="149" t="s">
        <v>172</v>
      </c>
    </row>
    <row r="153" spans="2:51" s="12" customFormat="1" ht="12">
      <c r="B153" s="148"/>
      <c r="D153" s="146" t="s">
        <v>185</v>
      </c>
      <c r="E153" s="149" t="s">
        <v>31</v>
      </c>
      <c r="F153" s="150" t="s">
        <v>876</v>
      </c>
      <c r="H153" s="151">
        <v>7.689</v>
      </c>
      <c r="I153" s="152"/>
      <c r="L153" s="148"/>
      <c r="M153" s="153"/>
      <c r="T153" s="154"/>
      <c r="AT153" s="149" t="s">
        <v>185</v>
      </c>
      <c r="AU153" s="149" t="s">
        <v>87</v>
      </c>
      <c r="AV153" s="12" t="s">
        <v>84</v>
      </c>
      <c r="AW153" s="12" t="s">
        <v>36</v>
      </c>
      <c r="AX153" s="12" t="s">
        <v>75</v>
      </c>
      <c r="AY153" s="149" t="s">
        <v>172</v>
      </c>
    </row>
    <row r="154" spans="2:51" s="14" customFormat="1" ht="12">
      <c r="B154" s="175"/>
      <c r="D154" s="146" t="s">
        <v>185</v>
      </c>
      <c r="E154" s="176" t="s">
        <v>31</v>
      </c>
      <c r="F154" s="177" t="s">
        <v>877</v>
      </c>
      <c r="H154" s="176" t="s">
        <v>31</v>
      </c>
      <c r="I154" s="178"/>
      <c r="L154" s="175"/>
      <c r="M154" s="179"/>
      <c r="T154" s="180"/>
      <c r="AT154" s="176" t="s">
        <v>185</v>
      </c>
      <c r="AU154" s="176" t="s">
        <v>87</v>
      </c>
      <c r="AV154" s="14" t="s">
        <v>80</v>
      </c>
      <c r="AW154" s="14" t="s">
        <v>36</v>
      </c>
      <c r="AX154" s="14" t="s">
        <v>75</v>
      </c>
      <c r="AY154" s="176" t="s">
        <v>172</v>
      </c>
    </row>
    <row r="155" spans="2:51" s="12" customFormat="1" ht="12">
      <c r="B155" s="148"/>
      <c r="D155" s="146" t="s">
        <v>185</v>
      </c>
      <c r="E155" s="149" t="s">
        <v>31</v>
      </c>
      <c r="F155" s="150" t="s">
        <v>878</v>
      </c>
      <c r="H155" s="151">
        <v>1.112</v>
      </c>
      <c r="I155" s="152"/>
      <c r="L155" s="148"/>
      <c r="M155" s="153"/>
      <c r="T155" s="154"/>
      <c r="AT155" s="149" t="s">
        <v>185</v>
      </c>
      <c r="AU155" s="149" t="s">
        <v>87</v>
      </c>
      <c r="AV155" s="12" t="s">
        <v>84</v>
      </c>
      <c r="AW155" s="12" t="s">
        <v>36</v>
      </c>
      <c r="AX155" s="12" t="s">
        <v>75</v>
      </c>
      <c r="AY155" s="149" t="s">
        <v>172</v>
      </c>
    </row>
    <row r="156" spans="2:51" s="12" customFormat="1" ht="12">
      <c r="B156" s="148"/>
      <c r="D156" s="146" t="s">
        <v>185</v>
      </c>
      <c r="E156" s="149" t="s">
        <v>31</v>
      </c>
      <c r="F156" s="150" t="s">
        <v>879</v>
      </c>
      <c r="H156" s="151">
        <v>7.645</v>
      </c>
      <c r="I156" s="152"/>
      <c r="L156" s="148"/>
      <c r="M156" s="153"/>
      <c r="T156" s="154"/>
      <c r="AT156" s="149" t="s">
        <v>185</v>
      </c>
      <c r="AU156" s="149" t="s">
        <v>87</v>
      </c>
      <c r="AV156" s="12" t="s">
        <v>84</v>
      </c>
      <c r="AW156" s="12" t="s">
        <v>36</v>
      </c>
      <c r="AX156" s="12" t="s">
        <v>75</v>
      </c>
      <c r="AY156" s="149" t="s">
        <v>172</v>
      </c>
    </row>
    <row r="157" spans="2:51" s="12" customFormat="1" ht="12">
      <c r="B157" s="148"/>
      <c r="D157" s="146" t="s">
        <v>185</v>
      </c>
      <c r="E157" s="149" t="s">
        <v>31</v>
      </c>
      <c r="F157" s="150" t="s">
        <v>880</v>
      </c>
      <c r="H157" s="151">
        <v>1.724</v>
      </c>
      <c r="I157" s="152"/>
      <c r="L157" s="148"/>
      <c r="M157" s="153"/>
      <c r="T157" s="154"/>
      <c r="AT157" s="149" t="s">
        <v>185</v>
      </c>
      <c r="AU157" s="149" t="s">
        <v>87</v>
      </c>
      <c r="AV157" s="12" t="s">
        <v>84</v>
      </c>
      <c r="AW157" s="12" t="s">
        <v>36</v>
      </c>
      <c r="AX157" s="12" t="s">
        <v>75</v>
      </c>
      <c r="AY157" s="149" t="s">
        <v>172</v>
      </c>
    </row>
    <row r="158" spans="2:51" s="12" customFormat="1" ht="12">
      <c r="B158" s="148"/>
      <c r="D158" s="146" t="s">
        <v>185</v>
      </c>
      <c r="E158" s="149" t="s">
        <v>31</v>
      </c>
      <c r="F158" s="150" t="s">
        <v>881</v>
      </c>
      <c r="H158" s="151">
        <v>1.648</v>
      </c>
      <c r="I158" s="152"/>
      <c r="L158" s="148"/>
      <c r="M158" s="153"/>
      <c r="T158" s="154"/>
      <c r="AT158" s="149" t="s">
        <v>185</v>
      </c>
      <c r="AU158" s="149" t="s">
        <v>87</v>
      </c>
      <c r="AV158" s="12" t="s">
        <v>84</v>
      </c>
      <c r="AW158" s="12" t="s">
        <v>36</v>
      </c>
      <c r="AX158" s="12" t="s">
        <v>75</v>
      </c>
      <c r="AY158" s="149" t="s">
        <v>172</v>
      </c>
    </row>
    <row r="159" spans="2:51" s="12" customFormat="1" ht="12">
      <c r="B159" s="148"/>
      <c r="D159" s="146" t="s">
        <v>185</v>
      </c>
      <c r="E159" s="149" t="s">
        <v>31</v>
      </c>
      <c r="F159" s="150" t="s">
        <v>882</v>
      </c>
      <c r="H159" s="151">
        <v>15.225</v>
      </c>
      <c r="I159" s="152"/>
      <c r="L159" s="148"/>
      <c r="M159" s="153"/>
      <c r="T159" s="154"/>
      <c r="AT159" s="149" t="s">
        <v>185</v>
      </c>
      <c r="AU159" s="149" t="s">
        <v>87</v>
      </c>
      <c r="AV159" s="12" t="s">
        <v>84</v>
      </c>
      <c r="AW159" s="12" t="s">
        <v>36</v>
      </c>
      <c r="AX159" s="12" t="s">
        <v>75</v>
      </c>
      <c r="AY159" s="149" t="s">
        <v>172</v>
      </c>
    </row>
    <row r="160" spans="2:51" s="12" customFormat="1" ht="12">
      <c r="B160" s="148"/>
      <c r="D160" s="146" t="s">
        <v>185</v>
      </c>
      <c r="E160" s="149" t="s">
        <v>31</v>
      </c>
      <c r="F160" s="150" t="s">
        <v>883</v>
      </c>
      <c r="H160" s="151">
        <v>5.315</v>
      </c>
      <c r="I160" s="152"/>
      <c r="L160" s="148"/>
      <c r="M160" s="153"/>
      <c r="T160" s="154"/>
      <c r="AT160" s="149" t="s">
        <v>185</v>
      </c>
      <c r="AU160" s="149" t="s">
        <v>87</v>
      </c>
      <c r="AV160" s="12" t="s">
        <v>84</v>
      </c>
      <c r="AW160" s="12" t="s">
        <v>36</v>
      </c>
      <c r="AX160" s="12" t="s">
        <v>75</v>
      </c>
      <c r="AY160" s="149" t="s">
        <v>172</v>
      </c>
    </row>
    <row r="161" spans="2:51" s="12" customFormat="1" ht="12">
      <c r="B161" s="148"/>
      <c r="D161" s="146" t="s">
        <v>185</v>
      </c>
      <c r="E161" s="149" t="s">
        <v>31</v>
      </c>
      <c r="F161" s="150" t="s">
        <v>884</v>
      </c>
      <c r="H161" s="151">
        <v>3.708</v>
      </c>
      <c r="I161" s="152"/>
      <c r="L161" s="148"/>
      <c r="M161" s="153"/>
      <c r="T161" s="154"/>
      <c r="AT161" s="149" t="s">
        <v>185</v>
      </c>
      <c r="AU161" s="149" t="s">
        <v>87</v>
      </c>
      <c r="AV161" s="12" t="s">
        <v>84</v>
      </c>
      <c r="AW161" s="12" t="s">
        <v>36</v>
      </c>
      <c r="AX161" s="12" t="s">
        <v>75</v>
      </c>
      <c r="AY161" s="149" t="s">
        <v>172</v>
      </c>
    </row>
    <row r="162" spans="2:51" s="12" customFormat="1" ht="12">
      <c r="B162" s="148"/>
      <c r="D162" s="146" t="s">
        <v>185</v>
      </c>
      <c r="E162" s="149" t="s">
        <v>31</v>
      </c>
      <c r="F162" s="150" t="s">
        <v>885</v>
      </c>
      <c r="H162" s="151">
        <v>9.35</v>
      </c>
      <c r="I162" s="152"/>
      <c r="L162" s="148"/>
      <c r="M162" s="153"/>
      <c r="T162" s="154"/>
      <c r="AT162" s="149" t="s">
        <v>185</v>
      </c>
      <c r="AU162" s="149" t="s">
        <v>87</v>
      </c>
      <c r="AV162" s="12" t="s">
        <v>84</v>
      </c>
      <c r="AW162" s="12" t="s">
        <v>36</v>
      </c>
      <c r="AX162" s="12" t="s">
        <v>75</v>
      </c>
      <c r="AY162" s="149" t="s">
        <v>172</v>
      </c>
    </row>
    <row r="163" spans="2:51" s="13" customFormat="1" ht="12">
      <c r="B163" s="168"/>
      <c r="D163" s="146" t="s">
        <v>185</v>
      </c>
      <c r="E163" s="169" t="s">
        <v>31</v>
      </c>
      <c r="F163" s="170" t="s">
        <v>217</v>
      </c>
      <c r="H163" s="171">
        <v>140.064</v>
      </c>
      <c r="I163" s="172"/>
      <c r="L163" s="168"/>
      <c r="M163" s="173"/>
      <c r="T163" s="174"/>
      <c r="AT163" s="169" t="s">
        <v>185</v>
      </c>
      <c r="AU163" s="169" t="s">
        <v>87</v>
      </c>
      <c r="AV163" s="13" t="s">
        <v>90</v>
      </c>
      <c r="AW163" s="13" t="s">
        <v>36</v>
      </c>
      <c r="AX163" s="13" t="s">
        <v>80</v>
      </c>
      <c r="AY163" s="169" t="s">
        <v>172</v>
      </c>
    </row>
    <row r="164" spans="2:65" s="1" customFormat="1" ht="21.75" customHeight="1">
      <c r="B164" s="33"/>
      <c r="C164" s="129" t="s">
        <v>218</v>
      </c>
      <c r="D164" s="129" t="s">
        <v>176</v>
      </c>
      <c r="E164" s="130" t="s">
        <v>235</v>
      </c>
      <c r="F164" s="131" t="s">
        <v>236</v>
      </c>
      <c r="G164" s="132" t="s">
        <v>212</v>
      </c>
      <c r="H164" s="133">
        <v>140.064</v>
      </c>
      <c r="I164" s="134"/>
      <c r="J164" s="135">
        <f>ROUND(I164*H164,2)</f>
        <v>0</v>
      </c>
      <c r="K164" s="131" t="s">
        <v>447</v>
      </c>
      <c r="L164" s="33"/>
      <c r="M164" s="136" t="s">
        <v>31</v>
      </c>
      <c r="N164" s="137" t="s">
        <v>46</v>
      </c>
      <c r="P164" s="138">
        <f>O164*H164</f>
        <v>0</v>
      </c>
      <c r="Q164" s="138">
        <v>0</v>
      </c>
      <c r="R164" s="138">
        <f>Q164*H164</f>
        <v>0</v>
      </c>
      <c r="S164" s="138">
        <v>0</v>
      </c>
      <c r="T164" s="139">
        <f>S164*H164</f>
        <v>0</v>
      </c>
      <c r="AR164" s="140" t="s">
        <v>90</v>
      </c>
      <c r="AT164" s="140" t="s">
        <v>176</v>
      </c>
      <c r="AU164" s="140" t="s">
        <v>87</v>
      </c>
      <c r="AY164" s="18" t="s">
        <v>172</v>
      </c>
      <c r="BE164" s="141">
        <f>IF(N164="základní",J164,0)</f>
        <v>0</v>
      </c>
      <c r="BF164" s="141">
        <f>IF(N164="snížená",J164,0)</f>
        <v>0</v>
      </c>
      <c r="BG164" s="141">
        <f>IF(N164="zákl. přenesená",J164,0)</f>
        <v>0</v>
      </c>
      <c r="BH164" s="141">
        <f>IF(N164="sníž. přenesená",J164,0)</f>
        <v>0</v>
      </c>
      <c r="BI164" s="141">
        <f>IF(N164="nulová",J164,0)</f>
        <v>0</v>
      </c>
      <c r="BJ164" s="18" t="s">
        <v>80</v>
      </c>
      <c r="BK164" s="141">
        <f>ROUND(I164*H164,2)</f>
        <v>0</v>
      </c>
      <c r="BL164" s="18" t="s">
        <v>90</v>
      </c>
      <c r="BM164" s="140" t="s">
        <v>886</v>
      </c>
    </row>
    <row r="165" spans="2:65" s="1" customFormat="1" ht="44.25" customHeight="1">
      <c r="B165" s="33"/>
      <c r="C165" s="129" t="s">
        <v>205</v>
      </c>
      <c r="D165" s="129" t="s">
        <v>176</v>
      </c>
      <c r="E165" s="130" t="s">
        <v>210</v>
      </c>
      <c r="F165" s="131" t="s">
        <v>211</v>
      </c>
      <c r="G165" s="132" t="s">
        <v>212</v>
      </c>
      <c r="H165" s="133">
        <v>2</v>
      </c>
      <c r="I165" s="134"/>
      <c r="J165" s="135">
        <f>ROUND(I165*H165,2)</f>
        <v>0</v>
      </c>
      <c r="K165" s="131" t="s">
        <v>179</v>
      </c>
      <c r="L165" s="33"/>
      <c r="M165" s="136" t="s">
        <v>31</v>
      </c>
      <c r="N165" s="137" t="s">
        <v>46</v>
      </c>
      <c r="P165" s="138">
        <f>O165*H165</f>
        <v>0</v>
      </c>
      <c r="Q165" s="138">
        <v>0</v>
      </c>
      <c r="R165" s="138">
        <f>Q165*H165</f>
        <v>0</v>
      </c>
      <c r="S165" s="138">
        <v>0</v>
      </c>
      <c r="T165" s="139">
        <f>S165*H165</f>
        <v>0</v>
      </c>
      <c r="AR165" s="140" t="s">
        <v>90</v>
      </c>
      <c r="AT165" s="140" t="s">
        <v>176</v>
      </c>
      <c r="AU165" s="140" t="s">
        <v>87</v>
      </c>
      <c r="AY165" s="18" t="s">
        <v>172</v>
      </c>
      <c r="BE165" s="141">
        <f>IF(N165="základní",J165,0)</f>
        <v>0</v>
      </c>
      <c r="BF165" s="141">
        <f>IF(N165="snížená",J165,0)</f>
        <v>0</v>
      </c>
      <c r="BG165" s="141">
        <f>IF(N165="zákl. přenesená",J165,0)</f>
        <v>0</v>
      </c>
      <c r="BH165" s="141">
        <f>IF(N165="sníž. přenesená",J165,0)</f>
        <v>0</v>
      </c>
      <c r="BI165" s="141">
        <f>IF(N165="nulová",J165,0)</f>
        <v>0</v>
      </c>
      <c r="BJ165" s="18" t="s">
        <v>80</v>
      </c>
      <c r="BK165" s="141">
        <f>ROUND(I165*H165,2)</f>
        <v>0</v>
      </c>
      <c r="BL165" s="18" t="s">
        <v>90</v>
      </c>
      <c r="BM165" s="140" t="s">
        <v>887</v>
      </c>
    </row>
    <row r="166" spans="2:47" s="1" customFormat="1" ht="12">
      <c r="B166" s="33"/>
      <c r="D166" s="142" t="s">
        <v>181</v>
      </c>
      <c r="F166" s="143" t="s">
        <v>214</v>
      </c>
      <c r="I166" s="144"/>
      <c r="L166" s="33"/>
      <c r="M166" s="145"/>
      <c r="T166" s="54"/>
      <c r="AT166" s="18" t="s">
        <v>181</v>
      </c>
      <c r="AU166" s="18" t="s">
        <v>87</v>
      </c>
    </row>
    <row r="167" spans="2:51" s="12" customFormat="1" ht="12">
      <c r="B167" s="148"/>
      <c r="D167" s="146" t="s">
        <v>185</v>
      </c>
      <c r="E167" s="149" t="s">
        <v>31</v>
      </c>
      <c r="F167" s="150" t="s">
        <v>888</v>
      </c>
      <c r="H167" s="151">
        <v>2</v>
      </c>
      <c r="I167" s="152"/>
      <c r="L167" s="148"/>
      <c r="M167" s="153"/>
      <c r="T167" s="154"/>
      <c r="AT167" s="149" t="s">
        <v>185</v>
      </c>
      <c r="AU167" s="149" t="s">
        <v>87</v>
      </c>
      <c r="AV167" s="12" t="s">
        <v>84</v>
      </c>
      <c r="AW167" s="12" t="s">
        <v>36</v>
      </c>
      <c r="AX167" s="12" t="s">
        <v>75</v>
      </c>
      <c r="AY167" s="149" t="s">
        <v>172</v>
      </c>
    </row>
    <row r="168" spans="2:51" s="13" customFormat="1" ht="12">
      <c r="B168" s="168"/>
      <c r="D168" s="146" t="s">
        <v>185</v>
      </c>
      <c r="E168" s="169" t="s">
        <v>31</v>
      </c>
      <c r="F168" s="170" t="s">
        <v>217</v>
      </c>
      <c r="H168" s="171">
        <v>2</v>
      </c>
      <c r="I168" s="172"/>
      <c r="L168" s="168"/>
      <c r="M168" s="173"/>
      <c r="T168" s="174"/>
      <c r="AT168" s="169" t="s">
        <v>185</v>
      </c>
      <c r="AU168" s="169" t="s">
        <v>87</v>
      </c>
      <c r="AV168" s="13" t="s">
        <v>90</v>
      </c>
      <c r="AW168" s="13" t="s">
        <v>36</v>
      </c>
      <c r="AX168" s="13" t="s">
        <v>80</v>
      </c>
      <c r="AY168" s="169" t="s">
        <v>172</v>
      </c>
    </row>
    <row r="169" spans="2:63" s="11" customFormat="1" ht="20.85" customHeight="1">
      <c r="B169" s="117"/>
      <c r="D169" s="118" t="s">
        <v>74</v>
      </c>
      <c r="E169" s="127" t="s">
        <v>239</v>
      </c>
      <c r="F169" s="127" t="s">
        <v>240</v>
      </c>
      <c r="I169" s="120"/>
      <c r="J169" s="128">
        <f>BK169</f>
        <v>0</v>
      </c>
      <c r="L169" s="117"/>
      <c r="M169" s="122"/>
      <c r="P169" s="123">
        <f>SUM(P170:P195)</f>
        <v>0</v>
      </c>
      <c r="R169" s="123">
        <f>SUM(R170:R195)</f>
        <v>0</v>
      </c>
      <c r="T169" s="124">
        <f>SUM(T170:T195)</f>
        <v>0</v>
      </c>
      <c r="AR169" s="118" t="s">
        <v>80</v>
      </c>
      <c r="AT169" s="125" t="s">
        <v>74</v>
      </c>
      <c r="AU169" s="125" t="s">
        <v>84</v>
      </c>
      <c r="AY169" s="118" t="s">
        <v>172</v>
      </c>
      <c r="BK169" s="126">
        <f>SUM(BK170:BK195)</f>
        <v>0</v>
      </c>
    </row>
    <row r="170" spans="2:65" s="1" customFormat="1" ht="44.25" customHeight="1">
      <c r="B170" s="33"/>
      <c r="C170" s="129" t="s">
        <v>241</v>
      </c>
      <c r="D170" s="129" t="s">
        <v>176</v>
      </c>
      <c r="E170" s="130" t="s">
        <v>242</v>
      </c>
      <c r="F170" s="131" t="s">
        <v>243</v>
      </c>
      <c r="G170" s="132" t="s">
        <v>212</v>
      </c>
      <c r="H170" s="133">
        <v>130.63</v>
      </c>
      <c r="I170" s="134"/>
      <c r="J170" s="135">
        <f>ROUND(I170*H170,2)</f>
        <v>0</v>
      </c>
      <c r="K170" s="131" t="s">
        <v>179</v>
      </c>
      <c r="L170" s="33"/>
      <c r="M170" s="136" t="s">
        <v>31</v>
      </c>
      <c r="N170" s="137" t="s">
        <v>46</v>
      </c>
      <c r="P170" s="138">
        <f>O170*H170</f>
        <v>0</v>
      </c>
      <c r="Q170" s="138">
        <v>0</v>
      </c>
      <c r="R170" s="138">
        <f>Q170*H170</f>
        <v>0</v>
      </c>
      <c r="S170" s="138">
        <v>0</v>
      </c>
      <c r="T170" s="139">
        <f>S170*H170</f>
        <v>0</v>
      </c>
      <c r="AR170" s="140" t="s">
        <v>90</v>
      </c>
      <c r="AT170" s="140" t="s">
        <v>176</v>
      </c>
      <c r="AU170" s="140" t="s">
        <v>87</v>
      </c>
      <c r="AY170" s="18" t="s">
        <v>172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8" t="s">
        <v>80</v>
      </c>
      <c r="BK170" s="141">
        <f>ROUND(I170*H170,2)</f>
        <v>0</v>
      </c>
      <c r="BL170" s="18" t="s">
        <v>90</v>
      </c>
      <c r="BM170" s="140" t="s">
        <v>889</v>
      </c>
    </row>
    <row r="171" spans="2:47" s="1" customFormat="1" ht="12">
      <c r="B171" s="33"/>
      <c r="D171" s="142" t="s">
        <v>181</v>
      </c>
      <c r="F171" s="143" t="s">
        <v>245</v>
      </c>
      <c r="I171" s="144"/>
      <c r="L171" s="33"/>
      <c r="M171" s="145"/>
      <c r="T171" s="54"/>
      <c r="AT171" s="18" t="s">
        <v>181</v>
      </c>
      <c r="AU171" s="18" t="s">
        <v>87</v>
      </c>
    </row>
    <row r="172" spans="2:47" s="1" customFormat="1" ht="12">
      <c r="B172" s="33"/>
      <c r="D172" s="146" t="s">
        <v>183</v>
      </c>
      <c r="F172" s="147" t="s">
        <v>246</v>
      </c>
      <c r="I172" s="144"/>
      <c r="L172" s="33"/>
      <c r="M172" s="145"/>
      <c r="T172" s="54"/>
      <c r="AT172" s="18" t="s">
        <v>183</v>
      </c>
      <c r="AU172" s="18" t="s">
        <v>87</v>
      </c>
    </row>
    <row r="173" spans="2:51" s="14" customFormat="1" ht="12">
      <c r="B173" s="175"/>
      <c r="D173" s="146" t="s">
        <v>185</v>
      </c>
      <c r="E173" s="176" t="s">
        <v>31</v>
      </c>
      <c r="F173" s="177" t="s">
        <v>870</v>
      </c>
      <c r="H173" s="176" t="s">
        <v>31</v>
      </c>
      <c r="I173" s="178"/>
      <c r="L173" s="175"/>
      <c r="M173" s="179"/>
      <c r="T173" s="180"/>
      <c r="AT173" s="176" t="s">
        <v>185</v>
      </c>
      <c r="AU173" s="176" t="s">
        <v>87</v>
      </c>
      <c r="AV173" s="14" t="s">
        <v>80</v>
      </c>
      <c r="AW173" s="14" t="s">
        <v>36</v>
      </c>
      <c r="AX173" s="14" t="s">
        <v>75</v>
      </c>
      <c r="AY173" s="176" t="s">
        <v>172</v>
      </c>
    </row>
    <row r="174" spans="2:51" s="12" customFormat="1" ht="12">
      <c r="B174" s="148"/>
      <c r="D174" s="146" t="s">
        <v>185</v>
      </c>
      <c r="E174" s="149" t="s">
        <v>31</v>
      </c>
      <c r="F174" s="150" t="s">
        <v>890</v>
      </c>
      <c r="H174" s="151">
        <v>5.605</v>
      </c>
      <c r="I174" s="152"/>
      <c r="L174" s="148"/>
      <c r="M174" s="153"/>
      <c r="T174" s="154"/>
      <c r="AT174" s="149" t="s">
        <v>185</v>
      </c>
      <c r="AU174" s="149" t="s">
        <v>87</v>
      </c>
      <c r="AV174" s="12" t="s">
        <v>84</v>
      </c>
      <c r="AW174" s="12" t="s">
        <v>36</v>
      </c>
      <c r="AX174" s="12" t="s">
        <v>75</v>
      </c>
      <c r="AY174" s="149" t="s">
        <v>172</v>
      </c>
    </row>
    <row r="175" spans="2:51" s="12" customFormat="1" ht="12">
      <c r="B175" s="148"/>
      <c r="D175" s="146" t="s">
        <v>185</v>
      </c>
      <c r="E175" s="149" t="s">
        <v>31</v>
      </c>
      <c r="F175" s="150" t="s">
        <v>891</v>
      </c>
      <c r="H175" s="151">
        <v>32.108</v>
      </c>
      <c r="I175" s="152"/>
      <c r="L175" s="148"/>
      <c r="M175" s="153"/>
      <c r="T175" s="154"/>
      <c r="AT175" s="149" t="s">
        <v>185</v>
      </c>
      <c r="AU175" s="149" t="s">
        <v>87</v>
      </c>
      <c r="AV175" s="12" t="s">
        <v>84</v>
      </c>
      <c r="AW175" s="12" t="s">
        <v>36</v>
      </c>
      <c r="AX175" s="12" t="s">
        <v>75</v>
      </c>
      <c r="AY175" s="149" t="s">
        <v>172</v>
      </c>
    </row>
    <row r="176" spans="2:51" s="12" customFormat="1" ht="12">
      <c r="B176" s="148"/>
      <c r="D176" s="146" t="s">
        <v>185</v>
      </c>
      <c r="E176" s="149" t="s">
        <v>31</v>
      </c>
      <c r="F176" s="150" t="s">
        <v>892</v>
      </c>
      <c r="H176" s="151">
        <v>5.43</v>
      </c>
      <c r="I176" s="152"/>
      <c r="L176" s="148"/>
      <c r="M176" s="153"/>
      <c r="T176" s="154"/>
      <c r="AT176" s="149" t="s">
        <v>185</v>
      </c>
      <c r="AU176" s="149" t="s">
        <v>87</v>
      </c>
      <c r="AV176" s="12" t="s">
        <v>84</v>
      </c>
      <c r="AW176" s="12" t="s">
        <v>36</v>
      </c>
      <c r="AX176" s="12" t="s">
        <v>75</v>
      </c>
      <c r="AY176" s="149" t="s">
        <v>172</v>
      </c>
    </row>
    <row r="177" spans="2:51" s="12" customFormat="1" ht="12">
      <c r="B177" s="148"/>
      <c r="D177" s="146" t="s">
        <v>185</v>
      </c>
      <c r="E177" s="149" t="s">
        <v>31</v>
      </c>
      <c r="F177" s="150" t="s">
        <v>893</v>
      </c>
      <c r="H177" s="151">
        <v>15.656</v>
      </c>
      <c r="I177" s="152"/>
      <c r="L177" s="148"/>
      <c r="M177" s="153"/>
      <c r="T177" s="154"/>
      <c r="AT177" s="149" t="s">
        <v>185</v>
      </c>
      <c r="AU177" s="149" t="s">
        <v>87</v>
      </c>
      <c r="AV177" s="12" t="s">
        <v>84</v>
      </c>
      <c r="AW177" s="12" t="s">
        <v>36</v>
      </c>
      <c r="AX177" s="12" t="s">
        <v>75</v>
      </c>
      <c r="AY177" s="149" t="s">
        <v>172</v>
      </c>
    </row>
    <row r="178" spans="2:51" s="12" customFormat="1" ht="12">
      <c r="B178" s="148"/>
      <c r="D178" s="146" t="s">
        <v>185</v>
      </c>
      <c r="E178" s="149" t="s">
        <v>31</v>
      </c>
      <c r="F178" s="150" t="s">
        <v>894</v>
      </c>
      <c r="H178" s="151">
        <v>19.184</v>
      </c>
      <c r="I178" s="152"/>
      <c r="L178" s="148"/>
      <c r="M178" s="153"/>
      <c r="T178" s="154"/>
      <c r="AT178" s="149" t="s">
        <v>185</v>
      </c>
      <c r="AU178" s="149" t="s">
        <v>87</v>
      </c>
      <c r="AV178" s="12" t="s">
        <v>84</v>
      </c>
      <c r="AW178" s="12" t="s">
        <v>36</v>
      </c>
      <c r="AX178" s="12" t="s">
        <v>75</v>
      </c>
      <c r="AY178" s="149" t="s">
        <v>172</v>
      </c>
    </row>
    <row r="179" spans="2:51" s="12" customFormat="1" ht="12">
      <c r="B179" s="148"/>
      <c r="D179" s="146" t="s">
        <v>185</v>
      </c>
      <c r="E179" s="149" t="s">
        <v>31</v>
      </c>
      <c r="F179" s="150" t="s">
        <v>895</v>
      </c>
      <c r="H179" s="151">
        <v>6.92</v>
      </c>
      <c r="I179" s="152"/>
      <c r="L179" s="148"/>
      <c r="M179" s="153"/>
      <c r="T179" s="154"/>
      <c r="AT179" s="149" t="s">
        <v>185</v>
      </c>
      <c r="AU179" s="149" t="s">
        <v>87</v>
      </c>
      <c r="AV179" s="12" t="s">
        <v>84</v>
      </c>
      <c r="AW179" s="12" t="s">
        <v>36</v>
      </c>
      <c r="AX179" s="12" t="s">
        <v>75</v>
      </c>
      <c r="AY179" s="149" t="s">
        <v>172</v>
      </c>
    </row>
    <row r="180" spans="2:51" s="14" customFormat="1" ht="12">
      <c r="B180" s="175"/>
      <c r="D180" s="146" t="s">
        <v>185</v>
      </c>
      <c r="E180" s="176" t="s">
        <v>31</v>
      </c>
      <c r="F180" s="177" t="s">
        <v>877</v>
      </c>
      <c r="H180" s="176" t="s">
        <v>31</v>
      </c>
      <c r="I180" s="178"/>
      <c r="L180" s="175"/>
      <c r="M180" s="179"/>
      <c r="T180" s="180"/>
      <c r="AT180" s="176" t="s">
        <v>185</v>
      </c>
      <c r="AU180" s="176" t="s">
        <v>87</v>
      </c>
      <c r="AV180" s="14" t="s">
        <v>80</v>
      </c>
      <c r="AW180" s="14" t="s">
        <v>36</v>
      </c>
      <c r="AX180" s="14" t="s">
        <v>75</v>
      </c>
      <c r="AY180" s="176" t="s">
        <v>172</v>
      </c>
    </row>
    <row r="181" spans="2:51" s="12" customFormat="1" ht="12">
      <c r="B181" s="148"/>
      <c r="D181" s="146" t="s">
        <v>185</v>
      </c>
      <c r="E181" s="149" t="s">
        <v>31</v>
      </c>
      <c r="F181" s="150" t="s">
        <v>878</v>
      </c>
      <c r="H181" s="151">
        <v>1.112</v>
      </c>
      <c r="I181" s="152"/>
      <c r="L181" s="148"/>
      <c r="M181" s="153"/>
      <c r="T181" s="154"/>
      <c r="AT181" s="149" t="s">
        <v>185</v>
      </c>
      <c r="AU181" s="149" t="s">
        <v>87</v>
      </c>
      <c r="AV181" s="12" t="s">
        <v>84</v>
      </c>
      <c r="AW181" s="12" t="s">
        <v>36</v>
      </c>
      <c r="AX181" s="12" t="s">
        <v>75</v>
      </c>
      <c r="AY181" s="149" t="s">
        <v>172</v>
      </c>
    </row>
    <row r="182" spans="2:51" s="12" customFormat="1" ht="12">
      <c r="B182" s="148"/>
      <c r="D182" s="146" t="s">
        <v>185</v>
      </c>
      <c r="E182" s="149" t="s">
        <v>31</v>
      </c>
      <c r="F182" s="150" t="s">
        <v>879</v>
      </c>
      <c r="H182" s="151">
        <v>7.645</v>
      </c>
      <c r="I182" s="152"/>
      <c r="L182" s="148"/>
      <c r="M182" s="153"/>
      <c r="T182" s="154"/>
      <c r="AT182" s="149" t="s">
        <v>185</v>
      </c>
      <c r="AU182" s="149" t="s">
        <v>87</v>
      </c>
      <c r="AV182" s="12" t="s">
        <v>84</v>
      </c>
      <c r="AW182" s="12" t="s">
        <v>36</v>
      </c>
      <c r="AX182" s="12" t="s">
        <v>75</v>
      </c>
      <c r="AY182" s="149" t="s">
        <v>172</v>
      </c>
    </row>
    <row r="183" spans="2:51" s="12" customFormat="1" ht="12">
      <c r="B183" s="148"/>
      <c r="D183" s="146" t="s">
        <v>185</v>
      </c>
      <c r="E183" s="149" t="s">
        <v>31</v>
      </c>
      <c r="F183" s="150" t="s">
        <v>880</v>
      </c>
      <c r="H183" s="151">
        <v>1.724</v>
      </c>
      <c r="I183" s="152"/>
      <c r="L183" s="148"/>
      <c r="M183" s="153"/>
      <c r="T183" s="154"/>
      <c r="AT183" s="149" t="s">
        <v>185</v>
      </c>
      <c r="AU183" s="149" t="s">
        <v>87</v>
      </c>
      <c r="AV183" s="12" t="s">
        <v>84</v>
      </c>
      <c r="AW183" s="12" t="s">
        <v>36</v>
      </c>
      <c r="AX183" s="12" t="s">
        <v>75</v>
      </c>
      <c r="AY183" s="149" t="s">
        <v>172</v>
      </c>
    </row>
    <row r="184" spans="2:51" s="12" customFormat="1" ht="12">
      <c r="B184" s="148"/>
      <c r="D184" s="146" t="s">
        <v>185</v>
      </c>
      <c r="E184" s="149" t="s">
        <v>31</v>
      </c>
      <c r="F184" s="150" t="s">
        <v>881</v>
      </c>
      <c r="H184" s="151">
        <v>1.648</v>
      </c>
      <c r="I184" s="152"/>
      <c r="L184" s="148"/>
      <c r="M184" s="153"/>
      <c r="T184" s="154"/>
      <c r="AT184" s="149" t="s">
        <v>185</v>
      </c>
      <c r="AU184" s="149" t="s">
        <v>87</v>
      </c>
      <c r="AV184" s="12" t="s">
        <v>84</v>
      </c>
      <c r="AW184" s="12" t="s">
        <v>36</v>
      </c>
      <c r="AX184" s="12" t="s">
        <v>75</v>
      </c>
      <c r="AY184" s="149" t="s">
        <v>172</v>
      </c>
    </row>
    <row r="185" spans="2:51" s="12" customFormat="1" ht="12">
      <c r="B185" s="148"/>
      <c r="D185" s="146" t="s">
        <v>185</v>
      </c>
      <c r="E185" s="149" t="s">
        <v>31</v>
      </c>
      <c r="F185" s="150" t="s">
        <v>882</v>
      </c>
      <c r="H185" s="151">
        <v>15.225</v>
      </c>
      <c r="I185" s="152"/>
      <c r="L185" s="148"/>
      <c r="M185" s="153"/>
      <c r="T185" s="154"/>
      <c r="AT185" s="149" t="s">
        <v>185</v>
      </c>
      <c r="AU185" s="149" t="s">
        <v>87</v>
      </c>
      <c r="AV185" s="12" t="s">
        <v>84</v>
      </c>
      <c r="AW185" s="12" t="s">
        <v>36</v>
      </c>
      <c r="AX185" s="12" t="s">
        <v>75</v>
      </c>
      <c r="AY185" s="149" t="s">
        <v>172</v>
      </c>
    </row>
    <row r="186" spans="2:51" s="12" customFormat="1" ht="12">
      <c r="B186" s="148"/>
      <c r="D186" s="146" t="s">
        <v>185</v>
      </c>
      <c r="E186" s="149" t="s">
        <v>31</v>
      </c>
      <c r="F186" s="150" t="s">
        <v>883</v>
      </c>
      <c r="H186" s="151">
        <v>5.315</v>
      </c>
      <c r="I186" s="152"/>
      <c r="L186" s="148"/>
      <c r="M186" s="153"/>
      <c r="T186" s="154"/>
      <c r="AT186" s="149" t="s">
        <v>185</v>
      </c>
      <c r="AU186" s="149" t="s">
        <v>87</v>
      </c>
      <c r="AV186" s="12" t="s">
        <v>84</v>
      </c>
      <c r="AW186" s="12" t="s">
        <v>36</v>
      </c>
      <c r="AX186" s="12" t="s">
        <v>75</v>
      </c>
      <c r="AY186" s="149" t="s">
        <v>172</v>
      </c>
    </row>
    <row r="187" spans="2:51" s="12" customFormat="1" ht="12">
      <c r="B187" s="148"/>
      <c r="D187" s="146" t="s">
        <v>185</v>
      </c>
      <c r="E187" s="149" t="s">
        <v>31</v>
      </c>
      <c r="F187" s="150" t="s">
        <v>884</v>
      </c>
      <c r="H187" s="151">
        <v>3.708</v>
      </c>
      <c r="I187" s="152"/>
      <c r="L187" s="148"/>
      <c r="M187" s="153"/>
      <c r="T187" s="154"/>
      <c r="AT187" s="149" t="s">
        <v>185</v>
      </c>
      <c r="AU187" s="149" t="s">
        <v>87</v>
      </c>
      <c r="AV187" s="12" t="s">
        <v>84</v>
      </c>
      <c r="AW187" s="12" t="s">
        <v>36</v>
      </c>
      <c r="AX187" s="12" t="s">
        <v>75</v>
      </c>
      <c r="AY187" s="149" t="s">
        <v>172</v>
      </c>
    </row>
    <row r="188" spans="2:51" s="12" customFormat="1" ht="12">
      <c r="B188" s="148"/>
      <c r="D188" s="146" t="s">
        <v>185</v>
      </c>
      <c r="E188" s="149" t="s">
        <v>31</v>
      </c>
      <c r="F188" s="150" t="s">
        <v>885</v>
      </c>
      <c r="H188" s="151">
        <v>9.35</v>
      </c>
      <c r="I188" s="152"/>
      <c r="L188" s="148"/>
      <c r="M188" s="153"/>
      <c r="T188" s="154"/>
      <c r="AT188" s="149" t="s">
        <v>185</v>
      </c>
      <c r="AU188" s="149" t="s">
        <v>87</v>
      </c>
      <c r="AV188" s="12" t="s">
        <v>84</v>
      </c>
      <c r="AW188" s="12" t="s">
        <v>36</v>
      </c>
      <c r="AX188" s="12" t="s">
        <v>75</v>
      </c>
      <c r="AY188" s="149" t="s">
        <v>172</v>
      </c>
    </row>
    <row r="189" spans="2:51" s="13" customFormat="1" ht="12">
      <c r="B189" s="168"/>
      <c r="D189" s="146" t="s">
        <v>185</v>
      </c>
      <c r="E189" s="169" t="s">
        <v>31</v>
      </c>
      <c r="F189" s="170" t="s">
        <v>217</v>
      </c>
      <c r="H189" s="171">
        <v>130.63</v>
      </c>
      <c r="I189" s="172"/>
      <c r="L189" s="168"/>
      <c r="M189" s="173"/>
      <c r="T189" s="174"/>
      <c r="AT189" s="169" t="s">
        <v>185</v>
      </c>
      <c r="AU189" s="169" t="s">
        <v>87</v>
      </c>
      <c r="AV189" s="13" t="s">
        <v>90</v>
      </c>
      <c r="AW189" s="13" t="s">
        <v>36</v>
      </c>
      <c r="AX189" s="13" t="s">
        <v>80</v>
      </c>
      <c r="AY189" s="169" t="s">
        <v>172</v>
      </c>
    </row>
    <row r="190" spans="2:65" s="1" customFormat="1" ht="62.65" customHeight="1">
      <c r="B190" s="33"/>
      <c r="C190" s="129" t="s">
        <v>255</v>
      </c>
      <c r="D190" s="129" t="s">
        <v>176</v>
      </c>
      <c r="E190" s="130" t="s">
        <v>256</v>
      </c>
      <c r="F190" s="131" t="s">
        <v>257</v>
      </c>
      <c r="G190" s="132" t="s">
        <v>212</v>
      </c>
      <c r="H190" s="133">
        <v>261.26</v>
      </c>
      <c r="I190" s="134"/>
      <c r="J190" s="135">
        <f>ROUND(I190*H190,2)</f>
        <v>0</v>
      </c>
      <c r="K190" s="131" t="s">
        <v>179</v>
      </c>
      <c r="L190" s="33"/>
      <c r="M190" s="136" t="s">
        <v>31</v>
      </c>
      <c r="N190" s="137" t="s">
        <v>46</v>
      </c>
      <c r="P190" s="138">
        <f>O190*H190</f>
        <v>0</v>
      </c>
      <c r="Q190" s="138">
        <v>0</v>
      </c>
      <c r="R190" s="138">
        <f>Q190*H190</f>
        <v>0</v>
      </c>
      <c r="S190" s="138">
        <v>0</v>
      </c>
      <c r="T190" s="139">
        <f>S190*H190</f>
        <v>0</v>
      </c>
      <c r="AR190" s="140" t="s">
        <v>90</v>
      </c>
      <c r="AT190" s="140" t="s">
        <v>176</v>
      </c>
      <c r="AU190" s="140" t="s">
        <v>87</v>
      </c>
      <c r="AY190" s="18" t="s">
        <v>172</v>
      </c>
      <c r="BE190" s="141">
        <f>IF(N190="základní",J190,0)</f>
        <v>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8" t="s">
        <v>80</v>
      </c>
      <c r="BK190" s="141">
        <f>ROUND(I190*H190,2)</f>
        <v>0</v>
      </c>
      <c r="BL190" s="18" t="s">
        <v>90</v>
      </c>
      <c r="BM190" s="140" t="s">
        <v>896</v>
      </c>
    </row>
    <row r="191" spans="2:47" s="1" customFormat="1" ht="12">
      <c r="B191" s="33"/>
      <c r="D191" s="142" t="s">
        <v>181</v>
      </c>
      <c r="F191" s="143" t="s">
        <v>259</v>
      </c>
      <c r="I191" s="144"/>
      <c r="L191" s="33"/>
      <c r="M191" s="145"/>
      <c r="T191" s="54"/>
      <c r="AT191" s="18" t="s">
        <v>181</v>
      </c>
      <c r="AU191" s="18" t="s">
        <v>87</v>
      </c>
    </row>
    <row r="192" spans="2:47" s="1" customFormat="1" ht="12">
      <c r="B192" s="33"/>
      <c r="D192" s="146" t="s">
        <v>183</v>
      </c>
      <c r="F192" s="147" t="s">
        <v>260</v>
      </c>
      <c r="I192" s="144"/>
      <c r="L192" s="33"/>
      <c r="M192" s="145"/>
      <c r="T192" s="54"/>
      <c r="AT192" s="18" t="s">
        <v>183</v>
      </c>
      <c r="AU192" s="18" t="s">
        <v>87</v>
      </c>
    </row>
    <row r="193" spans="2:51" s="12" customFormat="1" ht="12">
      <c r="B193" s="148"/>
      <c r="D193" s="146" t="s">
        <v>185</v>
      </c>
      <c r="F193" s="150" t="s">
        <v>897</v>
      </c>
      <c r="H193" s="151">
        <v>261.26</v>
      </c>
      <c r="I193" s="152"/>
      <c r="L193" s="148"/>
      <c r="M193" s="153"/>
      <c r="T193" s="154"/>
      <c r="AT193" s="149" t="s">
        <v>185</v>
      </c>
      <c r="AU193" s="149" t="s">
        <v>87</v>
      </c>
      <c r="AV193" s="12" t="s">
        <v>84</v>
      </c>
      <c r="AW193" s="12" t="s">
        <v>4</v>
      </c>
      <c r="AX193" s="12" t="s">
        <v>80</v>
      </c>
      <c r="AY193" s="149" t="s">
        <v>172</v>
      </c>
    </row>
    <row r="194" spans="2:65" s="1" customFormat="1" ht="44.25" customHeight="1">
      <c r="B194" s="33"/>
      <c r="C194" s="129" t="s">
        <v>174</v>
      </c>
      <c r="D194" s="129" t="s">
        <v>176</v>
      </c>
      <c r="E194" s="130" t="s">
        <v>262</v>
      </c>
      <c r="F194" s="131" t="s">
        <v>263</v>
      </c>
      <c r="G194" s="132" t="s">
        <v>212</v>
      </c>
      <c r="H194" s="133">
        <v>130.63</v>
      </c>
      <c r="I194" s="134"/>
      <c r="J194" s="135">
        <f>ROUND(I194*H194,2)</f>
        <v>0</v>
      </c>
      <c r="K194" s="131" t="s">
        <v>179</v>
      </c>
      <c r="L194" s="33"/>
      <c r="M194" s="136" t="s">
        <v>31</v>
      </c>
      <c r="N194" s="137" t="s">
        <v>46</v>
      </c>
      <c r="P194" s="138">
        <f>O194*H194</f>
        <v>0</v>
      </c>
      <c r="Q194" s="138">
        <v>0</v>
      </c>
      <c r="R194" s="138">
        <f>Q194*H194</f>
        <v>0</v>
      </c>
      <c r="S194" s="138">
        <v>0</v>
      </c>
      <c r="T194" s="139">
        <f>S194*H194</f>
        <v>0</v>
      </c>
      <c r="AR194" s="140" t="s">
        <v>90</v>
      </c>
      <c r="AT194" s="140" t="s">
        <v>176</v>
      </c>
      <c r="AU194" s="140" t="s">
        <v>87</v>
      </c>
      <c r="AY194" s="18" t="s">
        <v>172</v>
      </c>
      <c r="BE194" s="141">
        <f>IF(N194="základní",J194,0)</f>
        <v>0</v>
      </c>
      <c r="BF194" s="141">
        <f>IF(N194="snížená",J194,0)</f>
        <v>0</v>
      </c>
      <c r="BG194" s="141">
        <f>IF(N194="zákl. přenesená",J194,0)</f>
        <v>0</v>
      </c>
      <c r="BH194" s="141">
        <f>IF(N194="sníž. přenesená",J194,0)</f>
        <v>0</v>
      </c>
      <c r="BI194" s="141">
        <f>IF(N194="nulová",J194,0)</f>
        <v>0</v>
      </c>
      <c r="BJ194" s="18" t="s">
        <v>80</v>
      </c>
      <c r="BK194" s="141">
        <f>ROUND(I194*H194,2)</f>
        <v>0</v>
      </c>
      <c r="BL194" s="18" t="s">
        <v>90</v>
      </c>
      <c r="BM194" s="140" t="s">
        <v>898</v>
      </c>
    </row>
    <row r="195" spans="2:47" s="1" customFormat="1" ht="12">
      <c r="B195" s="33"/>
      <c r="D195" s="142" t="s">
        <v>181</v>
      </c>
      <c r="F195" s="143" t="s">
        <v>265</v>
      </c>
      <c r="I195" s="144"/>
      <c r="L195" s="33"/>
      <c r="M195" s="145"/>
      <c r="T195" s="54"/>
      <c r="AT195" s="18" t="s">
        <v>181</v>
      </c>
      <c r="AU195" s="18" t="s">
        <v>87</v>
      </c>
    </row>
    <row r="196" spans="2:63" s="11" customFormat="1" ht="20.85" customHeight="1">
      <c r="B196" s="117"/>
      <c r="D196" s="118" t="s">
        <v>74</v>
      </c>
      <c r="E196" s="127" t="s">
        <v>8</v>
      </c>
      <c r="F196" s="127" t="s">
        <v>266</v>
      </c>
      <c r="I196" s="120"/>
      <c r="J196" s="128">
        <f>BK196</f>
        <v>0</v>
      </c>
      <c r="L196" s="117"/>
      <c r="M196" s="122"/>
      <c r="P196" s="123">
        <f>SUM(P197:P211)</f>
        <v>0</v>
      </c>
      <c r="R196" s="123">
        <f>SUM(R197:R211)</f>
        <v>0</v>
      </c>
      <c r="T196" s="124">
        <f>SUM(T197:T211)</f>
        <v>0</v>
      </c>
      <c r="AR196" s="118" t="s">
        <v>80</v>
      </c>
      <c r="AT196" s="125" t="s">
        <v>74</v>
      </c>
      <c r="AU196" s="125" t="s">
        <v>84</v>
      </c>
      <c r="AY196" s="118" t="s">
        <v>172</v>
      </c>
      <c r="BK196" s="126">
        <f>SUM(BK197:BK211)</f>
        <v>0</v>
      </c>
    </row>
    <row r="197" spans="2:65" s="1" customFormat="1" ht="62.65" customHeight="1">
      <c r="B197" s="33"/>
      <c r="C197" s="129" t="s">
        <v>208</v>
      </c>
      <c r="D197" s="129" t="s">
        <v>176</v>
      </c>
      <c r="E197" s="130" t="s">
        <v>267</v>
      </c>
      <c r="F197" s="131" t="s">
        <v>268</v>
      </c>
      <c r="G197" s="132" t="s">
        <v>212</v>
      </c>
      <c r="H197" s="133">
        <v>11.43</v>
      </c>
      <c r="I197" s="134"/>
      <c r="J197" s="135">
        <f>ROUND(I197*H197,2)</f>
        <v>0</v>
      </c>
      <c r="K197" s="131" t="s">
        <v>179</v>
      </c>
      <c r="L197" s="33"/>
      <c r="M197" s="136" t="s">
        <v>31</v>
      </c>
      <c r="N197" s="137" t="s">
        <v>46</v>
      </c>
      <c r="P197" s="138">
        <f>O197*H197</f>
        <v>0</v>
      </c>
      <c r="Q197" s="138">
        <v>0</v>
      </c>
      <c r="R197" s="138">
        <f>Q197*H197</f>
        <v>0</v>
      </c>
      <c r="S197" s="138">
        <v>0</v>
      </c>
      <c r="T197" s="139">
        <f>S197*H197</f>
        <v>0</v>
      </c>
      <c r="AR197" s="140" t="s">
        <v>90</v>
      </c>
      <c r="AT197" s="140" t="s">
        <v>176</v>
      </c>
      <c r="AU197" s="140" t="s">
        <v>87</v>
      </c>
      <c r="AY197" s="18" t="s">
        <v>172</v>
      </c>
      <c r="BE197" s="141">
        <f>IF(N197="základní",J197,0)</f>
        <v>0</v>
      </c>
      <c r="BF197" s="141">
        <f>IF(N197="snížená",J197,0)</f>
        <v>0</v>
      </c>
      <c r="BG197" s="141">
        <f>IF(N197="zákl. přenesená",J197,0)</f>
        <v>0</v>
      </c>
      <c r="BH197" s="141">
        <f>IF(N197="sníž. přenesená",J197,0)</f>
        <v>0</v>
      </c>
      <c r="BI197" s="141">
        <f>IF(N197="nulová",J197,0)</f>
        <v>0</v>
      </c>
      <c r="BJ197" s="18" t="s">
        <v>80</v>
      </c>
      <c r="BK197" s="141">
        <f>ROUND(I197*H197,2)</f>
        <v>0</v>
      </c>
      <c r="BL197" s="18" t="s">
        <v>90</v>
      </c>
      <c r="BM197" s="140" t="s">
        <v>899</v>
      </c>
    </row>
    <row r="198" spans="2:47" s="1" customFormat="1" ht="12">
      <c r="B198" s="33"/>
      <c r="D198" s="142" t="s">
        <v>181</v>
      </c>
      <c r="F198" s="143" t="s">
        <v>270</v>
      </c>
      <c r="I198" s="144"/>
      <c r="L198" s="33"/>
      <c r="M198" s="145"/>
      <c r="T198" s="54"/>
      <c r="AT198" s="18" t="s">
        <v>181</v>
      </c>
      <c r="AU198" s="18" t="s">
        <v>87</v>
      </c>
    </row>
    <row r="199" spans="2:51" s="14" customFormat="1" ht="12">
      <c r="B199" s="175"/>
      <c r="D199" s="146" t="s">
        <v>185</v>
      </c>
      <c r="E199" s="176" t="s">
        <v>31</v>
      </c>
      <c r="F199" s="177" t="s">
        <v>271</v>
      </c>
      <c r="H199" s="176" t="s">
        <v>31</v>
      </c>
      <c r="I199" s="178"/>
      <c r="L199" s="175"/>
      <c r="M199" s="179"/>
      <c r="T199" s="180"/>
      <c r="AT199" s="176" t="s">
        <v>185</v>
      </c>
      <c r="AU199" s="176" t="s">
        <v>87</v>
      </c>
      <c r="AV199" s="14" t="s">
        <v>80</v>
      </c>
      <c r="AW199" s="14" t="s">
        <v>4</v>
      </c>
      <c r="AX199" s="14" t="s">
        <v>75</v>
      </c>
      <c r="AY199" s="176" t="s">
        <v>172</v>
      </c>
    </row>
    <row r="200" spans="2:51" s="14" customFormat="1" ht="12">
      <c r="B200" s="175"/>
      <c r="D200" s="146" t="s">
        <v>185</v>
      </c>
      <c r="E200" s="176" t="s">
        <v>31</v>
      </c>
      <c r="F200" s="177" t="s">
        <v>272</v>
      </c>
      <c r="H200" s="176" t="s">
        <v>31</v>
      </c>
      <c r="I200" s="178"/>
      <c r="L200" s="175"/>
      <c r="M200" s="179"/>
      <c r="T200" s="180"/>
      <c r="AT200" s="176" t="s">
        <v>185</v>
      </c>
      <c r="AU200" s="176" t="s">
        <v>87</v>
      </c>
      <c r="AV200" s="14" t="s">
        <v>80</v>
      </c>
      <c r="AW200" s="14" t="s">
        <v>36</v>
      </c>
      <c r="AX200" s="14" t="s">
        <v>75</v>
      </c>
      <c r="AY200" s="176" t="s">
        <v>172</v>
      </c>
    </row>
    <row r="201" spans="2:51" s="12" customFormat="1" ht="12">
      <c r="B201" s="148"/>
      <c r="D201" s="146" t="s">
        <v>185</v>
      </c>
      <c r="E201" s="149" t="s">
        <v>31</v>
      </c>
      <c r="F201" s="150" t="s">
        <v>900</v>
      </c>
      <c r="H201" s="151">
        <v>142.06</v>
      </c>
      <c r="I201" s="152"/>
      <c r="L201" s="148"/>
      <c r="M201" s="153"/>
      <c r="T201" s="154"/>
      <c r="AT201" s="149" t="s">
        <v>185</v>
      </c>
      <c r="AU201" s="149" t="s">
        <v>87</v>
      </c>
      <c r="AV201" s="12" t="s">
        <v>84</v>
      </c>
      <c r="AW201" s="12" t="s">
        <v>36</v>
      </c>
      <c r="AX201" s="12" t="s">
        <v>75</v>
      </c>
      <c r="AY201" s="149" t="s">
        <v>172</v>
      </c>
    </row>
    <row r="202" spans="2:51" s="12" customFormat="1" ht="12">
      <c r="B202" s="148"/>
      <c r="D202" s="146" t="s">
        <v>185</v>
      </c>
      <c r="E202" s="149" t="s">
        <v>31</v>
      </c>
      <c r="F202" s="150" t="s">
        <v>901</v>
      </c>
      <c r="H202" s="151">
        <v>-130.63</v>
      </c>
      <c r="I202" s="152"/>
      <c r="L202" s="148"/>
      <c r="M202" s="153"/>
      <c r="T202" s="154"/>
      <c r="AT202" s="149" t="s">
        <v>185</v>
      </c>
      <c r="AU202" s="149" t="s">
        <v>87</v>
      </c>
      <c r="AV202" s="12" t="s">
        <v>84</v>
      </c>
      <c r="AW202" s="12" t="s">
        <v>36</v>
      </c>
      <c r="AX202" s="12" t="s">
        <v>75</v>
      </c>
      <c r="AY202" s="149" t="s">
        <v>172</v>
      </c>
    </row>
    <row r="203" spans="2:51" s="13" customFormat="1" ht="12">
      <c r="B203" s="168"/>
      <c r="D203" s="146" t="s">
        <v>185</v>
      </c>
      <c r="E203" s="169" t="s">
        <v>31</v>
      </c>
      <c r="F203" s="170" t="s">
        <v>217</v>
      </c>
      <c r="H203" s="171">
        <v>11.43</v>
      </c>
      <c r="I203" s="172"/>
      <c r="L203" s="168"/>
      <c r="M203" s="173"/>
      <c r="T203" s="174"/>
      <c r="AT203" s="169" t="s">
        <v>185</v>
      </c>
      <c r="AU203" s="169" t="s">
        <v>87</v>
      </c>
      <c r="AV203" s="13" t="s">
        <v>90</v>
      </c>
      <c r="AW203" s="13" t="s">
        <v>36</v>
      </c>
      <c r="AX203" s="13" t="s">
        <v>80</v>
      </c>
      <c r="AY203" s="169" t="s">
        <v>172</v>
      </c>
    </row>
    <row r="204" spans="2:65" s="1" customFormat="1" ht="66.75" customHeight="1">
      <c r="B204" s="33"/>
      <c r="C204" s="129" t="s">
        <v>239</v>
      </c>
      <c r="D204" s="129" t="s">
        <v>176</v>
      </c>
      <c r="E204" s="130" t="s">
        <v>275</v>
      </c>
      <c r="F204" s="131" t="s">
        <v>276</v>
      </c>
      <c r="G204" s="132" t="s">
        <v>212</v>
      </c>
      <c r="H204" s="133">
        <v>57.15</v>
      </c>
      <c r="I204" s="134"/>
      <c r="J204" s="135">
        <f>ROUND(I204*H204,2)</f>
        <v>0</v>
      </c>
      <c r="K204" s="131" t="s">
        <v>179</v>
      </c>
      <c r="L204" s="33"/>
      <c r="M204" s="136" t="s">
        <v>31</v>
      </c>
      <c r="N204" s="137" t="s">
        <v>46</v>
      </c>
      <c r="P204" s="138">
        <f>O204*H204</f>
        <v>0</v>
      </c>
      <c r="Q204" s="138">
        <v>0</v>
      </c>
      <c r="R204" s="138">
        <f>Q204*H204</f>
        <v>0</v>
      </c>
      <c r="S204" s="138">
        <v>0</v>
      </c>
      <c r="T204" s="139">
        <f>S204*H204</f>
        <v>0</v>
      </c>
      <c r="AR204" s="140" t="s">
        <v>90</v>
      </c>
      <c r="AT204" s="140" t="s">
        <v>176</v>
      </c>
      <c r="AU204" s="140" t="s">
        <v>87</v>
      </c>
      <c r="AY204" s="18" t="s">
        <v>172</v>
      </c>
      <c r="BE204" s="141">
        <f>IF(N204="základní",J204,0)</f>
        <v>0</v>
      </c>
      <c r="BF204" s="141">
        <f>IF(N204="snížená",J204,0)</f>
        <v>0</v>
      </c>
      <c r="BG204" s="141">
        <f>IF(N204="zákl. přenesená",J204,0)</f>
        <v>0</v>
      </c>
      <c r="BH204" s="141">
        <f>IF(N204="sníž. přenesená",J204,0)</f>
        <v>0</v>
      </c>
      <c r="BI204" s="141">
        <f>IF(N204="nulová",J204,0)</f>
        <v>0</v>
      </c>
      <c r="BJ204" s="18" t="s">
        <v>80</v>
      </c>
      <c r="BK204" s="141">
        <f>ROUND(I204*H204,2)</f>
        <v>0</v>
      </c>
      <c r="BL204" s="18" t="s">
        <v>90</v>
      </c>
      <c r="BM204" s="140" t="s">
        <v>902</v>
      </c>
    </row>
    <row r="205" spans="2:47" s="1" customFormat="1" ht="12">
      <c r="B205" s="33"/>
      <c r="D205" s="142" t="s">
        <v>181</v>
      </c>
      <c r="F205" s="143" t="s">
        <v>278</v>
      </c>
      <c r="I205" s="144"/>
      <c r="L205" s="33"/>
      <c r="M205" s="145"/>
      <c r="T205" s="54"/>
      <c r="AT205" s="18" t="s">
        <v>181</v>
      </c>
      <c r="AU205" s="18" t="s">
        <v>87</v>
      </c>
    </row>
    <row r="206" spans="2:47" s="1" customFormat="1" ht="12">
      <c r="B206" s="33"/>
      <c r="D206" s="146" t="s">
        <v>183</v>
      </c>
      <c r="F206" s="147" t="s">
        <v>279</v>
      </c>
      <c r="I206" s="144"/>
      <c r="L206" s="33"/>
      <c r="M206" s="145"/>
      <c r="T206" s="54"/>
      <c r="AT206" s="18" t="s">
        <v>183</v>
      </c>
      <c r="AU206" s="18" t="s">
        <v>87</v>
      </c>
    </row>
    <row r="207" spans="2:51" s="12" customFormat="1" ht="12">
      <c r="B207" s="148"/>
      <c r="D207" s="146" t="s">
        <v>185</v>
      </c>
      <c r="F207" s="150" t="s">
        <v>903</v>
      </c>
      <c r="H207" s="151">
        <v>57.15</v>
      </c>
      <c r="I207" s="152"/>
      <c r="L207" s="148"/>
      <c r="M207" s="153"/>
      <c r="T207" s="154"/>
      <c r="AT207" s="149" t="s">
        <v>185</v>
      </c>
      <c r="AU207" s="149" t="s">
        <v>87</v>
      </c>
      <c r="AV207" s="12" t="s">
        <v>84</v>
      </c>
      <c r="AW207" s="12" t="s">
        <v>4</v>
      </c>
      <c r="AX207" s="12" t="s">
        <v>80</v>
      </c>
      <c r="AY207" s="149" t="s">
        <v>172</v>
      </c>
    </row>
    <row r="208" spans="2:65" s="1" customFormat="1" ht="44.25" customHeight="1">
      <c r="B208" s="33"/>
      <c r="C208" s="129" t="s">
        <v>281</v>
      </c>
      <c r="D208" s="129" t="s">
        <v>176</v>
      </c>
      <c r="E208" s="130" t="s">
        <v>282</v>
      </c>
      <c r="F208" s="131" t="s">
        <v>283</v>
      </c>
      <c r="G208" s="132" t="s">
        <v>284</v>
      </c>
      <c r="H208" s="133">
        <v>18.288</v>
      </c>
      <c r="I208" s="134"/>
      <c r="J208" s="135">
        <f>ROUND(I208*H208,2)</f>
        <v>0</v>
      </c>
      <c r="K208" s="131" t="s">
        <v>179</v>
      </c>
      <c r="L208" s="33"/>
      <c r="M208" s="136" t="s">
        <v>31</v>
      </c>
      <c r="N208" s="137" t="s">
        <v>46</v>
      </c>
      <c r="P208" s="138">
        <f>O208*H208</f>
        <v>0</v>
      </c>
      <c r="Q208" s="138">
        <v>0</v>
      </c>
      <c r="R208" s="138">
        <f>Q208*H208</f>
        <v>0</v>
      </c>
      <c r="S208" s="138">
        <v>0</v>
      </c>
      <c r="T208" s="139">
        <f>S208*H208</f>
        <v>0</v>
      </c>
      <c r="AR208" s="140" t="s">
        <v>90</v>
      </c>
      <c r="AT208" s="140" t="s">
        <v>176</v>
      </c>
      <c r="AU208" s="140" t="s">
        <v>87</v>
      </c>
      <c r="AY208" s="18" t="s">
        <v>172</v>
      </c>
      <c r="BE208" s="141">
        <f>IF(N208="základní",J208,0)</f>
        <v>0</v>
      </c>
      <c r="BF208" s="141">
        <f>IF(N208="snížená",J208,0)</f>
        <v>0</v>
      </c>
      <c r="BG208" s="141">
        <f>IF(N208="zákl. přenesená",J208,0)</f>
        <v>0</v>
      </c>
      <c r="BH208" s="141">
        <f>IF(N208="sníž. přenesená",J208,0)</f>
        <v>0</v>
      </c>
      <c r="BI208" s="141">
        <f>IF(N208="nulová",J208,0)</f>
        <v>0</v>
      </c>
      <c r="BJ208" s="18" t="s">
        <v>80</v>
      </c>
      <c r="BK208" s="141">
        <f>ROUND(I208*H208,2)</f>
        <v>0</v>
      </c>
      <c r="BL208" s="18" t="s">
        <v>90</v>
      </c>
      <c r="BM208" s="140" t="s">
        <v>904</v>
      </c>
    </row>
    <row r="209" spans="2:47" s="1" customFormat="1" ht="12">
      <c r="B209" s="33"/>
      <c r="D209" s="142" t="s">
        <v>181</v>
      </c>
      <c r="F209" s="143" t="s">
        <v>286</v>
      </c>
      <c r="I209" s="144"/>
      <c r="L209" s="33"/>
      <c r="M209" s="145"/>
      <c r="T209" s="54"/>
      <c r="AT209" s="18" t="s">
        <v>181</v>
      </c>
      <c r="AU209" s="18" t="s">
        <v>87</v>
      </c>
    </row>
    <row r="210" spans="2:47" s="1" customFormat="1" ht="12">
      <c r="B210" s="33"/>
      <c r="D210" s="146" t="s">
        <v>183</v>
      </c>
      <c r="F210" s="147" t="s">
        <v>287</v>
      </c>
      <c r="I210" s="144"/>
      <c r="L210" s="33"/>
      <c r="M210" s="145"/>
      <c r="T210" s="54"/>
      <c r="AT210" s="18" t="s">
        <v>183</v>
      </c>
      <c r="AU210" s="18" t="s">
        <v>87</v>
      </c>
    </row>
    <row r="211" spans="2:51" s="12" customFormat="1" ht="12">
      <c r="B211" s="148"/>
      <c r="D211" s="146" t="s">
        <v>185</v>
      </c>
      <c r="F211" s="150" t="s">
        <v>905</v>
      </c>
      <c r="H211" s="151">
        <v>18.288</v>
      </c>
      <c r="I211" s="152"/>
      <c r="L211" s="148"/>
      <c r="M211" s="153"/>
      <c r="T211" s="154"/>
      <c r="AT211" s="149" t="s">
        <v>185</v>
      </c>
      <c r="AU211" s="149" t="s">
        <v>87</v>
      </c>
      <c r="AV211" s="12" t="s">
        <v>84</v>
      </c>
      <c r="AW211" s="12" t="s">
        <v>4</v>
      </c>
      <c r="AX211" s="12" t="s">
        <v>80</v>
      </c>
      <c r="AY211" s="149" t="s">
        <v>172</v>
      </c>
    </row>
    <row r="212" spans="2:63" s="11" customFormat="1" ht="20.85" customHeight="1">
      <c r="B212" s="117"/>
      <c r="D212" s="118" t="s">
        <v>74</v>
      </c>
      <c r="E212" s="127" t="s">
        <v>289</v>
      </c>
      <c r="F212" s="127" t="s">
        <v>290</v>
      </c>
      <c r="I212" s="120"/>
      <c r="J212" s="128">
        <f>BK212</f>
        <v>0</v>
      </c>
      <c r="L212" s="117"/>
      <c r="M212" s="122"/>
      <c r="P212" s="123">
        <f>SUM(P213:P220)</f>
        <v>0</v>
      </c>
      <c r="R212" s="123">
        <f>SUM(R213:R220)</f>
        <v>0</v>
      </c>
      <c r="T212" s="124">
        <f>SUM(T213:T220)</f>
        <v>5.6042</v>
      </c>
      <c r="AR212" s="118" t="s">
        <v>80</v>
      </c>
      <c r="AT212" s="125" t="s">
        <v>74</v>
      </c>
      <c r="AU212" s="125" t="s">
        <v>84</v>
      </c>
      <c r="AY212" s="118" t="s">
        <v>172</v>
      </c>
      <c r="BK212" s="126">
        <f>SUM(BK213:BK220)</f>
        <v>0</v>
      </c>
    </row>
    <row r="213" spans="2:65" s="1" customFormat="1" ht="33" customHeight="1">
      <c r="B213" s="33"/>
      <c r="C213" s="129" t="s">
        <v>8</v>
      </c>
      <c r="D213" s="129" t="s">
        <v>176</v>
      </c>
      <c r="E213" s="130" t="s">
        <v>291</v>
      </c>
      <c r="F213" s="131" t="s">
        <v>292</v>
      </c>
      <c r="G213" s="132" t="s">
        <v>212</v>
      </c>
      <c r="H213" s="133">
        <v>4.003</v>
      </c>
      <c r="I213" s="134"/>
      <c r="J213" s="135">
        <f>ROUND(I213*H213,2)</f>
        <v>0</v>
      </c>
      <c r="K213" s="131" t="s">
        <v>179</v>
      </c>
      <c r="L213" s="33"/>
      <c r="M213" s="136" t="s">
        <v>31</v>
      </c>
      <c r="N213" s="137" t="s">
        <v>46</v>
      </c>
      <c r="P213" s="138">
        <f>O213*H213</f>
        <v>0</v>
      </c>
      <c r="Q213" s="138">
        <v>0</v>
      </c>
      <c r="R213" s="138">
        <f>Q213*H213</f>
        <v>0</v>
      </c>
      <c r="S213" s="138">
        <v>1.4</v>
      </c>
      <c r="T213" s="139">
        <f>S213*H213</f>
        <v>5.6042</v>
      </c>
      <c r="AR213" s="140" t="s">
        <v>90</v>
      </c>
      <c r="AT213" s="140" t="s">
        <v>176</v>
      </c>
      <c r="AU213" s="140" t="s">
        <v>87</v>
      </c>
      <c r="AY213" s="18" t="s">
        <v>172</v>
      </c>
      <c r="BE213" s="141">
        <f>IF(N213="základní",J213,0)</f>
        <v>0</v>
      </c>
      <c r="BF213" s="141">
        <f>IF(N213="snížená",J213,0)</f>
        <v>0</v>
      </c>
      <c r="BG213" s="141">
        <f>IF(N213="zákl. přenesená",J213,0)</f>
        <v>0</v>
      </c>
      <c r="BH213" s="141">
        <f>IF(N213="sníž. přenesená",J213,0)</f>
        <v>0</v>
      </c>
      <c r="BI213" s="141">
        <f>IF(N213="nulová",J213,0)</f>
        <v>0</v>
      </c>
      <c r="BJ213" s="18" t="s">
        <v>80</v>
      </c>
      <c r="BK213" s="141">
        <f>ROUND(I213*H213,2)</f>
        <v>0</v>
      </c>
      <c r="BL213" s="18" t="s">
        <v>90</v>
      </c>
      <c r="BM213" s="140" t="s">
        <v>906</v>
      </c>
    </row>
    <row r="214" spans="2:47" s="1" customFormat="1" ht="12">
      <c r="B214" s="33"/>
      <c r="D214" s="142" t="s">
        <v>181</v>
      </c>
      <c r="F214" s="143" t="s">
        <v>294</v>
      </c>
      <c r="I214" s="144"/>
      <c r="L214" s="33"/>
      <c r="M214" s="145"/>
      <c r="T214" s="54"/>
      <c r="AT214" s="18" t="s">
        <v>181</v>
      </c>
      <c r="AU214" s="18" t="s">
        <v>87</v>
      </c>
    </row>
    <row r="215" spans="2:47" s="1" customFormat="1" ht="12">
      <c r="B215" s="33"/>
      <c r="D215" s="146" t="s">
        <v>183</v>
      </c>
      <c r="F215" s="147" t="s">
        <v>295</v>
      </c>
      <c r="I215" s="144"/>
      <c r="L215" s="33"/>
      <c r="M215" s="145"/>
      <c r="T215" s="54"/>
      <c r="AT215" s="18" t="s">
        <v>183</v>
      </c>
      <c r="AU215" s="18" t="s">
        <v>87</v>
      </c>
    </row>
    <row r="216" spans="2:51" s="12" customFormat="1" ht="12">
      <c r="B216" s="148"/>
      <c r="D216" s="146" t="s">
        <v>185</v>
      </c>
      <c r="E216" s="149" t="s">
        <v>31</v>
      </c>
      <c r="F216" s="150" t="s">
        <v>907</v>
      </c>
      <c r="H216" s="151">
        <v>4.003</v>
      </c>
      <c r="I216" s="152"/>
      <c r="L216" s="148"/>
      <c r="M216" s="153"/>
      <c r="T216" s="154"/>
      <c r="AT216" s="149" t="s">
        <v>185</v>
      </c>
      <c r="AU216" s="149" t="s">
        <v>87</v>
      </c>
      <c r="AV216" s="12" t="s">
        <v>84</v>
      </c>
      <c r="AW216" s="12" t="s">
        <v>36</v>
      </c>
      <c r="AX216" s="12" t="s">
        <v>80</v>
      </c>
      <c r="AY216" s="149" t="s">
        <v>172</v>
      </c>
    </row>
    <row r="217" spans="2:65" s="1" customFormat="1" ht="37.9" customHeight="1">
      <c r="B217" s="33"/>
      <c r="C217" s="129" t="s">
        <v>289</v>
      </c>
      <c r="D217" s="129" t="s">
        <v>176</v>
      </c>
      <c r="E217" s="130" t="s">
        <v>297</v>
      </c>
      <c r="F217" s="131" t="s">
        <v>298</v>
      </c>
      <c r="G217" s="132" t="s">
        <v>212</v>
      </c>
      <c r="H217" s="133">
        <v>4.003</v>
      </c>
      <c r="I217" s="134"/>
      <c r="J217" s="135">
        <f>ROUND(I217*H217,2)</f>
        <v>0</v>
      </c>
      <c r="K217" s="131" t="s">
        <v>179</v>
      </c>
      <c r="L217" s="33"/>
      <c r="M217" s="136" t="s">
        <v>31</v>
      </c>
      <c r="N217" s="137" t="s">
        <v>46</v>
      </c>
      <c r="P217" s="138">
        <f>O217*H217</f>
        <v>0</v>
      </c>
      <c r="Q217" s="138">
        <v>0</v>
      </c>
      <c r="R217" s="138">
        <f>Q217*H217</f>
        <v>0</v>
      </c>
      <c r="S217" s="138">
        <v>0</v>
      </c>
      <c r="T217" s="139">
        <f>S217*H217</f>
        <v>0</v>
      </c>
      <c r="AR217" s="140" t="s">
        <v>90</v>
      </c>
      <c r="AT217" s="140" t="s">
        <v>176</v>
      </c>
      <c r="AU217" s="140" t="s">
        <v>87</v>
      </c>
      <c r="AY217" s="18" t="s">
        <v>172</v>
      </c>
      <c r="BE217" s="141">
        <f>IF(N217="základní",J217,0)</f>
        <v>0</v>
      </c>
      <c r="BF217" s="141">
        <f>IF(N217="snížená",J217,0)</f>
        <v>0</v>
      </c>
      <c r="BG217" s="141">
        <f>IF(N217="zákl. přenesená",J217,0)</f>
        <v>0</v>
      </c>
      <c r="BH217" s="141">
        <f>IF(N217="sníž. přenesená",J217,0)</f>
        <v>0</v>
      </c>
      <c r="BI217" s="141">
        <f>IF(N217="nulová",J217,0)</f>
        <v>0</v>
      </c>
      <c r="BJ217" s="18" t="s">
        <v>80</v>
      </c>
      <c r="BK217" s="141">
        <f>ROUND(I217*H217,2)</f>
        <v>0</v>
      </c>
      <c r="BL217" s="18" t="s">
        <v>90</v>
      </c>
      <c r="BM217" s="140" t="s">
        <v>908</v>
      </c>
    </row>
    <row r="218" spans="2:47" s="1" customFormat="1" ht="12">
      <c r="B218" s="33"/>
      <c r="D218" s="142" t="s">
        <v>181</v>
      </c>
      <c r="F218" s="143" t="s">
        <v>300</v>
      </c>
      <c r="I218" s="144"/>
      <c r="L218" s="33"/>
      <c r="M218" s="145"/>
      <c r="T218" s="54"/>
      <c r="AT218" s="18" t="s">
        <v>181</v>
      </c>
      <c r="AU218" s="18" t="s">
        <v>87</v>
      </c>
    </row>
    <row r="219" spans="2:65" s="1" customFormat="1" ht="62.65" customHeight="1">
      <c r="B219" s="33"/>
      <c r="C219" s="129" t="s">
        <v>301</v>
      </c>
      <c r="D219" s="129" t="s">
        <v>176</v>
      </c>
      <c r="E219" s="130" t="s">
        <v>267</v>
      </c>
      <c r="F219" s="131" t="s">
        <v>268</v>
      </c>
      <c r="G219" s="132" t="s">
        <v>212</v>
      </c>
      <c r="H219" s="133">
        <v>4.003</v>
      </c>
      <c r="I219" s="134"/>
      <c r="J219" s="135">
        <f>ROUND(I219*H219,2)</f>
        <v>0</v>
      </c>
      <c r="K219" s="131" t="s">
        <v>179</v>
      </c>
      <c r="L219" s="33"/>
      <c r="M219" s="136" t="s">
        <v>31</v>
      </c>
      <c r="N219" s="137" t="s">
        <v>46</v>
      </c>
      <c r="P219" s="138">
        <f>O219*H219</f>
        <v>0</v>
      </c>
      <c r="Q219" s="138">
        <v>0</v>
      </c>
      <c r="R219" s="138">
        <f>Q219*H219</f>
        <v>0</v>
      </c>
      <c r="S219" s="138">
        <v>0</v>
      </c>
      <c r="T219" s="139">
        <f>S219*H219</f>
        <v>0</v>
      </c>
      <c r="AR219" s="140" t="s">
        <v>90</v>
      </c>
      <c r="AT219" s="140" t="s">
        <v>176</v>
      </c>
      <c r="AU219" s="140" t="s">
        <v>87</v>
      </c>
      <c r="AY219" s="18" t="s">
        <v>172</v>
      </c>
      <c r="BE219" s="141">
        <f>IF(N219="základní",J219,0)</f>
        <v>0</v>
      </c>
      <c r="BF219" s="141">
        <f>IF(N219="snížená",J219,0)</f>
        <v>0</v>
      </c>
      <c r="BG219" s="141">
        <f>IF(N219="zákl. přenesená",J219,0)</f>
        <v>0</v>
      </c>
      <c r="BH219" s="141">
        <f>IF(N219="sníž. přenesená",J219,0)</f>
        <v>0</v>
      </c>
      <c r="BI219" s="141">
        <f>IF(N219="nulová",J219,0)</f>
        <v>0</v>
      </c>
      <c r="BJ219" s="18" t="s">
        <v>80</v>
      </c>
      <c r="BK219" s="141">
        <f>ROUND(I219*H219,2)</f>
        <v>0</v>
      </c>
      <c r="BL219" s="18" t="s">
        <v>90</v>
      </c>
      <c r="BM219" s="140" t="s">
        <v>909</v>
      </c>
    </row>
    <row r="220" spans="2:47" s="1" customFormat="1" ht="12">
      <c r="B220" s="33"/>
      <c r="D220" s="142" t="s">
        <v>181</v>
      </c>
      <c r="F220" s="143" t="s">
        <v>270</v>
      </c>
      <c r="I220" s="144"/>
      <c r="L220" s="33"/>
      <c r="M220" s="145"/>
      <c r="T220" s="54"/>
      <c r="AT220" s="18" t="s">
        <v>181</v>
      </c>
      <c r="AU220" s="18" t="s">
        <v>87</v>
      </c>
    </row>
    <row r="221" spans="2:63" s="11" customFormat="1" ht="22.9" customHeight="1">
      <c r="B221" s="117"/>
      <c r="D221" s="118" t="s">
        <v>74</v>
      </c>
      <c r="E221" s="127" t="s">
        <v>84</v>
      </c>
      <c r="F221" s="127" t="s">
        <v>303</v>
      </c>
      <c r="I221" s="120"/>
      <c r="J221" s="128">
        <f>BK221</f>
        <v>0</v>
      </c>
      <c r="L221" s="117"/>
      <c r="M221" s="122"/>
      <c r="P221" s="123">
        <f>SUM(P222:P228)</f>
        <v>0</v>
      </c>
      <c r="R221" s="123">
        <f>SUM(R222:R228)</f>
        <v>0.047757527640000005</v>
      </c>
      <c r="T221" s="124">
        <f>SUM(T222:T228)</f>
        <v>0</v>
      </c>
      <c r="AR221" s="118" t="s">
        <v>80</v>
      </c>
      <c r="AT221" s="125" t="s">
        <v>74</v>
      </c>
      <c r="AU221" s="125" t="s">
        <v>80</v>
      </c>
      <c r="AY221" s="118" t="s">
        <v>172</v>
      </c>
      <c r="BK221" s="126">
        <f>SUM(BK222:BK228)</f>
        <v>0</v>
      </c>
    </row>
    <row r="222" spans="2:65" s="1" customFormat="1" ht="37.9" customHeight="1">
      <c r="B222" s="33"/>
      <c r="C222" s="129" t="s">
        <v>304</v>
      </c>
      <c r="D222" s="129" t="s">
        <v>176</v>
      </c>
      <c r="E222" s="130" t="s">
        <v>305</v>
      </c>
      <c r="F222" s="131" t="s">
        <v>306</v>
      </c>
      <c r="G222" s="132" t="s">
        <v>101</v>
      </c>
      <c r="H222" s="133">
        <v>62.906</v>
      </c>
      <c r="I222" s="134"/>
      <c r="J222" s="135">
        <f>ROUND(I222*H222,2)</f>
        <v>0</v>
      </c>
      <c r="K222" s="131" t="s">
        <v>179</v>
      </c>
      <c r="L222" s="33"/>
      <c r="M222" s="136" t="s">
        <v>31</v>
      </c>
      <c r="N222" s="137" t="s">
        <v>46</v>
      </c>
      <c r="P222" s="138">
        <f>O222*H222</f>
        <v>0</v>
      </c>
      <c r="Q222" s="138">
        <v>0.00016694</v>
      </c>
      <c r="R222" s="138">
        <f>Q222*H222</f>
        <v>0.01050152764</v>
      </c>
      <c r="S222" s="138">
        <v>0</v>
      </c>
      <c r="T222" s="139">
        <f>S222*H222</f>
        <v>0</v>
      </c>
      <c r="AR222" s="140" t="s">
        <v>90</v>
      </c>
      <c r="AT222" s="140" t="s">
        <v>176</v>
      </c>
      <c r="AU222" s="140" t="s">
        <v>84</v>
      </c>
      <c r="AY222" s="18" t="s">
        <v>172</v>
      </c>
      <c r="BE222" s="141">
        <f>IF(N222="základní",J222,0)</f>
        <v>0</v>
      </c>
      <c r="BF222" s="141">
        <f>IF(N222="snížená",J222,0)</f>
        <v>0</v>
      </c>
      <c r="BG222" s="141">
        <f>IF(N222="zákl. přenesená",J222,0)</f>
        <v>0</v>
      </c>
      <c r="BH222" s="141">
        <f>IF(N222="sníž. přenesená",J222,0)</f>
        <v>0</v>
      </c>
      <c r="BI222" s="141">
        <f>IF(N222="nulová",J222,0)</f>
        <v>0</v>
      </c>
      <c r="BJ222" s="18" t="s">
        <v>80</v>
      </c>
      <c r="BK222" s="141">
        <f>ROUND(I222*H222,2)</f>
        <v>0</v>
      </c>
      <c r="BL222" s="18" t="s">
        <v>90</v>
      </c>
      <c r="BM222" s="140" t="s">
        <v>910</v>
      </c>
    </row>
    <row r="223" spans="2:47" s="1" customFormat="1" ht="12">
      <c r="B223" s="33"/>
      <c r="D223" s="142" t="s">
        <v>181</v>
      </c>
      <c r="F223" s="143" t="s">
        <v>308</v>
      </c>
      <c r="I223" s="144"/>
      <c r="L223" s="33"/>
      <c r="M223" s="145"/>
      <c r="T223" s="54"/>
      <c r="AT223" s="18" t="s">
        <v>181</v>
      </c>
      <c r="AU223" s="18" t="s">
        <v>84</v>
      </c>
    </row>
    <row r="224" spans="2:51" s="12" customFormat="1" ht="12">
      <c r="B224" s="148"/>
      <c r="D224" s="146" t="s">
        <v>185</v>
      </c>
      <c r="E224" s="149" t="s">
        <v>31</v>
      </c>
      <c r="F224" s="150" t="s">
        <v>911</v>
      </c>
      <c r="H224" s="151">
        <v>62.906</v>
      </c>
      <c r="I224" s="152"/>
      <c r="L224" s="148"/>
      <c r="M224" s="153"/>
      <c r="T224" s="154"/>
      <c r="AT224" s="149" t="s">
        <v>185</v>
      </c>
      <c r="AU224" s="149" t="s">
        <v>84</v>
      </c>
      <c r="AV224" s="12" t="s">
        <v>84</v>
      </c>
      <c r="AW224" s="12" t="s">
        <v>36</v>
      </c>
      <c r="AX224" s="12" t="s">
        <v>80</v>
      </c>
      <c r="AY224" s="149" t="s">
        <v>172</v>
      </c>
    </row>
    <row r="225" spans="2:47" s="1" customFormat="1" ht="12">
      <c r="B225" s="33"/>
      <c r="D225" s="146" t="s">
        <v>186</v>
      </c>
      <c r="F225" s="155" t="s">
        <v>310</v>
      </c>
      <c r="L225" s="33"/>
      <c r="M225" s="145"/>
      <c r="T225" s="54"/>
      <c r="AU225" s="18" t="s">
        <v>84</v>
      </c>
    </row>
    <row r="226" spans="2:47" s="1" customFormat="1" ht="12">
      <c r="B226" s="33"/>
      <c r="D226" s="146" t="s">
        <v>186</v>
      </c>
      <c r="F226" s="156" t="s">
        <v>912</v>
      </c>
      <c r="H226" s="157">
        <v>52.422</v>
      </c>
      <c r="L226" s="33"/>
      <c r="M226" s="145"/>
      <c r="T226" s="54"/>
      <c r="AU226" s="18" t="s">
        <v>84</v>
      </c>
    </row>
    <row r="227" spans="2:65" s="1" customFormat="1" ht="24.2" customHeight="1">
      <c r="B227" s="33"/>
      <c r="C227" s="158" t="s">
        <v>312</v>
      </c>
      <c r="D227" s="158" t="s">
        <v>201</v>
      </c>
      <c r="E227" s="159" t="s">
        <v>313</v>
      </c>
      <c r="F227" s="160" t="s">
        <v>314</v>
      </c>
      <c r="G227" s="161" t="s">
        <v>101</v>
      </c>
      <c r="H227" s="162">
        <v>74.512</v>
      </c>
      <c r="I227" s="163"/>
      <c r="J227" s="164">
        <f>ROUND(I227*H227,2)</f>
        <v>0</v>
      </c>
      <c r="K227" s="160" t="s">
        <v>179</v>
      </c>
      <c r="L227" s="165"/>
      <c r="M227" s="166" t="s">
        <v>31</v>
      </c>
      <c r="N227" s="167" t="s">
        <v>46</v>
      </c>
      <c r="P227" s="138">
        <f>O227*H227</f>
        <v>0</v>
      </c>
      <c r="Q227" s="138">
        <v>0.0005</v>
      </c>
      <c r="R227" s="138">
        <f>Q227*H227</f>
        <v>0.037256000000000004</v>
      </c>
      <c r="S227" s="138">
        <v>0</v>
      </c>
      <c r="T227" s="139">
        <f>S227*H227</f>
        <v>0</v>
      </c>
      <c r="AR227" s="140" t="s">
        <v>205</v>
      </c>
      <c r="AT227" s="140" t="s">
        <v>201</v>
      </c>
      <c r="AU227" s="140" t="s">
        <v>84</v>
      </c>
      <c r="AY227" s="18" t="s">
        <v>172</v>
      </c>
      <c r="BE227" s="141">
        <f>IF(N227="základní",J227,0)</f>
        <v>0</v>
      </c>
      <c r="BF227" s="141">
        <f>IF(N227="snížená",J227,0)</f>
        <v>0</v>
      </c>
      <c r="BG227" s="141">
        <f>IF(N227="zákl. přenesená",J227,0)</f>
        <v>0</v>
      </c>
      <c r="BH227" s="141">
        <f>IF(N227="sníž. přenesená",J227,0)</f>
        <v>0</v>
      </c>
      <c r="BI227" s="141">
        <f>IF(N227="nulová",J227,0)</f>
        <v>0</v>
      </c>
      <c r="BJ227" s="18" t="s">
        <v>80</v>
      </c>
      <c r="BK227" s="141">
        <f>ROUND(I227*H227,2)</f>
        <v>0</v>
      </c>
      <c r="BL227" s="18" t="s">
        <v>90</v>
      </c>
      <c r="BM227" s="140" t="s">
        <v>913</v>
      </c>
    </row>
    <row r="228" spans="2:51" s="12" customFormat="1" ht="12">
      <c r="B228" s="148"/>
      <c r="D228" s="146" t="s">
        <v>185</v>
      </c>
      <c r="F228" s="150" t="s">
        <v>914</v>
      </c>
      <c r="H228" s="151">
        <v>74.512</v>
      </c>
      <c r="I228" s="152"/>
      <c r="L228" s="148"/>
      <c r="M228" s="153"/>
      <c r="T228" s="154"/>
      <c r="AT228" s="149" t="s">
        <v>185</v>
      </c>
      <c r="AU228" s="149" t="s">
        <v>84</v>
      </c>
      <c r="AV228" s="12" t="s">
        <v>84</v>
      </c>
      <c r="AW228" s="12" t="s">
        <v>4</v>
      </c>
      <c r="AX228" s="12" t="s">
        <v>80</v>
      </c>
      <c r="AY228" s="149" t="s">
        <v>172</v>
      </c>
    </row>
    <row r="229" spans="2:63" s="11" customFormat="1" ht="22.9" customHeight="1">
      <c r="B229" s="117"/>
      <c r="D229" s="118" t="s">
        <v>74</v>
      </c>
      <c r="E229" s="127" t="s">
        <v>87</v>
      </c>
      <c r="F229" s="127" t="s">
        <v>317</v>
      </c>
      <c r="I229" s="120"/>
      <c r="J229" s="128">
        <f>BK229</f>
        <v>0</v>
      </c>
      <c r="L229" s="117"/>
      <c r="M229" s="122"/>
      <c r="P229" s="123">
        <f>SUM(P230:P240)</f>
        <v>0</v>
      </c>
      <c r="R229" s="123">
        <f>SUM(R230:R240)</f>
        <v>0.61264584792</v>
      </c>
      <c r="T229" s="124">
        <f>SUM(T230:T240)</f>
        <v>0.00025143</v>
      </c>
      <c r="AR229" s="118" t="s">
        <v>80</v>
      </c>
      <c r="AT229" s="125" t="s">
        <v>74</v>
      </c>
      <c r="AU229" s="125" t="s">
        <v>80</v>
      </c>
      <c r="AY229" s="118" t="s">
        <v>172</v>
      </c>
      <c r="BK229" s="126">
        <f>SUM(BK230:BK240)</f>
        <v>0</v>
      </c>
    </row>
    <row r="230" spans="2:65" s="1" customFormat="1" ht="37.9" customHeight="1">
      <c r="B230" s="33"/>
      <c r="C230" s="129" t="s">
        <v>318</v>
      </c>
      <c r="D230" s="129" t="s">
        <v>176</v>
      </c>
      <c r="E230" s="130" t="s">
        <v>319</v>
      </c>
      <c r="F230" s="131" t="s">
        <v>320</v>
      </c>
      <c r="G230" s="132" t="s">
        <v>101</v>
      </c>
      <c r="H230" s="133">
        <v>3.6</v>
      </c>
      <c r="I230" s="134"/>
      <c r="J230" s="135">
        <f>ROUND(I230*H230,2)</f>
        <v>0</v>
      </c>
      <c r="K230" s="131" t="s">
        <v>237</v>
      </c>
      <c r="L230" s="33"/>
      <c r="M230" s="136" t="s">
        <v>31</v>
      </c>
      <c r="N230" s="137" t="s">
        <v>46</v>
      </c>
      <c r="P230" s="138">
        <f>O230*H230</f>
        <v>0</v>
      </c>
      <c r="Q230" s="138">
        <v>0.00079</v>
      </c>
      <c r="R230" s="138">
        <f>Q230*H230</f>
        <v>0.002844</v>
      </c>
      <c r="S230" s="138">
        <v>1E-05</v>
      </c>
      <c r="T230" s="139">
        <f>S230*H230</f>
        <v>3.6E-05</v>
      </c>
      <c r="AR230" s="140" t="s">
        <v>90</v>
      </c>
      <c r="AT230" s="140" t="s">
        <v>176</v>
      </c>
      <c r="AU230" s="140" t="s">
        <v>84</v>
      </c>
      <c r="AY230" s="18" t="s">
        <v>172</v>
      </c>
      <c r="BE230" s="141">
        <f>IF(N230="základní",J230,0)</f>
        <v>0</v>
      </c>
      <c r="BF230" s="141">
        <f>IF(N230="snížená",J230,0)</f>
        <v>0</v>
      </c>
      <c r="BG230" s="141">
        <f>IF(N230="zákl. přenesená",J230,0)</f>
        <v>0</v>
      </c>
      <c r="BH230" s="141">
        <f>IF(N230="sníž. přenesená",J230,0)</f>
        <v>0</v>
      </c>
      <c r="BI230" s="141">
        <f>IF(N230="nulová",J230,0)</f>
        <v>0</v>
      </c>
      <c r="BJ230" s="18" t="s">
        <v>80</v>
      </c>
      <c r="BK230" s="141">
        <f>ROUND(I230*H230,2)</f>
        <v>0</v>
      </c>
      <c r="BL230" s="18" t="s">
        <v>90</v>
      </c>
      <c r="BM230" s="140" t="s">
        <v>915</v>
      </c>
    </row>
    <row r="231" spans="2:51" s="14" customFormat="1" ht="12">
      <c r="B231" s="175"/>
      <c r="D231" s="146" t="s">
        <v>185</v>
      </c>
      <c r="E231" s="176" t="s">
        <v>31</v>
      </c>
      <c r="F231" s="177" t="s">
        <v>324</v>
      </c>
      <c r="H231" s="176" t="s">
        <v>31</v>
      </c>
      <c r="I231" s="178"/>
      <c r="L231" s="175"/>
      <c r="M231" s="179"/>
      <c r="T231" s="180"/>
      <c r="AT231" s="176" t="s">
        <v>185</v>
      </c>
      <c r="AU231" s="176" t="s">
        <v>84</v>
      </c>
      <c r="AV231" s="14" t="s">
        <v>80</v>
      </c>
      <c r="AW231" s="14" t="s">
        <v>36</v>
      </c>
      <c r="AX231" s="14" t="s">
        <v>75</v>
      </c>
      <c r="AY231" s="176" t="s">
        <v>172</v>
      </c>
    </row>
    <row r="232" spans="2:51" s="12" customFormat="1" ht="12">
      <c r="B232" s="148"/>
      <c r="D232" s="146" t="s">
        <v>185</v>
      </c>
      <c r="E232" s="149" t="s">
        <v>31</v>
      </c>
      <c r="F232" s="150" t="s">
        <v>916</v>
      </c>
      <c r="H232" s="151">
        <v>3.6</v>
      </c>
      <c r="I232" s="152"/>
      <c r="L232" s="148"/>
      <c r="M232" s="153"/>
      <c r="T232" s="154"/>
      <c r="AT232" s="149" t="s">
        <v>185</v>
      </c>
      <c r="AU232" s="149" t="s">
        <v>84</v>
      </c>
      <c r="AV232" s="12" t="s">
        <v>84</v>
      </c>
      <c r="AW232" s="12" t="s">
        <v>36</v>
      </c>
      <c r="AX232" s="12" t="s">
        <v>75</v>
      </c>
      <c r="AY232" s="149" t="s">
        <v>172</v>
      </c>
    </row>
    <row r="233" spans="2:51" s="13" customFormat="1" ht="12">
      <c r="B233" s="168"/>
      <c r="D233" s="146" t="s">
        <v>185</v>
      </c>
      <c r="E233" s="169" t="s">
        <v>31</v>
      </c>
      <c r="F233" s="170" t="s">
        <v>217</v>
      </c>
      <c r="H233" s="171">
        <v>3.6</v>
      </c>
      <c r="I233" s="172"/>
      <c r="L233" s="168"/>
      <c r="M233" s="173"/>
      <c r="T233" s="174"/>
      <c r="AT233" s="169" t="s">
        <v>185</v>
      </c>
      <c r="AU233" s="169" t="s">
        <v>84</v>
      </c>
      <c r="AV233" s="13" t="s">
        <v>90</v>
      </c>
      <c r="AW233" s="13" t="s">
        <v>36</v>
      </c>
      <c r="AX233" s="13" t="s">
        <v>80</v>
      </c>
      <c r="AY233" s="169" t="s">
        <v>172</v>
      </c>
    </row>
    <row r="234" spans="2:65" s="1" customFormat="1" ht="37.9" customHeight="1">
      <c r="B234" s="33"/>
      <c r="C234" s="129" t="s">
        <v>7</v>
      </c>
      <c r="D234" s="129" t="s">
        <v>176</v>
      </c>
      <c r="E234" s="130" t="s">
        <v>326</v>
      </c>
      <c r="F234" s="131" t="s">
        <v>327</v>
      </c>
      <c r="G234" s="132" t="s">
        <v>109</v>
      </c>
      <c r="H234" s="133">
        <v>21.543</v>
      </c>
      <c r="I234" s="134"/>
      <c r="J234" s="135">
        <f>ROUND(I234*H234,2)</f>
        <v>0</v>
      </c>
      <c r="K234" s="131" t="s">
        <v>179</v>
      </c>
      <c r="L234" s="33"/>
      <c r="M234" s="136" t="s">
        <v>31</v>
      </c>
      <c r="N234" s="137" t="s">
        <v>46</v>
      </c>
      <c r="P234" s="138">
        <f>O234*H234</f>
        <v>0</v>
      </c>
      <c r="Q234" s="138">
        <v>0.00178344</v>
      </c>
      <c r="R234" s="138">
        <f>Q234*H234</f>
        <v>0.03842064792</v>
      </c>
      <c r="S234" s="138">
        <v>1E-05</v>
      </c>
      <c r="T234" s="139">
        <f>S234*H234</f>
        <v>0.00021543000000000002</v>
      </c>
      <c r="AR234" s="140" t="s">
        <v>90</v>
      </c>
      <c r="AT234" s="140" t="s">
        <v>176</v>
      </c>
      <c r="AU234" s="140" t="s">
        <v>84</v>
      </c>
      <c r="AY234" s="18" t="s">
        <v>172</v>
      </c>
      <c r="BE234" s="141">
        <f>IF(N234="základní",J234,0)</f>
        <v>0</v>
      </c>
      <c r="BF234" s="141">
        <f>IF(N234="snížená",J234,0)</f>
        <v>0</v>
      </c>
      <c r="BG234" s="141">
        <f>IF(N234="zákl. přenesená",J234,0)</f>
        <v>0</v>
      </c>
      <c r="BH234" s="141">
        <f>IF(N234="sníž. přenesená",J234,0)</f>
        <v>0</v>
      </c>
      <c r="BI234" s="141">
        <f>IF(N234="nulová",J234,0)</f>
        <v>0</v>
      </c>
      <c r="BJ234" s="18" t="s">
        <v>80</v>
      </c>
      <c r="BK234" s="141">
        <f>ROUND(I234*H234,2)</f>
        <v>0</v>
      </c>
      <c r="BL234" s="18" t="s">
        <v>90</v>
      </c>
      <c r="BM234" s="140" t="s">
        <v>917</v>
      </c>
    </row>
    <row r="235" spans="2:47" s="1" customFormat="1" ht="12">
      <c r="B235" s="33"/>
      <c r="D235" s="142" t="s">
        <v>181</v>
      </c>
      <c r="F235" s="143" t="s">
        <v>329</v>
      </c>
      <c r="I235" s="144"/>
      <c r="L235" s="33"/>
      <c r="M235" s="145"/>
      <c r="T235" s="54"/>
      <c r="AT235" s="18" t="s">
        <v>181</v>
      </c>
      <c r="AU235" s="18" t="s">
        <v>84</v>
      </c>
    </row>
    <row r="236" spans="2:51" s="14" customFormat="1" ht="12">
      <c r="B236" s="175"/>
      <c r="D236" s="146" t="s">
        <v>185</v>
      </c>
      <c r="E236" s="176" t="s">
        <v>31</v>
      </c>
      <c r="F236" s="177" t="s">
        <v>330</v>
      </c>
      <c r="H236" s="176" t="s">
        <v>31</v>
      </c>
      <c r="I236" s="178"/>
      <c r="L236" s="175"/>
      <c r="M236" s="179"/>
      <c r="T236" s="180"/>
      <c r="AT236" s="176" t="s">
        <v>185</v>
      </c>
      <c r="AU236" s="176" t="s">
        <v>84</v>
      </c>
      <c r="AV236" s="14" t="s">
        <v>80</v>
      </c>
      <c r="AW236" s="14" t="s">
        <v>36</v>
      </c>
      <c r="AX236" s="14" t="s">
        <v>75</v>
      </c>
      <c r="AY236" s="176" t="s">
        <v>172</v>
      </c>
    </row>
    <row r="237" spans="2:51" s="12" customFormat="1" ht="12">
      <c r="B237" s="148"/>
      <c r="D237" s="146" t="s">
        <v>185</v>
      </c>
      <c r="E237" s="149" t="s">
        <v>31</v>
      </c>
      <c r="F237" s="150" t="s">
        <v>918</v>
      </c>
      <c r="H237" s="151">
        <v>21.543</v>
      </c>
      <c r="I237" s="152"/>
      <c r="L237" s="148"/>
      <c r="M237" s="153"/>
      <c r="T237" s="154"/>
      <c r="AT237" s="149" t="s">
        <v>185</v>
      </c>
      <c r="AU237" s="149" t="s">
        <v>84</v>
      </c>
      <c r="AV237" s="12" t="s">
        <v>84</v>
      </c>
      <c r="AW237" s="12" t="s">
        <v>36</v>
      </c>
      <c r="AX237" s="12" t="s">
        <v>80</v>
      </c>
      <c r="AY237" s="149" t="s">
        <v>172</v>
      </c>
    </row>
    <row r="238" spans="2:65" s="1" customFormat="1" ht="55.5" customHeight="1">
      <c r="B238" s="33"/>
      <c r="C238" s="129" t="s">
        <v>332</v>
      </c>
      <c r="D238" s="129" t="s">
        <v>176</v>
      </c>
      <c r="E238" s="130" t="s">
        <v>333</v>
      </c>
      <c r="F238" s="131" t="s">
        <v>334</v>
      </c>
      <c r="G238" s="132" t="s">
        <v>101</v>
      </c>
      <c r="H238" s="133">
        <v>22.62</v>
      </c>
      <c r="I238" s="134"/>
      <c r="J238" s="135">
        <f>ROUND(I238*H238,2)</f>
        <v>0</v>
      </c>
      <c r="K238" s="131" t="s">
        <v>447</v>
      </c>
      <c r="L238" s="33"/>
      <c r="M238" s="136" t="s">
        <v>31</v>
      </c>
      <c r="N238" s="137" t="s">
        <v>46</v>
      </c>
      <c r="P238" s="138">
        <f>O238*H238</f>
        <v>0</v>
      </c>
      <c r="Q238" s="138">
        <v>0.02526</v>
      </c>
      <c r="R238" s="138">
        <f>Q238*H238</f>
        <v>0.5713812</v>
      </c>
      <c r="S238" s="138">
        <v>0</v>
      </c>
      <c r="T238" s="139">
        <f>S238*H238</f>
        <v>0</v>
      </c>
      <c r="AR238" s="140" t="s">
        <v>90</v>
      </c>
      <c r="AT238" s="140" t="s">
        <v>176</v>
      </c>
      <c r="AU238" s="140" t="s">
        <v>84</v>
      </c>
      <c r="AY238" s="18" t="s">
        <v>172</v>
      </c>
      <c r="BE238" s="141">
        <f>IF(N238="základní",J238,0)</f>
        <v>0</v>
      </c>
      <c r="BF238" s="141">
        <f>IF(N238="snížená",J238,0)</f>
        <v>0</v>
      </c>
      <c r="BG238" s="141">
        <f>IF(N238="zákl. přenesená",J238,0)</f>
        <v>0</v>
      </c>
      <c r="BH238" s="141">
        <f>IF(N238="sníž. přenesená",J238,0)</f>
        <v>0</v>
      </c>
      <c r="BI238" s="141">
        <f>IF(N238="nulová",J238,0)</f>
        <v>0</v>
      </c>
      <c r="BJ238" s="18" t="s">
        <v>80</v>
      </c>
      <c r="BK238" s="141">
        <f>ROUND(I238*H238,2)</f>
        <v>0</v>
      </c>
      <c r="BL238" s="18" t="s">
        <v>90</v>
      </c>
      <c r="BM238" s="140" t="s">
        <v>919</v>
      </c>
    </row>
    <row r="239" spans="2:51" s="14" customFormat="1" ht="12">
      <c r="B239" s="175"/>
      <c r="D239" s="146" t="s">
        <v>185</v>
      </c>
      <c r="E239" s="176" t="s">
        <v>31</v>
      </c>
      <c r="F239" s="177" t="s">
        <v>330</v>
      </c>
      <c r="H239" s="176" t="s">
        <v>31</v>
      </c>
      <c r="I239" s="178"/>
      <c r="L239" s="175"/>
      <c r="M239" s="179"/>
      <c r="T239" s="180"/>
      <c r="AT239" s="176" t="s">
        <v>185</v>
      </c>
      <c r="AU239" s="176" t="s">
        <v>84</v>
      </c>
      <c r="AV239" s="14" t="s">
        <v>80</v>
      </c>
      <c r="AW239" s="14" t="s">
        <v>36</v>
      </c>
      <c r="AX239" s="14" t="s">
        <v>75</v>
      </c>
      <c r="AY239" s="176" t="s">
        <v>172</v>
      </c>
    </row>
    <row r="240" spans="2:51" s="12" customFormat="1" ht="12">
      <c r="B240" s="148"/>
      <c r="D240" s="146" t="s">
        <v>185</v>
      </c>
      <c r="E240" s="149" t="s">
        <v>31</v>
      </c>
      <c r="F240" s="150" t="s">
        <v>920</v>
      </c>
      <c r="H240" s="151">
        <v>22.62</v>
      </c>
      <c r="I240" s="152"/>
      <c r="L240" s="148"/>
      <c r="M240" s="153"/>
      <c r="T240" s="154"/>
      <c r="AT240" s="149" t="s">
        <v>185</v>
      </c>
      <c r="AU240" s="149" t="s">
        <v>84</v>
      </c>
      <c r="AV240" s="12" t="s">
        <v>84</v>
      </c>
      <c r="AW240" s="12" t="s">
        <v>36</v>
      </c>
      <c r="AX240" s="12" t="s">
        <v>80</v>
      </c>
      <c r="AY240" s="149" t="s">
        <v>172</v>
      </c>
    </row>
    <row r="241" spans="2:63" s="11" customFormat="1" ht="22.9" customHeight="1">
      <c r="B241" s="117"/>
      <c r="D241" s="118" t="s">
        <v>74</v>
      </c>
      <c r="E241" s="127" t="s">
        <v>93</v>
      </c>
      <c r="F241" s="127" t="s">
        <v>921</v>
      </c>
      <c r="I241" s="120"/>
      <c r="J241" s="128">
        <f>BK241</f>
        <v>0</v>
      </c>
      <c r="L241" s="117"/>
      <c r="M241" s="122"/>
      <c r="P241" s="123">
        <f>SUM(P242:P250)</f>
        <v>0</v>
      </c>
      <c r="R241" s="123">
        <f>SUM(R242:R250)</f>
        <v>0</v>
      </c>
      <c r="T241" s="124">
        <f>SUM(T242:T250)</f>
        <v>6.39574</v>
      </c>
      <c r="AR241" s="118" t="s">
        <v>80</v>
      </c>
      <c r="AT241" s="125" t="s">
        <v>74</v>
      </c>
      <c r="AU241" s="125" t="s">
        <v>80</v>
      </c>
      <c r="AY241" s="118" t="s">
        <v>172</v>
      </c>
      <c r="BK241" s="126">
        <f>SUM(BK242:BK250)</f>
        <v>0</v>
      </c>
    </row>
    <row r="242" spans="2:65" s="1" customFormat="1" ht="66.75" customHeight="1">
      <c r="B242" s="33"/>
      <c r="C242" s="129" t="s">
        <v>338</v>
      </c>
      <c r="D242" s="129" t="s">
        <v>176</v>
      </c>
      <c r="E242" s="130" t="s">
        <v>922</v>
      </c>
      <c r="F242" s="131" t="s">
        <v>923</v>
      </c>
      <c r="G242" s="132" t="s">
        <v>101</v>
      </c>
      <c r="H242" s="133">
        <v>24.599</v>
      </c>
      <c r="I242" s="134"/>
      <c r="J242" s="135">
        <f>ROUND(I242*H242,2)</f>
        <v>0</v>
      </c>
      <c r="K242" s="131" t="s">
        <v>179</v>
      </c>
      <c r="L242" s="33"/>
      <c r="M242" s="136" t="s">
        <v>31</v>
      </c>
      <c r="N242" s="137" t="s">
        <v>46</v>
      </c>
      <c r="P242" s="138">
        <f>O242*H242</f>
        <v>0</v>
      </c>
      <c r="Q242" s="138">
        <v>0</v>
      </c>
      <c r="R242" s="138">
        <f>Q242*H242</f>
        <v>0</v>
      </c>
      <c r="S242" s="138">
        <v>0.26</v>
      </c>
      <c r="T242" s="139">
        <f>S242*H242</f>
        <v>6.39574</v>
      </c>
      <c r="AR242" s="140" t="s">
        <v>90</v>
      </c>
      <c r="AT242" s="140" t="s">
        <v>176</v>
      </c>
      <c r="AU242" s="140" t="s">
        <v>84</v>
      </c>
      <c r="AY242" s="18" t="s">
        <v>172</v>
      </c>
      <c r="BE242" s="141">
        <f>IF(N242="základní",J242,0)</f>
        <v>0</v>
      </c>
      <c r="BF242" s="141">
        <f>IF(N242="snížená",J242,0)</f>
        <v>0</v>
      </c>
      <c r="BG242" s="141">
        <f>IF(N242="zákl. přenesená",J242,0)</f>
        <v>0</v>
      </c>
      <c r="BH242" s="141">
        <f>IF(N242="sníž. přenesená",J242,0)</f>
        <v>0</v>
      </c>
      <c r="BI242" s="141">
        <f>IF(N242="nulová",J242,0)</f>
        <v>0</v>
      </c>
      <c r="BJ242" s="18" t="s">
        <v>80</v>
      </c>
      <c r="BK242" s="141">
        <f>ROUND(I242*H242,2)</f>
        <v>0</v>
      </c>
      <c r="BL242" s="18" t="s">
        <v>90</v>
      </c>
      <c r="BM242" s="140" t="s">
        <v>924</v>
      </c>
    </row>
    <row r="243" spans="2:47" s="1" customFormat="1" ht="12">
      <c r="B243" s="33"/>
      <c r="D243" s="142" t="s">
        <v>181</v>
      </c>
      <c r="F243" s="143" t="s">
        <v>925</v>
      </c>
      <c r="I243" s="144"/>
      <c r="L243" s="33"/>
      <c r="M243" s="145"/>
      <c r="T243" s="54"/>
      <c r="AT243" s="18" t="s">
        <v>181</v>
      </c>
      <c r="AU243" s="18" t="s">
        <v>84</v>
      </c>
    </row>
    <row r="244" spans="2:47" s="1" customFormat="1" ht="12">
      <c r="B244" s="33"/>
      <c r="D244" s="146" t="s">
        <v>183</v>
      </c>
      <c r="F244" s="147" t="s">
        <v>926</v>
      </c>
      <c r="I244" s="144"/>
      <c r="L244" s="33"/>
      <c r="M244" s="145"/>
      <c r="T244" s="54"/>
      <c r="AT244" s="18" t="s">
        <v>183</v>
      </c>
      <c r="AU244" s="18" t="s">
        <v>84</v>
      </c>
    </row>
    <row r="245" spans="2:51" s="12" customFormat="1" ht="12">
      <c r="B245" s="148"/>
      <c r="D245" s="146" t="s">
        <v>185</v>
      </c>
      <c r="E245" s="149" t="s">
        <v>31</v>
      </c>
      <c r="F245" s="150" t="s">
        <v>833</v>
      </c>
      <c r="H245" s="151">
        <v>24.599</v>
      </c>
      <c r="I245" s="152"/>
      <c r="L245" s="148"/>
      <c r="M245" s="153"/>
      <c r="T245" s="154"/>
      <c r="AT245" s="149" t="s">
        <v>185</v>
      </c>
      <c r="AU245" s="149" t="s">
        <v>84</v>
      </c>
      <c r="AV245" s="12" t="s">
        <v>84</v>
      </c>
      <c r="AW245" s="12" t="s">
        <v>36</v>
      </c>
      <c r="AX245" s="12" t="s">
        <v>80</v>
      </c>
      <c r="AY245" s="149" t="s">
        <v>172</v>
      </c>
    </row>
    <row r="246" spans="2:47" s="1" customFormat="1" ht="12">
      <c r="B246" s="33"/>
      <c r="D246" s="146" t="s">
        <v>186</v>
      </c>
      <c r="F246" s="155" t="s">
        <v>927</v>
      </c>
      <c r="L246" s="33"/>
      <c r="M246" s="145"/>
      <c r="T246" s="54"/>
      <c r="AU246" s="18" t="s">
        <v>84</v>
      </c>
    </row>
    <row r="247" spans="2:47" s="1" customFormat="1" ht="12">
      <c r="B247" s="33"/>
      <c r="D247" s="146" t="s">
        <v>186</v>
      </c>
      <c r="F247" s="156" t="s">
        <v>928</v>
      </c>
      <c r="H247" s="157">
        <v>24.599</v>
      </c>
      <c r="L247" s="33"/>
      <c r="M247" s="145"/>
      <c r="T247" s="54"/>
      <c r="AU247" s="18" t="s">
        <v>84</v>
      </c>
    </row>
    <row r="248" spans="2:65" s="1" customFormat="1" ht="44.25" customHeight="1">
      <c r="B248" s="33"/>
      <c r="C248" s="129" t="s">
        <v>346</v>
      </c>
      <c r="D248" s="129" t="s">
        <v>176</v>
      </c>
      <c r="E248" s="130" t="s">
        <v>929</v>
      </c>
      <c r="F248" s="131" t="s">
        <v>930</v>
      </c>
      <c r="G248" s="132" t="s">
        <v>101</v>
      </c>
      <c r="H248" s="133">
        <v>5</v>
      </c>
      <c r="I248" s="134"/>
      <c r="J248" s="135">
        <f>ROUND(I248*H248,2)</f>
        <v>0</v>
      </c>
      <c r="K248" s="131" t="s">
        <v>179</v>
      </c>
      <c r="L248" s="33"/>
      <c r="M248" s="136" t="s">
        <v>31</v>
      </c>
      <c r="N248" s="137" t="s">
        <v>46</v>
      </c>
      <c r="P248" s="138">
        <f>O248*H248</f>
        <v>0</v>
      </c>
      <c r="Q248" s="138">
        <v>0</v>
      </c>
      <c r="R248" s="138">
        <f>Q248*H248</f>
        <v>0</v>
      </c>
      <c r="S248" s="138">
        <v>0</v>
      </c>
      <c r="T248" s="139">
        <f>S248*H248</f>
        <v>0</v>
      </c>
      <c r="AR248" s="140" t="s">
        <v>90</v>
      </c>
      <c r="AT248" s="140" t="s">
        <v>176</v>
      </c>
      <c r="AU248" s="140" t="s">
        <v>84</v>
      </c>
      <c r="AY248" s="18" t="s">
        <v>172</v>
      </c>
      <c r="BE248" s="141">
        <f>IF(N248="základní",J248,0)</f>
        <v>0</v>
      </c>
      <c r="BF248" s="141">
        <f>IF(N248="snížená",J248,0)</f>
        <v>0</v>
      </c>
      <c r="BG248" s="141">
        <f>IF(N248="zákl. přenesená",J248,0)</f>
        <v>0</v>
      </c>
      <c r="BH248" s="141">
        <f>IF(N248="sníž. přenesená",J248,0)</f>
        <v>0</v>
      </c>
      <c r="BI248" s="141">
        <f>IF(N248="nulová",J248,0)</f>
        <v>0</v>
      </c>
      <c r="BJ248" s="18" t="s">
        <v>80</v>
      </c>
      <c r="BK248" s="141">
        <f>ROUND(I248*H248,2)</f>
        <v>0</v>
      </c>
      <c r="BL248" s="18" t="s">
        <v>90</v>
      </c>
      <c r="BM248" s="140" t="s">
        <v>931</v>
      </c>
    </row>
    <row r="249" spans="2:47" s="1" customFormat="1" ht="12">
      <c r="B249" s="33"/>
      <c r="D249" s="142" t="s">
        <v>181</v>
      </c>
      <c r="F249" s="143" t="s">
        <v>932</v>
      </c>
      <c r="I249" s="144"/>
      <c r="L249" s="33"/>
      <c r="M249" s="145"/>
      <c r="T249" s="54"/>
      <c r="AT249" s="18" t="s">
        <v>181</v>
      </c>
      <c r="AU249" s="18" t="s">
        <v>84</v>
      </c>
    </row>
    <row r="250" spans="2:51" s="12" customFormat="1" ht="12">
      <c r="B250" s="148"/>
      <c r="D250" s="146" t="s">
        <v>185</v>
      </c>
      <c r="E250" s="149" t="s">
        <v>31</v>
      </c>
      <c r="F250" s="150" t="s">
        <v>933</v>
      </c>
      <c r="H250" s="151">
        <v>5</v>
      </c>
      <c r="I250" s="152"/>
      <c r="L250" s="148"/>
      <c r="M250" s="153"/>
      <c r="T250" s="154"/>
      <c r="AT250" s="149" t="s">
        <v>185</v>
      </c>
      <c r="AU250" s="149" t="s">
        <v>84</v>
      </c>
      <c r="AV250" s="12" t="s">
        <v>84</v>
      </c>
      <c r="AW250" s="12" t="s">
        <v>36</v>
      </c>
      <c r="AX250" s="12" t="s">
        <v>80</v>
      </c>
      <c r="AY250" s="149" t="s">
        <v>172</v>
      </c>
    </row>
    <row r="251" spans="2:63" s="11" customFormat="1" ht="22.9" customHeight="1">
      <c r="B251" s="117"/>
      <c r="D251" s="118" t="s">
        <v>74</v>
      </c>
      <c r="E251" s="127" t="s">
        <v>96</v>
      </c>
      <c r="F251" s="127" t="s">
        <v>337</v>
      </c>
      <c r="I251" s="120"/>
      <c r="J251" s="128">
        <f>BK251</f>
        <v>0</v>
      </c>
      <c r="L251" s="117"/>
      <c r="M251" s="122"/>
      <c r="P251" s="123">
        <f>P252+SUM(P253:P263)+P392</f>
        <v>0</v>
      </c>
      <c r="R251" s="123">
        <f>R252+SUM(R253:R263)+R392</f>
        <v>17.782834555200004</v>
      </c>
      <c r="T251" s="124">
        <f>T252+SUM(T253:T263)+T392</f>
        <v>0</v>
      </c>
      <c r="AR251" s="118" t="s">
        <v>80</v>
      </c>
      <c r="AT251" s="125" t="s">
        <v>74</v>
      </c>
      <c r="AU251" s="125" t="s">
        <v>80</v>
      </c>
      <c r="AY251" s="118" t="s">
        <v>172</v>
      </c>
      <c r="BK251" s="126">
        <f>BK252+SUM(BK253:BK263)+BK392</f>
        <v>0</v>
      </c>
    </row>
    <row r="252" spans="2:65" s="1" customFormat="1" ht="24.2" customHeight="1">
      <c r="B252" s="33"/>
      <c r="C252" s="129" t="s">
        <v>352</v>
      </c>
      <c r="D252" s="129" t="s">
        <v>176</v>
      </c>
      <c r="E252" s="130" t="s">
        <v>934</v>
      </c>
      <c r="F252" s="131" t="s">
        <v>935</v>
      </c>
      <c r="G252" s="132" t="s">
        <v>109</v>
      </c>
      <c r="H252" s="133">
        <v>9</v>
      </c>
      <c r="I252" s="134"/>
      <c r="J252" s="135">
        <f>ROUND(I252*H252,2)</f>
        <v>0</v>
      </c>
      <c r="K252" s="131" t="s">
        <v>179</v>
      </c>
      <c r="L252" s="33"/>
      <c r="M252" s="136" t="s">
        <v>31</v>
      </c>
      <c r="N252" s="137" t="s">
        <v>46</v>
      </c>
      <c r="P252" s="138">
        <f>O252*H252</f>
        <v>0</v>
      </c>
      <c r="Q252" s="138">
        <v>0.2922087</v>
      </c>
      <c r="R252" s="138">
        <f>Q252*H252</f>
        <v>2.6298782999999997</v>
      </c>
      <c r="S252" s="138">
        <v>0</v>
      </c>
      <c r="T252" s="139">
        <f>S252*H252</f>
        <v>0</v>
      </c>
      <c r="AR252" s="140" t="s">
        <v>90</v>
      </c>
      <c r="AT252" s="140" t="s">
        <v>176</v>
      </c>
      <c r="AU252" s="140" t="s">
        <v>84</v>
      </c>
      <c r="AY252" s="18" t="s">
        <v>172</v>
      </c>
      <c r="BE252" s="141">
        <f>IF(N252="základní",J252,0)</f>
        <v>0</v>
      </c>
      <c r="BF252" s="141">
        <f>IF(N252="snížená",J252,0)</f>
        <v>0</v>
      </c>
      <c r="BG252" s="141">
        <f>IF(N252="zákl. přenesená",J252,0)</f>
        <v>0</v>
      </c>
      <c r="BH252" s="141">
        <f>IF(N252="sníž. přenesená",J252,0)</f>
        <v>0</v>
      </c>
      <c r="BI252" s="141">
        <f>IF(N252="nulová",J252,0)</f>
        <v>0</v>
      </c>
      <c r="BJ252" s="18" t="s">
        <v>80</v>
      </c>
      <c r="BK252" s="141">
        <f>ROUND(I252*H252,2)</f>
        <v>0</v>
      </c>
      <c r="BL252" s="18" t="s">
        <v>90</v>
      </c>
      <c r="BM252" s="140" t="s">
        <v>936</v>
      </c>
    </row>
    <row r="253" spans="2:47" s="1" customFormat="1" ht="12">
      <c r="B253" s="33"/>
      <c r="D253" s="142" t="s">
        <v>181</v>
      </c>
      <c r="F253" s="143" t="s">
        <v>937</v>
      </c>
      <c r="I253" s="144"/>
      <c r="L253" s="33"/>
      <c r="M253" s="145"/>
      <c r="T253" s="54"/>
      <c r="AT253" s="18" t="s">
        <v>181</v>
      </c>
      <c r="AU253" s="18" t="s">
        <v>84</v>
      </c>
    </row>
    <row r="254" spans="2:51" s="12" customFormat="1" ht="12">
      <c r="B254" s="148"/>
      <c r="D254" s="146" t="s">
        <v>185</v>
      </c>
      <c r="E254" s="149" t="s">
        <v>31</v>
      </c>
      <c r="F254" s="150" t="s">
        <v>938</v>
      </c>
      <c r="H254" s="151">
        <v>1.4</v>
      </c>
      <c r="I254" s="152"/>
      <c r="L254" s="148"/>
      <c r="M254" s="153"/>
      <c r="T254" s="154"/>
      <c r="AT254" s="149" t="s">
        <v>185</v>
      </c>
      <c r="AU254" s="149" t="s">
        <v>84</v>
      </c>
      <c r="AV254" s="12" t="s">
        <v>84</v>
      </c>
      <c r="AW254" s="12" t="s">
        <v>36</v>
      </c>
      <c r="AX254" s="12" t="s">
        <v>75</v>
      </c>
      <c r="AY254" s="149" t="s">
        <v>172</v>
      </c>
    </row>
    <row r="255" spans="2:51" s="12" customFormat="1" ht="12">
      <c r="B255" s="148"/>
      <c r="D255" s="146" t="s">
        <v>185</v>
      </c>
      <c r="E255" s="149" t="s">
        <v>31</v>
      </c>
      <c r="F255" s="150" t="s">
        <v>939</v>
      </c>
      <c r="H255" s="151">
        <v>1.6</v>
      </c>
      <c r="I255" s="152"/>
      <c r="L255" s="148"/>
      <c r="M255" s="153"/>
      <c r="T255" s="154"/>
      <c r="AT255" s="149" t="s">
        <v>185</v>
      </c>
      <c r="AU255" s="149" t="s">
        <v>84</v>
      </c>
      <c r="AV255" s="12" t="s">
        <v>84</v>
      </c>
      <c r="AW255" s="12" t="s">
        <v>36</v>
      </c>
      <c r="AX255" s="12" t="s">
        <v>75</v>
      </c>
      <c r="AY255" s="149" t="s">
        <v>172</v>
      </c>
    </row>
    <row r="256" spans="2:51" s="12" customFormat="1" ht="12">
      <c r="B256" s="148"/>
      <c r="D256" s="146" t="s">
        <v>185</v>
      </c>
      <c r="E256" s="149" t="s">
        <v>31</v>
      </c>
      <c r="F256" s="150" t="s">
        <v>940</v>
      </c>
      <c r="H256" s="151">
        <v>4.7</v>
      </c>
      <c r="I256" s="152"/>
      <c r="L256" s="148"/>
      <c r="M256" s="153"/>
      <c r="T256" s="154"/>
      <c r="AT256" s="149" t="s">
        <v>185</v>
      </c>
      <c r="AU256" s="149" t="s">
        <v>84</v>
      </c>
      <c r="AV256" s="12" t="s">
        <v>84</v>
      </c>
      <c r="AW256" s="12" t="s">
        <v>36</v>
      </c>
      <c r="AX256" s="12" t="s">
        <v>75</v>
      </c>
      <c r="AY256" s="149" t="s">
        <v>172</v>
      </c>
    </row>
    <row r="257" spans="2:51" s="12" customFormat="1" ht="12">
      <c r="B257" s="148"/>
      <c r="D257" s="146" t="s">
        <v>185</v>
      </c>
      <c r="E257" s="149" t="s">
        <v>31</v>
      </c>
      <c r="F257" s="150" t="s">
        <v>941</v>
      </c>
      <c r="H257" s="151">
        <v>1.3</v>
      </c>
      <c r="I257" s="152"/>
      <c r="L257" s="148"/>
      <c r="M257" s="153"/>
      <c r="T257" s="154"/>
      <c r="AT257" s="149" t="s">
        <v>185</v>
      </c>
      <c r="AU257" s="149" t="s">
        <v>84</v>
      </c>
      <c r="AV257" s="12" t="s">
        <v>84</v>
      </c>
      <c r="AW257" s="12" t="s">
        <v>36</v>
      </c>
      <c r="AX257" s="12" t="s">
        <v>75</v>
      </c>
      <c r="AY257" s="149" t="s">
        <v>172</v>
      </c>
    </row>
    <row r="258" spans="2:51" s="13" customFormat="1" ht="12">
      <c r="B258" s="168"/>
      <c r="D258" s="146" t="s">
        <v>185</v>
      </c>
      <c r="E258" s="169" t="s">
        <v>31</v>
      </c>
      <c r="F258" s="170" t="s">
        <v>217</v>
      </c>
      <c r="H258" s="171">
        <v>9</v>
      </c>
      <c r="I258" s="172"/>
      <c r="L258" s="168"/>
      <c r="M258" s="173"/>
      <c r="T258" s="174"/>
      <c r="AT258" s="169" t="s">
        <v>185</v>
      </c>
      <c r="AU258" s="169" t="s">
        <v>84</v>
      </c>
      <c r="AV258" s="13" t="s">
        <v>90</v>
      </c>
      <c r="AW258" s="13" t="s">
        <v>36</v>
      </c>
      <c r="AX258" s="13" t="s">
        <v>80</v>
      </c>
      <c r="AY258" s="169" t="s">
        <v>172</v>
      </c>
    </row>
    <row r="259" spans="2:65" s="1" customFormat="1" ht="24.2" customHeight="1">
      <c r="B259" s="33"/>
      <c r="C259" s="158" t="s">
        <v>358</v>
      </c>
      <c r="D259" s="158" t="s">
        <v>201</v>
      </c>
      <c r="E259" s="159" t="s">
        <v>942</v>
      </c>
      <c r="F259" s="160" t="s">
        <v>943</v>
      </c>
      <c r="G259" s="161" t="s">
        <v>109</v>
      </c>
      <c r="H259" s="162">
        <v>9</v>
      </c>
      <c r="I259" s="163"/>
      <c r="J259" s="164">
        <f>ROUND(I259*H259,2)</f>
        <v>0</v>
      </c>
      <c r="K259" s="160" t="s">
        <v>179</v>
      </c>
      <c r="L259" s="165"/>
      <c r="M259" s="166" t="s">
        <v>31</v>
      </c>
      <c r="N259" s="167" t="s">
        <v>46</v>
      </c>
      <c r="P259" s="138">
        <f>O259*H259</f>
        <v>0</v>
      </c>
      <c r="Q259" s="138">
        <v>0.033</v>
      </c>
      <c r="R259" s="138">
        <f>Q259*H259</f>
        <v>0.29700000000000004</v>
      </c>
      <c r="S259" s="138">
        <v>0</v>
      </c>
      <c r="T259" s="139">
        <f>S259*H259</f>
        <v>0</v>
      </c>
      <c r="AR259" s="140" t="s">
        <v>205</v>
      </c>
      <c r="AT259" s="140" t="s">
        <v>201</v>
      </c>
      <c r="AU259" s="140" t="s">
        <v>84</v>
      </c>
      <c r="AY259" s="18" t="s">
        <v>172</v>
      </c>
      <c r="BE259" s="141">
        <f>IF(N259="základní",J259,0)</f>
        <v>0</v>
      </c>
      <c r="BF259" s="141">
        <f>IF(N259="snížená",J259,0)</f>
        <v>0</v>
      </c>
      <c r="BG259" s="141">
        <f>IF(N259="zákl. přenesená",J259,0)</f>
        <v>0</v>
      </c>
      <c r="BH259" s="141">
        <f>IF(N259="sníž. přenesená",J259,0)</f>
        <v>0</v>
      </c>
      <c r="BI259" s="141">
        <f>IF(N259="nulová",J259,0)</f>
        <v>0</v>
      </c>
      <c r="BJ259" s="18" t="s">
        <v>80</v>
      </c>
      <c r="BK259" s="141">
        <f>ROUND(I259*H259,2)</f>
        <v>0</v>
      </c>
      <c r="BL259" s="18" t="s">
        <v>90</v>
      </c>
      <c r="BM259" s="140" t="s">
        <v>944</v>
      </c>
    </row>
    <row r="260" spans="2:65" s="1" customFormat="1" ht="16.5" customHeight="1">
      <c r="B260" s="33"/>
      <c r="C260" s="158" t="s">
        <v>366</v>
      </c>
      <c r="D260" s="158" t="s">
        <v>201</v>
      </c>
      <c r="E260" s="159" t="s">
        <v>945</v>
      </c>
      <c r="F260" s="160" t="s">
        <v>946</v>
      </c>
      <c r="G260" s="161" t="s">
        <v>109</v>
      </c>
      <c r="H260" s="162">
        <v>9</v>
      </c>
      <c r="I260" s="163"/>
      <c r="J260" s="164">
        <f>ROUND(I260*H260,2)</f>
        <v>0</v>
      </c>
      <c r="K260" s="160" t="s">
        <v>179</v>
      </c>
      <c r="L260" s="165"/>
      <c r="M260" s="166" t="s">
        <v>31</v>
      </c>
      <c r="N260" s="167" t="s">
        <v>46</v>
      </c>
      <c r="P260" s="138">
        <f>O260*H260</f>
        <v>0</v>
      </c>
      <c r="Q260" s="138">
        <v>0.0036</v>
      </c>
      <c r="R260" s="138">
        <f>Q260*H260</f>
        <v>0.0324</v>
      </c>
      <c r="S260" s="138">
        <v>0</v>
      </c>
      <c r="T260" s="139">
        <f>S260*H260</f>
        <v>0</v>
      </c>
      <c r="AR260" s="140" t="s">
        <v>205</v>
      </c>
      <c r="AT260" s="140" t="s">
        <v>201</v>
      </c>
      <c r="AU260" s="140" t="s">
        <v>84</v>
      </c>
      <c r="AY260" s="18" t="s">
        <v>172</v>
      </c>
      <c r="BE260" s="141">
        <f>IF(N260="základní",J260,0)</f>
        <v>0</v>
      </c>
      <c r="BF260" s="141">
        <f>IF(N260="snížená",J260,0)</f>
        <v>0</v>
      </c>
      <c r="BG260" s="141">
        <f>IF(N260="zákl. přenesená",J260,0)</f>
        <v>0</v>
      </c>
      <c r="BH260" s="141">
        <f>IF(N260="sníž. přenesená",J260,0)</f>
        <v>0</v>
      </c>
      <c r="BI260" s="141">
        <f>IF(N260="nulová",J260,0)</f>
        <v>0</v>
      </c>
      <c r="BJ260" s="18" t="s">
        <v>80</v>
      </c>
      <c r="BK260" s="141">
        <f>ROUND(I260*H260,2)</f>
        <v>0</v>
      </c>
      <c r="BL260" s="18" t="s">
        <v>90</v>
      </c>
      <c r="BM260" s="140" t="s">
        <v>947</v>
      </c>
    </row>
    <row r="261" spans="2:65" s="1" customFormat="1" ht="24.2" customHeight="1">
      <c r="B261" s="33"/>
      <c r="C261" s="158" t="s">
        <v>377</v>
      </c>
      <c r="D261" s="158" t="s">
        <v>201</v>
      </c>
      <c r="E261" s="159" t="s">
        <v>948</v>
      </c>
      <c r="F261" s="160" t="s">
        <v>949</v>
      </c>
      <c r="G261" s="161" t="s">
        <v>584</v>
      </c>
      <c r="H261" s="162">
        <v>4</v>
      </c>
      <c r="I261" s="163"/>
      <c r="J261" s="164">
        <f>ROUND(I261*H261,2)</f>
        <v>0</v>
      </c>
      <c r="K261" s="160" t="s">
        <v>179</v>
      </c>
      <c r="L261" s="165"/>
      <c r="M261" s="166" t="s">
        <v>31</v>
      </c>
      <c r="N261" s="167" t="s">
        <v>46</v>
      </c>
      <c r="P261" s="138">
        <f>O261*H261</f>
        <v>0</v>
      </c>
      <c r="Q261" s="138">
        <v>0.0041</v>
      </c>
      <c r="R261" s="138">
        <f>Q261*H261</f>
        <v>0.0164</v>
      </c>
      <c r="S261" s="138">
        <v>0</v>
      </c>
      <c r="T261" s="139">
        <f>S261*H261</f>
        <v>0</v>
      </c>
      <c r="AR261" s="140" t="s">
        <v>205</v>
      </c>
      <c r="AT261" s="140" t="s">
        <v>201</v>
      </c>
      <c r="AU261" s="140" t="s">
        <v>84</v>
      </c>
      <c r="AY261" s="18" t="s">
        <v>172</v>
      </c>
      <c r="BE261" s="141">
        <f>IF(N261="základní",J261,0)</f>
        <v>0</v>
      </c>
      <c r="BF261" s="141">
        <f>IF(N261="snížená",J261,0)</f>
        <v>0</v>
      </c>
      <c r="BG261" s="141">
        <f>IF(N261="zákl. přenesená",J261,0)</f>
        <v>0</v>
      </c>
      <c r="BH261" s="141">
        <f>IF(N261="sníž. přenesená",J261,0)</f>
        <v>0</v>
      </c>
      <c r="BI261" s="141">
        <f>IF(N261="nulová",J261,0)</f>
        <v>0</v>
      </c>
      <c r="BJ261" s="18" t="s">
        <v>80</v>
      </c>
      <c r="BK261" s="141">
        <f>ROUND(I261*H261,2)</f>
        <v>0</v>
      </c>
      <c r="BL261" s="18" t="s">
        <v>90</v>
      </c>
      <c r="BM261" s="140" t="s">
        <v>950</v>
      </c>
    </row>
    <row r="262" spans="2:65" s="1" customFormat="1" ht="16.5" customHeight="1">
      <c r="B262" s="33"/>
      <c r="C262" s="129" t="s">
        <v>382</v>
      </c>
      <c r="D262" s="129" t="s">
        <v>176</v>
      </c>
      <c r="E262" s="130" t="s">
        <v>951</v>
      </c>
      <c r="F262" s="131" t="s">
        <v>952</v>
      </c>
      <c r="G262" s="132" t="s">
        <v>953</v>
      </c>
      <c r="H262" s="133">
        <v>3.35</v>
      </c>
      <c r="I262" s="134"/>
      <c r="J262" s="135">
        <f>ROUND(I262*H262,2)</f>
        <v>0</v>
      </c>
      <c r="K262" s="131" t="s">
        <v>447</v>
      </c>
      <c r="L262" s="33"/>
      <c r="M262" s="136" t="s">
        <v>31</v>
      </c>
      <c r="N262" s="137" t="s">
        <v>46</v>
      </c>
      <c r="P262" s="138">
        <f>O262*H262</f>
        <v>0</v>
      </c>
      <c r="Q262" s="138">
        <v>0</v>
      </c>
      <c r="R262" s="138">
        <f>Q262*H262</f>
        <v>0</v>
      </c>
      <c r="S262" s="138">
        <v>0</v>
      </c>
      <c r="T262" s="139">
        <f>S262*H262</f>
        <v>0</v>
      </c>
      <c r="AR262" s="140" t="s">
        <v>90</v>
      </c>
      <c r="AT262" s="140" t="s">
        <v>176</v>
      </c>
      <c r="AU262" s="140" t="s">
        <v>84</v>
      </c>
      <c r="AY262" s="18" t="s">
        <v>172</v>
      </c>
      <c r="BE262" s="141">
        <f>IF(N262="základní",J262,0)</f>
        <v>0</v>
      </c>
      <c r="BF262" s="141">
        <f>IF(N262="snížená",J262,0)</f>
        <v>0</v>
      </c>
      <c r="BG262" s="141">
        <f>IF(N262="zákl. přenesená",J262,0)</f>
        <v>0</v>
      </c>
      <c r="BH262" s="141">
        <f>IF(N262="sníž. přenesená",J262,0)</f>
        <v>0</v>
      </c>
      <c r="BI262" s="141">
        <f>IF(N262="nulová",J262,0)</f>
        <v>0</v>
      </c>
      <c r="BJ262" s="18" t="s">
        <v>80</v>
      </c>
      <c r="BK262" s="141">
        <f>ROUND(I262*H262,2)</f>
        <v>0</v>
      </c>
      <c r="BL262" s="18" t="s">
        <v>90</v>
      </c>
      <c r="BM262" s="140" t="s">
        <v>954</v>
      </c>
    </row>
    <row r="263" spans="2:63" s="11" customFormat="1" ht="20.85" customHeight="1">
      <c r="B263" s="117"/>
      <c r="D263" s="118" t="s">
        <v>74</v>
      </c>
      <c r="E263" s="127" t="s">
        <v>344</v>
      </c>
      <c r="F263" s="127" t="s">
        <v>345</v>
      </c>
      <c r="I263" s="120"/>
      <c r="J263" s="128">
        <f>BK263</f>
        <v>0</v>
      </c>
      <c r="L263" s="117"/>
      <c r="M263" s="122"/>
      <c r="P263" s="123">
        <f>P264+SUM(P265:P277)</f>
        <v>0</v>
      </c>
      <c r="R263" s="123">
        <f>R264+SUM(R265:R277)</f>
        <v>14.268087900000001</v>
      </c>
      <c r="T263" s="124">
        <f>T264+SUM(T265:T277)</f>
        <v>0</v>
      </c>
      <c r="AR263" s="118" t="s">
        <v>80</v>
      </c>
      <c r="AT263" s="125" t="s">
        <v>74</v>
      </c>
      <c r="AU263" s="125" t="s">
        <v>84</v>
      </c>
      <c r="AY263" s="118" t="s">
        <v>172</v>
      </c>
      <c r="BK263" s="126">
        <f>BK264+SUM(BK265:BK277)</f>
        <v>0</v>
      </c>
    </row>
    <row r="264" spans="2:65" s="1" customFormat="1" ht="33" customHeight="1">
      <c r="B264" s="33"/>
      <c r="C264" s="129" t="s">
        <v>387</v>
      </c>
      <c r="D264" s="129" t="s">
        <v>176</v>
      </c>
      <c r="E264" s="130" t="s">
        <v>347</v>
      </c>
      <c r="F264" s="131" t="s">
        <v>348</v>
      </c>
      <c r="G264" s="132" t="s">
        <v>101</v>
      </c>
      <c r="H264" s="133">
        <v>125</v>
      </c>
      <c r="I264" s="134"/>
      <c r="J264" s="135">
        <f>ROUND(I264*H264,2)</f>
        <v>0</v>
      </c>
      <c r="K264" s="131" t="s">
        <v>179</v>
      </c>
      <c r="L264" s="33"/>
      <c r="M264" s="136" t="s">
        <v>31</v>
      </c>
      <c r="N264" s="137" t="s">
        <v>46</v>
      </c>
      <c r="P264" s="138">
        <f>O264*H264</f>
        <v>0</v>
      </c>
      <c r="Q264" s="138">
        <v>0</v>
      </c>
      <c r="R264" s="138">
        <f>Q264*H264</f>
        <v>0</v>
      </c>
      <c r="S264" s="138">
        <v>0</v>
      </c>
      <c r="T264" s="139">
        <f>S264*H264</f>
        <v>0</v>
      </c>
      <c r="AR264" s="140" t="s">
        <v>90</v>
      </c>
      <c r="AT264" s="140" t="s">
        <v>176</v>
      </c>
      <c r="AU264" s="140" t="s">
        <v>87</v>
      </c>
      <c r="AY264" s="18" t="s">
        <v>172</v>
      </c>
      <c r="BE264" s="141">
        <f>IF(N264="základní",J264,0)</f>
        <v>0</v>
      </c>
      <c r="BF264" s="141">
        <f>IF(N264="snížená",J264,0)</f>
        <v>0</v>
      </c>
      <c r="BG264" s="141">
        <f>IF(N264="zákl. přenesená",J264,0)</f>
        <v>0</v>
      </c>
      <c r="BH264" s="141">
        <f>IF(N264="sníž. přenesená",J264,0)</f>
        <v>0</v>
      </c>
      <c r="BI264" s="141">
        <f>IF(N264="nulová",J264,0)</f>
        <v>0</v>
      </c>
      <c r="BJ264" s="18" t="s">
        <v>80</v>
      </c>
      <c r="BK264" s="141">
        <f>ROUND(I264*H264,2)</f>
        <v>0</v>
      </c>
      <c r="BL264" s="18" t="s">
        <v>90</v>
      </c>
      <c r="BM264" s="140" t="s">
        <v>955</v>
      </c>
    </row>
    <row r="265" spans="2:47" s="1" customFormat="1" ht="12">
      <c r="B265" s="33"/>
      <c r="D265" s="142" t="s">
        <v>181</v>
      </c>
      <c r="F265" s="143" t="s">
        <v>350</v>
      </c>
      <c r="I265" s="144"/>
      <c r="L265" s="33"/>
      <c r="M265" s="145"/>
      <c r="T265" s="54"/>
      <c r="AT265" s="18" t="s">
        <v>181</v>
      </c>
      <c r="AU265" s="18" t="s">
        <v>87</v>
      </c>
    </row>
    <row r="266" spans="2:51" s="12" customFormat="1" ht="12">
      <c r="B266" s="148"/>
      <c r="D266" s="146" t="s">
        <v>185</v>
      </c>
      <c r="E266" s="149" t="s">
        <v>31</v>
      </c>
      <c r="F266" s="150" t="s">
        <v>956</v>
      </c>
      <c r="H266" s="151">
        <v>125</v>
      </c>
      <c r="I266" s="152"/>
      <c r="L266" s="148"/>
      <c r="M266" s="153"/>
      <c r="T266" s="154"/>
      <c r="AT266" s="149" t="s">
        <v>185</v>
      </c>
      <c r="AU266" s="149" t="s">
        <v>87</v>
      </c>
      <c r="AV266" s="12" t="s">
        <v>84</v>
      </c>
      <c r="AW266" s="12" t="s">
        <v>36</v>
      </c>
      <c r="AX266" s="12" t="s">
        <v>80</v>
      </c>
      <c r="AY266" s="149" t="s">
        <v>172</v>
      </c>
    </row>
    <row r="267" spans="2:65" s="1" customFormat="1" ht="37.9" customHeight="1">
      <c r="B267" s="33"/>
      <c r="C267" s="129" t="s">
        <v>392</v>
      </c>
      <c r="D267" s="129" t="s">
        <v>176</v>
      </c>
      <c r="E267" s="130" t="s">
        <v>353</v>
      </c>
      <c r="F267" s="131" t="s">
        <v>354</v>
      </c>
      <c r="G267" s="132" t="s">
        <v>101</v>
      </c>
      <c r="H267" s="133">
        <v>45</v>
      </c>
      <c r="I267" s="134"/>
      <c r="J267" s="135">
        <f>ROUND(I267*H267,2)</f>
        <v>0</v>
      </c>
      <c r="K267" s="131" t="s">
        <v>179</v>
      </c>
      <c r="L267" s="33"/>
      <c r="M267" s="136" t="s">
        <v>31</v>
      </c>
      <c r="N267" s="137" t="s">
        <v>46</v>
      </c>
      <c r="P267" s="138">
        <f>O267*H267</f>
        <v>0</v>
      </c>
      <c r="Q267" s="138">
        <v>0</v>
      </c>
      <c r="R267" s="138">
        <f>Q267*H267</f>
        <v>0</v>
      </c>
      <c r="S267" s="138">
        <v>0</v>
      </c>
      <c r="T267" s="139">
        <f>S267*H267</f>
        <v>0</v>
      </c>
      <c r="AR267" s="140" t="s">
        <v>90</v>
      </c>
      <c r="AT267" s="140" t="s">
        <v>176</v>
      </c>
      <c r="AU267" s="140" t="s">
        <v>87</v>
      </c>
      <c r="AY267" s="18" t="s">
        <v>172</v>
      </c>
      <c r="BE267" s="141">
        <f>IF(N267="základní",J267,0)</f>
        <v>0</v>
      </c>
      <c r="BF267" s="141">
        <f>IF(N267="snížená",J267,0)</f>
        <v>0</v>
      </c>
      <c r="BG267" s="141">
        <f>IF(N267="zákl. přenesená",J267,0)</f>
        <v>0</v>
      </c>
      <c r="BH267" s="141">
        <f>IF(N267="sníž. přenesená",J267,0)</f>
        <v>0</v>
      </c>
      <c r="BI267" s="141">
        <f>IF(N267="nulová",J267,0)</f>
        <v>0</v>
      </c>
      <c r="BJ267" s="18" t="s">
        <v>80</v>
      </c>
      <c r="BK267" s="141">
        <f>ROUND(I267*H267,2)</f>
        <v>0</v>
      </c>
      <c r="BL267" s="18" t="s">
        <v>90</v>
      </c>
      <c r="BM267" s="140" t="s">
        <v>957</v>
      </c>
    </row>
    <row r="268" spans="2:47" s="1" customFormat="1" ht="12">
      <c r="B268" s="33"/>
      <c r="D268" s="142" t="s">
        <v>181</v>
      </c>
      <c r="F268" s="143" t="s">
        <v>356</v>
      </c>
      <c r="I268" s="144"/>
      <c r="L268" s="33"/>
      <c r="M268" s="145"/>
      <c r="T268" s="54"/>
      <c r="AT268" s="18" t="s">
        <v>181</v>
      </c>
      <c r="AU268" s="18" t="s">
        <v>87</v>
      </c>
    </row>
    <row r="269" spans="2:51" s="12" customFormat="1" ht="12">
      <c r="B269" s="148"/>
      <c r="D269" s="146" t="s">
        <v>185</v>
      </c>
      <c r="E269" s="149" t="s">
        <v>31</v>
      </c>
      <c r="F269" s="150" t="s">
        <v>958</v>
      </c>
      <c r="H269" s="151">
        <v>45</v>
      </c>
      <c r="I269" s="152"/>
      <c r="L269" s="148"/>
      <c r="M269" s="153"/>
      <c r="T269" s="154"/>
      <c r="AT269" s="149" t="s">
        <v>185</v>
      </c>
      <c r="AU269" s="149" t="s">
        <v>87</v>
      </c>
      <c r="AV269" s="12" t="s">
        <v>84</v>
      </c>
      <c r="AW269" s="12" t="s">
        <v>36</v>
      </c>
      <c r="AX269" s="12" t="s">
        <v>80</v>
      </c>
      <c r="AY269" s="149" t="s">
        <v>172</v>
      </c>
    </row>
    <row r="270" spans="2:65" s="1" customFormat="1" ht="24.2" customHeight="1">
      <c r="B270" s="33"/>
      <c r="C270" s="129" t="s">
        <v>397</v>
      </c>
      <c r="D270" s="129" t="s">
        <v>176</v>
      </c>
      <c r="E270" s="130" t="s">
        <v>359</v>
      </c>
      <c r="F270" s="131" t="s">
        <v>360</v>
      </c>
      <c r="G270" s="132" t="s">
        <v>101</v>
      </c>
      <c r="H270" s="133">
        <v>50.966</v>
      </c>
      <c r="I270" s="134"/>
      <c r="J270" s="135">
        <f>ROUND(I270*H270,2)</f>
        <v>0</v>
      </c>
      <c r="K270" s="131" t="s">
        <v>447</v>
      </c>
      <c r="L270" s="33"/>
      <c r="M270" s="136" t="s">
        <v>31</v>
      </c>
      <c r="N270" s="137" t="s">
        <v>46</v>
      </c>
      <c r="P270" s="138">
        <f>O270*H270</f>
        <v>0</v>
      </c>
      <c r="Q270" s="138">
        <v>0</v>
      </c>
      <c r="R270" s="138">
        <f>Q270*H270</f>
        <v>0</v>
      </c>
      <c r="S270" s="138">
        <v>0</v>
      </c>
      <c r="T270" s="139">
        <f>S270*H270</f>
        <v>0</v>
      </c>
      <c r="AR270" s="140" t="s">
        <v>90</v>
      </c>
      <c r="AT270" s="140" t="s">
        <v>176</v>
      </c>
      <c r="AU270" s="140" t="s">
        <v>87</v>
      </c>
      <c r="AY270" s="18" t="s">
        <v>172</v>
      </c>
      <c r="BE270" s="141">
        <f>IF(N270="základní",J270,0)</f>
        <v>0</v>
      </c>
      <c r="BF270" s="141">
        <f>IF(N270="snížená",J270,0)</f>
        <v>0</v>
      </c>
      <c r="BG270" s="141">
        <f>IF(N270="zákl. přenesená",J270,0)</f>
        <v>0</v>
      </c>
      <c r="BH270" s="141">
        <f>IF(N270="sníž. přenesená",J270,0)</f>
        <v>0</v>
      </c>
      <c r="BI270" s="141">
        <f>IF(N270="nulová",J270,0)</f>
        <v>0</v>
      </c>
      <c r="BJ270" s="18" t="s">
        <v>80</v>
      </c>
      <c r="BK270" s="141">
        <f>ROUND(I270*H270,2)</f>
        <v>0</v>
      </c>
      <c r="BL270" s="18" t="s">
        <v>90</v>
      </c>
      <c r="BM270" s="140" t="s">
        <v>959</v>
      </c>
    </row>
    <row r="271" spans="2:51" s="12" customFormat="1" ht="12">
      <c r="B271" s="148"/>
      <c r="D271" s="146" t="s">
        <v>185</v>
      </c>
      <c r="E271" s="149" t="s">
        <v>31</v>
      </c>
      <c r="F271" s="150" t="s">
        <v>960</v>
      </c>
      <c r="H271" s="151">
        <v>37.33</v>
      </c>
      <c r="I271" s="152"/>
      <c r="L271" s="148"/>
      <c r="M271" s="153"/>
      <c r="T271" s="154"/>
      <c r="AT271" s="149" t="s">
        <v>185</v>
      </c>
      <c r="AU271" s="149" t="s">
        <v>87</v>
      </c>
      <c r="AV271" s="12" t="s">
        <v>84</v>
      </c>
      <c r="AW271" s="12" t="s">
        <v>36</v>
      </c>
      <c r="AX271" s="12" t="s">
        <v>75</v>
      </c>
      <c r="AY271" s="149" t="s">
        <v>172</v>
      </c>
    </row>
    <row r="272" spans="2:51" s="12" customFormat="1" ht="12">
      <c r="B272" s="148"/>
      <c r="D272" s="146" t="s">
        <v>185</v>
      </c>
      <c r="E272" s="149" t="s">
        <v>31</v>
      </c>
      <c r="F272" s="150" t="s">
        <v>961</v>
      </c>
      <c r="H272" s="151">
        <v>13.636</v>
      </c>
      <c r="I272" s="152"/>
      <c r="L272" s="148"/>
      <c r="M272" s="153"/>
      <c r="T272" s="154"/>
      <c r="AT272" s="149" t="s">
        <v>185</v>
      </c>
      <c r="AU272" s="149" t="s">
        <v>87</v>
      </c>
      <c r="AV272" s="12" t="s">
        <v>84</v>
      </c>
      <c r="AW272" s="12" t="s">
        <v>36</v>
      </c>
      <c r="AX272" s="12" t="s">
        <v>75</v>
      </c>
      <c r="AY272" s="149" t="s">
        <v>172</v>
      </c>
    </row>
    <row r="273" spans="2:51" s="13" customFormat="1" ht="12">
      <c r="B273" s="168"/>
      <c r="D273" s="146" t="s">
        <v>185</v>
      </c>
      <c r="E273" s="169" t="s">
        <v>31</v>
      </c>
      <c r="F273" s="170" t="s">
        <v>217</v>
      </c>
      <c r="H273" s="171">
        <v>50.966</v>
      </c>
      <c r="I273" s="172"/>
      <c r="L273" s="168"/>
      <c r="M273" s="173"/>
      <c r="T273" s="174"/>
      <c r="AT273" s="169" t="s">
        <v>185</v>
      </c>
      <c r="AU273" s="169" t="s">
        <v>87</v>
      </c>
      <c r="AV273" s="13" t="s">
        <v>90</v>
      </c>
      <c r="AW273" s="13" t="s">
        <v>36</v>
      </c>
      <c r="AX273" s="13" t="s">
        <v>80</v>
      </c>
      <c r="AY273" s="169" t="s">
        <v>172</v>
      </c>
    </row>
    <row r="274" spans="2:47" s="1" customFormat="1" ht="12">
      <c r="B274" s="33"/>
      <c r="D274" s="146" t="s">
        <v>186</v>
      </c>
      <c r="F274" s="155" t="s">
        <v>563</v>
      </c>
      <c r="L274" s="33"/>
      <c r="M274" s="145"/>
      <c r="T274" s="54"/>
      <c r="AU274" s="18" t="s">
        <v>87</v>
      </c>
    </row>
    <row r="275" spans="2:47" s="1" customFormat="1" ht="12">
      <c r="B275" s="33"/>
      <c r="D275" s="146" t="s">
        <v>186</v>
      </c>
      <c r="F275" s="156" t="s">
        <v>962</v>
      </c>
      <c r="H275" s="157">
        <v>37.33</v>
      </c>
      <c r="L275" s="33"/>
      <c r="M275" s="145"/>
      <c r="T275" s="54"/>
      <c r="AU275" s="18" t="s">
        <v>87</v>
      </c>
    </row>
    <row r="276" spans="2:47" s="1" customFormat="1" ht="12">
      <c r="B276" s="33"/>
      <c r="D276" s="146" t="s">
        <v>186</v>
      </c>
      <c r="F276" s="156" t="s">
        <v>217</v>
      </c>
      <c r="H276" s="157">
        <v>37.33</v>
      </c>
      <c r="L276" s="33"/>
      <c r="M276" s="145"/>
      <c r="T276" s="54"/>
      <c r="AU276" s="18" t="s">
        <v>87</v>
      </c>
    </row>
    <row r="277" spans="2:63" s="15" customFormat="1" ht="20.85" customHeight="1">
      <c r="B277" s="181"/>
      <c r="D277" s="182" t="s">
        <v>74</v>
      </c>
      <c r="E277" s="182" t="s">
        <v>364</v>
      </c>
      <c r="F277" s="182" t="s">
        <v>365</v>
      </c>
      <c r="I277" s="183"/>
      <c r="J277" s="184">
        <f>BK277</f>
        <v>0</v>
      </c>
      <c r="L277" s="181"/>
      <c r="M277" s="185"/>
      <c r="P277" s="186">
        <f>SUM(P278:P391)</f>
        <v>0</v>
      </c>
      <c r="R277" s="186">
        <f>SUM(R278:R391)</f>
        <v>14.268087900000001</v>
      </c>
      <c r="T277" s="187">
        <f>SUM(T278:T391)</f>
        <v>0</v>
      </c>
      <c r="AR277" s="182" t="s">
        <v>80</v>
      </c>
      <c r="AT277" s="188" t="s">
        <v>74</v>
      </c>
      <c r="AU277" s="188" t="s">
        <v>87</v>
      </c>
      <c r="AY277" s="182" t="s">
        <v>172</v>
      </c>
      <c r="BK277" s="189">
        <f>SUM(BK278:BK391)</f>
        <v>0</v>
      </c>
    </row>
    <row r="278" spans="2:65" s="1" customFormat="1" ht="33" customHeight="1">
      <c r="B278" s="33"/>
      <c r="C278" s="129" t="s">
        <v>411</v>
      </c>
      <c r="D278" s="129" t="s">
        <v>176</v>
      </c>
      <c r="E278" s="130" t="s">
        <v>367</v>
      </c>
      <c r="F278" s="131" t="s">
        <v>368</v>
      </c>
      <c r="G278" s="132" t="s">
        <v>101</v>
      </c>
      <c r="H278" s="133">
        <v>106.326</v>
      </c>
      <c r="I278" s="134"/>
      <c r="J278" s="135">
        <f>ROUND(I278*H278,2)</f>
        <v>0</v>
      </c>
      <c r="K278" s="131" t="s">
        <v>179</v>
      </c>
      <c r="L278" s="33"/>
      <c r="M278" s="136" t="s">
        <v>31</v>
      </c>
      <c r="N278" s="137" t="s">
        <v>46</v>
      </c>
      <c r="P278" s="138">
        <f>O278*H278</f>
        <v>0</v>
      </c>
      <c r="Q278" s="138">
        <v>0.008</v>
      </c>
      <c r="R278" s="138">
        <f>Q278*H278</f>
        <v>0.8506079999999999</v>
      </c>
      <c r="S278" s="138">
        <v>0</v>
      </c>
      <c r="T278" s="139">
        <f>S278*H278</f>
        <v>0</v>
      </c>
      <c r="AR278" s="140" t="s">
        <v>90</v>
      </c>
      <c r="AT278" s="140" t="s">
        <v>176</v>
      </c>
      <c r="AU278" s="140" t="s">
        <v>90</v>
      </c>
      <c r="AY278" s="18" t="s">
        <v>172</v>
      </c>
      <c r="BE278" s="141">
        <f>IF(N278="základní",J278,0)</f>
        <v>0</v>
      </c>
      <c r="BF278" s="141">
        <f>IF(N278="snížená",J278,0)</f>
        <v>0</v>
      </c>
      <c r="BG278" s="141">
        <f>IF(N278="zákl. přenesená",J278,0)</f>
        <v>0</v>
      </c>
      <c r="BH278" s="141">
        <f>IF(N278="sníž. přenesená",J278,0)</f>
        <v>0</v>
      </c>
      <c r="BI278" s="141">
        <f>IF(N278="nulová",J278,0)</f>
        <v>0</v>
      </c>
      <c r="BJ278" s="18" t="s">
        <v>80</v>
      </c>
      <c r="BK278" s="141">
        <f>ROUND(I278*H278,2)</f>
        <v>0</v>
      </c>
      <c r="BL278" s="18" t="s">
        <v>90</v>
      </c>
      <c r="BM278" s="140" t="s">
        <v>963</v>
      </c>
    </row>
    <row r="279" spans="2:47" s="1" customFormat="1" ht="12">
      <c r="B279" s="33"/>
      <c r="D279" s="142" t="s">
        <v>181</v>
      </c>
      <c r="F279" s="143" t="s">
        <v>370</v>
      </c>
      <c r="I279" s="144"/>
      <c r="L279" s="33"/>
      <c r="M279" s="145"/>
      <c r="T279" s="54"/>
      <c r="AT279" s="18" t="s">
        <v>181</v>
      </c>
      <c r="AU279" s="18" t="s">
        <v>90</v>
      </c>
    </row>
    <row r="280" spans="2:51" s="12" customFormat="1" ht="12">
      <c r="B280" s="148"/>
      <c r="D280" s="146" t="s">
        <v>185</v>
      </c>
      <c r="E280" s="149" t="s">
        <v>31</v>
      </c>
      <c r="F280" s="150" t="s">
        <v>111</v>
      </c>
      <c r="H280" s="151">
        <v>106.326</v>
      </c>
      <c r="I280" s="152"/>
      <c r="L280" s="148"/>
      <c r="M280" s="153"/>
      <c r="T280" s="154"/>
      <c r="AT280" s="149" t="s">
        <v>185</v>
      </c>
      <c r="AU280" s="149" t="s">
        <v>90</v>
      </c>
      <c r="AV280" s="12" t="s">
        <v>84</v>
      </c>
      <c r="AW280" s="12" t="s">
        <v>36</v>
      </c>
      <c r="AX280" s="12" t="s">
        <v>80</v>
      </c>
      <c r="AY280" s="149" t="s">
        <v>172</v>
      </c>
    </row>
    <row r="281" spans="2:47" s="1" customFormat="1" ht="12">
      <c r="B281" s="33"/>
      <c r="D281" s="146" t="s">
        <v>186</v>
      </c>
      <c r="F281" s="155" t="s">
        <v>371</v>
      </c>
      <c r="L281" s="33"/>
      <c r="M281" s="145"/>
      <c r="T281" s="54"/>
      <c r="AU281" s="18" t="s">
        <v>90</v>
      </c>
    </row>
    <row r="282" spans="2:47" s="1" customFormat="1" ht="12">
      <c r="B282" s="33"/>
      <c r="D282" s="146" t="s">
        <v>186</v>
      </c>
      <c r="F282" s="156" t="s">
        <v>964</v>
      </c>
      <c r="H282" s="157">
        <v>3.18</v>
      </c>
      <c r="L282" s="33"/>
      <c r="M282" s="145"/>
      <c r="T282" s="54"/>
      <c r="AU282" s="18" t="s">
        <v>90</v>
      </c>
    </row>
    <row r="283" spans="2:47" s="1" customFormat="1" ht="12">
      <c r="B283" s="33"/>
      <c r="D283" s="146" t="s">
        <v>186</v>
      </c>
      <c r="F283" s="156" t="s">
        <v>965</v>
      </c>
      <c r="H283" s="157">
        <v>17.76</v>
      </c>
      <c r="L283" s="33"/>
      <c r="M283" s="145"/>
      <c r="T283" s="54"/>
      <c r="AU283" s="18" t="s">
        <v>90</v>
      </c>
    </row>
    <row r="284" spans="2:47" s="1" customFormat="1" ht="12">
      <c r="B284" s="33"/>
      <c r="D284" s="146" t="s">
        <v>186</v>
      </c>
      <c r="F284" s="156" t="s">
        <v>966</v>
      </c>
      <c r="H284" s="157">
        <v>16.935</v>
      </c>
      <c r="L284" s="33"/>
      <c r="M284" s="145"/>
      <c r="T284" s="54"/>
      <c r="AU284" s="18" t="s">
        <v>90</v>
      </c>
    </row>
    <row r="285" spans="2:47" s="1" customFormat="1" ht="12">
      <c r="B285" s="33"/>
      <c r="D285" s="146" t="s">
        <v>186</v>
      </c>
      <c r="F285" s="156" t="s">
        <v>967</v>
      </c>
      <c r="H285" s="157">
        <v>24.2</v>
      </c>
      <c r="L285" s="33"/>
      <c r="M285" s="145"/>
      <c r="T285" s="54"/>
      <c r="AU285" s="18" t="s">
        <v>90</v>
      </c>
    </row>
    <row r="286" spans="2:47" s="1" customFormat="1" ht="12">
      <c r="B286" s="33"/>
      <c r="D286" s="146" t="s">
        <v>186</v>
      </c>
      <c r="F286" s="156" t="s">
        <v>968</v>
      </c>
      <c r="H286" s="157">
        <v>24.047</v>
      </c>
      <c r="L286" s="33"/>
      <c r="M286" s="145"/>
      <c r="T286" s="54"/>
      <c r="AU286" s="18" t="s">
        <v>90</v>
      </c>
    </row>
    <row r="287" spans="2:47" s="1" customFormat="1" ht="12">
      <c r="B287" s="33"/>
      <c r="D287" s="146" t="s">
        <v>186</v>
      </c>
      <c r="F287" s="156" t="s">
        <v>969</v>
      </c>
      <c r="H287" s="157">
        <v>20.204</v>
      </c>
      <c r="L287" s="33"/>
      <c r="M287" s="145"/>
      <c r="T287" s="54"/>
      <c r="AU287" s="18" t="s">
        <v>90</v>
      </c>
    </row>
    <row r="288" spans="2:47" s="1" customFormat="1" ht="12">
      <c r="B288" s="33"/>
      <c r="D288" s="146" t="s">
        <v>186</v>
      </c>
      <c r="F288" s="156" t="s">
        <v>217</v>
      </c>
      <c r="H288" s="157">
        <v>106.326</v>
      </c>
      <c r="L288" s="33"/>
      <c r="M288" s="145"/>
      <c r="T288" s="54"/>
      <c r="AU288" s="18" t="s">
        <v>90</v>
      </c>
    </row>
    <row r="289" spans="2:65" s="1" customFormat="1" ht="37.9" customHeight="1">
      <c r="B289" s="33"/>
      <c r="C289" s="129" t="s">
        <v>417</v>
      </c>
      <c r="D289" s="129" t="s">
        <v>176</v>
      </c>
      <c r="E289" s="130" t="s">
        <v>378</v>
      </c>
      <c r="F289" s="131" t="s">
        <v>379</v>
      </c>
      <c r="G289" s="132" t="s">
        <v>101</v>
      </c>
      <c r="H289" s="133">
        <v>106.326</v>
      </c>
      <c r="I289" s="134"/>
      <c r="J289" s="135">
        <f>ROUND(I289*H289,2)</f>
        <v>0</v>
      </c>
      <c r="K289" s="131" t="s">
        <v>179</v>
      </c>
      <c r="L289" s="33"/>
      <c r="M289" s="136" t="s">
        <v>31</v>
      </c>
      <c r="N289" s="137" t="s">
        <v>46</v>
      </c>
      <c r="P289" s="138">
        <f>O289*H289</f>
        <v>0</v>
      </c>
      <c r="Q289" s="138">
        <v>0.012</v>
      </c>
      <c r="R289" s="138">
        <f>Q289*H289</f>
        <v>1.275912</v>
      </c>
      <c r="S289" s="138">
        <v>0</v>
      </c>
      <c r="T289" s="139">
        <f>S289*H289</f>
        <v>0</v>
      </c>
      <c r="AR289" s="140" t="s">
        <v>90</v>
      </c>
      <c r="AT289" s="140" t="s">
        <v>176</v>
      </c>
      <c r="AU289" s="140" t="s">
        <v>90</v>
      </c>
      <c r="AY289" s="18" t="s">
        <v>172</v>
      </c>
      <c r="BE289" s="141">
        <f>IF(N289="základní",J289,0)</f>
        <v>0</v>
      </c>
      <c r="BF289" s="141">
        <f>IF(N289="snížená",J289,0)</f>
        <v>0</v>
      </c>
      <c r="BG289" s="141">
        <f>IF(N289="zákl. přenesená",J289,0)</f>
        <v>0</v>
      </c>
      <c r="BH289" s="141">
        <f>IF(N289="sníž. přenesená",J289,0)</f>
        <v>0</v>
      </c>
      <c r="BI289" s="141">
        <f>IF(N289="nulová",J289,0)</f>
        <v>0</v>
      </c>
      <c r="BJ289" s="18" t="s">
        <v>80</v>
      </c>
      <c r="BK289" s="141">
        <f>ROUND(I289*H289,2)</f>
        <v>0</v>
      </c>
      <c r="BL289" s="18" t="s">
        <v>90</v>
      </c>
      <c r="BM289" s="140" t="s">
        <v>970</v>
      </c>
    </row>
    <row r="290" spans="2:47" s="1" customFormat="1" ht="12">
      <c r="B290" s="33"/>
      <c r="D290" s="142" t="s">
        <v>181</v>
      </c>
      <c r="F290" s="143" t="s">
        <v>381</v>
      </c>
      <c r="I290" s="144"/>
      <c r="L290" s="33"/>
      <c r="M290" s="145"/>
      <c r="T290" s="54"/>
      <c r="AT290" s="18" t="s">
        <v>181</v>
      </c>
      <c r="AU290" s="18" t="s">
        <v>90</v>
      </c>
    </row>
    <row r="291" spans="2:51" s="12" customFormat="1" ht="12">
      <c r="B291" s="148"/>
      <c r="D291" s="146" t="s">
        <v>185</v>
      </c>
      <c r="E291" s="149" t="s">
        <v>31</v>
      </c>
      <c r="F291" s="150" t="s">
        <v>111</v>
      </c>
      <c r="H291" s="151">
        <v>106.326</v>
      </c>
      <c r="I291" s="152"/>
      <c r="L291" s="148"/>
      <c r="M291" s="153"/>
      <c r="T291" s="154"/>
      <c r="AT291" s="149" t="s">
        <v>185</v>
      </c>
      <c r="AU291" s="149" t="s">
        <v>90</v>
      </c>
      <c r="AV291" s="12" t="s">
        <v>84</v>
      </c>
      <c r="AW291" s="12" t="s">
        <v>36</v>
      </c>
      <c r="AX291" s="12" t="s">
        <v>80</v>
      </c>
      <c r="AY291" s="149" t="s">
        <v>172</v>
      </c>
    </row>
    <row r="292" spans="2:47" s="1" customFormat="1" ht="12">
      <c r="B292" s="33"/>
      <c r="D292" s="146" t="s">
        <v>186</v>
      </c>
      <c r="F292" s="155" t="s">
        <v>371</v>
      </c>
      <c r="L292" s="33"/>
      <c r="M292" s="145"/>
      <c r="T292" s="54"/>
      <c r="AU292" s="18" t="s">
        <v>90</v>
      </c>
    </row>
    <row r="293" spans="2:47" s="1" customFormat="1" ht="12">
      <c r="B293" s="33"/>
      <c r="D293" s="146" t="s">
        <v>186</v>
      </c>
      <c r="F293" s="156" t="s">
        <v>964</v>
      </c>
      <c r="H293" s="157">
        <v>3.18</v>
      </c>
      <c r="L293" s="33"/>
      <c r="M293" s="145"/>
      <c r="T293" s="54"/>
      <c r="AU293" s="18" t="s">
        <v>90</v>
      </c>
    </row>
    <row r="294" spans="2:47" s="1" customFormat="1" ht="12">
      <c r="B294" s="33"/>
      <c r="D294" s="146" t="s">
        <v>186</v>
      </c>
      <c r="F294" s="156" t="s">
        <v>965</v>
      </c>
      <c r="H294" s="157">
        <v>17.76</v>
      </c>
      <c r="L294" s="33"/>
      <c r="M294" s="145"/>
      <c r="T294" s="54"/>
      <c r="AU294" s="18" t="s">
        <v>90</v>
      </c>
    </row>
    <row r="295" spans="2:47" s="1" customFormat="1" ht="12">
      <c r="B295" s="33"/>
      <c r="D295" s="146" t="s">
        <v>186</v>
      </c>
      <c r="F295" s="156" t="s">
        <v>966</v>
      </c>
      <c r="H295" s="157">
        <v>16.935</v>
      </c>
      <c r="L295" s="33"/>
      <c r="M295" s="145"/>
      <c r="T295" s="54"/>
      <c r="AU295" s="18" t="s">
        <v>90</v>
      </c>
    </row>
    <row r="296" spans="2:47" s="1" customFormat="1" ht="12">
      <c r="B296" s="33"/>
      <c r="D296" s="146" t="s">
        <v>186</v>
      </c>
      <c r="F296" s="156" t="s">
        <v>967</v>
      </c>
      <c r="H296" s="157">
        <v>24.2</v>
      </c>
      <c r="L296" s="33"/>
      <c r="M296" s="145"/>
      <c r="T296" s="54"/>
      <c r="AU296" s="18" t="s">
        <v>90</v>
      </c>
    </row>
    <row r="297" spans="2:47" s="1" customFormat="1" ht="12">
      <c r="B297" s="33"/>
      <c r="D297" s="146" t="s">
        <v>186</v>
      </c>
      <c r="F297" s="156" t="s">
        <v>968</v>
      </c>
      <c r="H297" s="157">
        <v>24.047</v>
      </c>
      <c r="L297" s="33"/>
      <c r="M297" s="145"/>
      <c r="T297" s="54"/>
      <c r="AU297" s="18" t="s">
        <v>90</v>
      </c>
    </row>
    <row r="298" spans="2:47" s="1" customFormat="1" ht="12">
      <c r="B298" s="33"/>
      <c r="D298" s="146" t="s">
        <v>186</v>
      </c>
      <c r="F298" s="156" t="s">
        <v>969</v>
      </c>
      <c r="H298" s="157">
        <v>20.204</v>
      </c>
      <c r="L298" s="33"/>
      <c r="M298" s="145"/>
      <c r="T298" s="54"/>
      <c r="AU298" s="18" t="s">
        <v>90</v>
      </c>
    </row>
    <row r="299" spans="2:47" s="1" customFormat="1" ht="12">
      <c r="B299" s="33"/>
      <c r="D299" s="146" t="s">
        <v>186</v>
      </c>
      <c r="F299" s="156" t="s">
        <v>217</v>
      </c>
      <c r="H299" s="157">
        <v>106.326</v>
      </c>
      <c r="L299" s="33"/>
      <c r="M299" s="145"/>
      <c r="T299" s="54"/>
      <c r="AU299" s="18" t="s">
        <v>90</v>
      </c>
    </row>
    <row r="300" spans="2:65" s="1" customFormat="1" ht="55.5" customHeight="1">
      <c r="B300" s="33"/>
      <c r="C300" s="129" t="s">
        <v>427</v>
      </c>
      <c r="D300" s="129" t="s">
        <v>176</v>
      </c>
      <c r="E300" s="130" t="s">
        <v>383</v>
      </c>
      <c r="F300" s="131" t="s">
        <v>384</v>
      </c>
      <c r="G300" s="132" t="s">
        <v>101</v>
      </c>
      <c r="H300" s="133">
        <v>212.652</v>
      </c>
      <c r="I300" s="134"/>
      <c r="J300" s="135">
        <f>ROUND(I300*H300,2)</f>
        <v>0</v>
      </c>
      <c r="K300" s="131" t="s">
        <v>179</v>
      </c>
      <c r="L300" s="33"/>
      <c r="M300" s="136" t="s">
        <v>31</v>
      </c>
      <c r="N300" s="137" t="s">
        <v>46</v>
      </c>
      <c r="P300" s="138">
        <f>O300*H300</f>
        <v>0</v>
      </c>
      <c r="Q300" s="138">
        <v>0.006</v>
      </c>
      <c r="R300" s="138">
        <f>Q300*H300</f>
        <v>1.275912</v>
      </c>
      <c r="S300" s="138">
        <v>0</v>
      </c>
      <c r="T300" s="139">
        <f>S300*H300</f>
        <v>0</v>
      </c>
      <c r="AR300" s="140" t="s">
        <v>90</v>
      </c>
      <c r="AT300" s="140" t="s">
        <v>176</v>
      </c>
      <c r="AU300" s="140" t="s">
        <v>90</v>
      </c>
      <c r="AY300" s="18" t="s">
        <v>172</v>
      </c>
      <c r="BE300" s="141">
        <f>IF(N300="základní",J300,0)</f>
        <v>0</v>
      </c>
      <c r="BF300" s="141">
        <f>IF(N300="snížená",J300,0)</f>
        <v>0</v>
      </c>
      <c r="BG300" s="141">
        <f>IF(N300="zákl. přenesená",J300,0)</f>
        <v>0</v>
      </c>
      <c r="BH300" s="141">
        <f>IF(N300="sníž. přenesená",J300,0)</f>
        <v>0</v>
      </c>
      <c r="BI300" s="141">
        <f>IF(N300="nulová",J300,0)</f>
        <v>0</v>
      </c>
      <c r="BJ300" s="18" t="s">
        <v>80</v>
      </c>
      <c r="BK300" s="141">
        <f>ROUND(I300*H300,2)</f>
        <v>0</v>
      </c>
      <c r="BL300" s="18" t="s">
        <v>90</v>
      </c>
      <c r="BM300" s="140" t="s">
        <v>971</v>
      </c>
    </row>
    <row r="301" spans="2:47" s="1" customFormat="1" ht="12">
      <c r="B301" s="33"/>
      <c r="D301" s="142" t="s">
        <v>181</v>
      </c>
      <c r="F301" s="143" t="s">
        <v>386</v>
      </c>
      <c r="I301" s="144"/>
      <c r="L301" s="33"/>
      <c r="M301" s="145"/>
      <c r="T301" s="54"/>
      <c r="AT301" s="18" t="s">
        <v>181</v>
      </c>
      <c r="AU301" s="18" t="s">
        <v>90</v>
      </c>
    </row>
    <row r="302" spans="2:51" s="12" customFormat="1" ht="12">
      <c r="B302" s="148"/>
      <c r="D302" s="146" t="s">
        <v>185</v>
      </c>
      <c r="E302" s="149" t="s">
        <v>31</v>
      </c>
      <c r="F302" s="150" t="s">
        <v>972</v>
      </c>
      <c r="H302" s="151">
        <v>212.652</v>
      </c>
      <c r="I302" s="152"/>
      <c r="L302" s="148"/>
      <c r="M302" s="153"/>
      <c r="T302" s="154"/>
      <c r="AT302" s="149" t="s">
        <v>185</v>
      </c>
      <c r="AU302" s="149" t="s">
        <v>90</v>
      </c>
      <c r="AV302" s="12" t="s">
        <v>84</v>
      </c>
      <c r="AW302" s="12" t="s">
        <v>36</v>
      </c>
      <c r="AX302" s="12" t="s">
        <v>80</v>
      </c>
      <c r="AY302" s="149" t="s">
        <v>172</v>
      </c>
    </row>
    <row r="303" spans="2:47" s="1" customFormat="1" ht="12">
      <c r="B303" s="33"/>
      <c r="D303" s="146" t="s">
        <v>186</v>
      </c>
      <c r="F303" s="155" t="s">
        <v>371</v>
      </c>
      <c r="L303" s="33"/>
      <c r="M303" s="145"/>
      <c r="T303" s="54"/>
      <c r="AU303" s="18" t="s">
        <v>90</v>
      </c>
    </row>
    <row r="304" spans="2:47" s="1" customFormat="1" ht="12">
      <c r="B304" s="33"/>
      <c r="D304" s="146" t="s">
        <v>186</v>
      </c>
      <c r="F304" s="156" t="s">
        <v>964</v>
      </c>
      <c r="H304" s="157">
        <v>3.18</v>
      </c>
      <c r="L304" s="33"/>
      <c r="M304" s="145"/>
      <c r="T304" s="54"/>
      <c r="AU304" s="18" t="s">
        <v>90</v>
      </c>
    </row>
    <row r="305" spans="2:47" s="1" customFormat="1" ht="12">
      <c r="B305" s="33"/>
      <c r="D305" s="146" t="s">
        <v>186</v>
      </c>
      <c r="F305" s="156" t="s">
        <v>965</v>
      </c>
      <c r="H305" s="157">
        <v>17.76</v>
      </c>
      <c r="L305" s="33"/>
      <c r="M305" s="145"/>
      <c r="T305" s="54"/>
      <c r="AU305" s="18" t="s">
        <v>90</v>
      </c>
    </row>
    <row r="306" spans="2:47" s="1" customFormat="1" ht="12">
      <c r="B306" s="33"/>
      <c r="D306" s="146" t="s">
        <v>186</v>
      </c>
      <c r="F306" s="156" t="s">
        <v>966</v>
      </c>
      <c r="H306" s="157">
        <v>16.935</v>
      </c>
      <c r="L306" s="33"/>
      <c r="M306" s="145"/>
      <c r="T306" s="54"/>
      <c r="AU306" s="18" t="s">
        <v>90</v>
      </c>
    </row>
    <row r="307" spans="2:47" s="1" customFormat="1" ht="12">
      <c r="B307" s="33"/>
      <c r="D307" s="146" t="s">
        <v>186</v>
      </c>
      <c r="F307" s="156" t="s">
        <v>967</v>
      </c>
      <c r="H307" s="157">
        <v>24.2</v>
      </c>
      <c r="L307" s="33"/>
      <c r="M307" s="145"/>
      <c r="T307" s="54"/>
      <c r="AU307" s="18" t="s">
        <v>90</v>
      </c>
    </row>
    <row r="308" spans="2:47" s="1" customFormat="1" ht="12">
      <c r="B308" s="33"/>
      <c r="D308" s="146" t="s">
        <v>186</v>
      </c>
      <c r="F308" s="156" t="s">
        <v>968</v>
      </c>
      <c r="H308" s="157">
        <v>24.047</v>
      </c>
      <c r="L308" s="33"/>
      <c r="M308" s="145"/>
      <c r="T308" s="54"/>
      <c r="AU308" s="18" t="s">
        <v>90</v>
      </c>
    </row>
    <row r="309" spans="2:47" s="1" customFormat="1" ht="12">
      <c r="B309" s="33"/>
      <c r="D309" s="146" t="s">
        <v>186</v>
      </c>
      <c r="F309" s="156" t="s">
        <v>969</v>
      </c>
      <c r="H309" s="157">
        <v>20.204</v>
      </c>
      <c r="L309" s="33"/>
      <c r="M309" s="145"/>
      <c r="T309" s="54"/>
      <c r="AU309" s="18" t="s">
        <v>90</v>
      </c>
    </row>
    <row r="310" spans="2:47" s="1" customFormat="1" ht="12">
      <c r="B310" s="33"/>
      <c r="D310" s="146" t="s">
        <v>186</v>
      </c>
      <c r="F310" s="156" t="s">
        <v>217</v>
      </c>
      <c r="H310" s="157">
        <v>106.326</v>
      </c>
      <c r="L310" s="33"/>
      <c r="M310" s="145"/>
      <c r="T310" s="54"/>
      <c r="AU310" s="18" t="s">
        <v>90</v>
      </c>
    </row>
    <row r="311" spans="2:65" s="1" customFormat="1" ht="33" customHeight="1">
      <c r="B311" s="33"/>
      <c r="C311" s="129" t="s">
        <v>432</v>
      </c>
      <c r="D311" s="129" t="s">
        <v>176</v>
      </c>
      <c r="E311" s="130" t="s">
        <v>388</v>
      </c>
      <c r="F311" s="131" t="s">
        <v>389</v>
      </c>
      <c r="G311" s="132" t="s">
        <v>101</v>
      </c>
      <c r="H311" s="133">
        <v>106.326</v>
      </c>
      <c r="I311" s="134"/>
      <c r="J311" s="135">
        <f>ROUND(I311*H311,2)</f>
        <v>0</v>
      </c>
      <c r="K311" s="131" t="s">
        <v>179</v>
      </c>
      <c r="L311" s="33"/>
      <c r="M311" s="136" t="s">
        <v>31</v>
      </c>
      <c r="N311" s="137" t="s">
        <v>46</v>
      </c>
      <c r="P311" s="138">
        <f>O311*H311</f>
        <v>0</v>
      </c>
      <c r="Q311" s="138">
        <v>0.0162</v>
      </c>
      <c r="R311" s="138">
        <f>Q311*H311</f>
        <v>1.7224811999999998</v>
      </c>
      <c r="S311" s="138">
        <v>0</v>
      </c>
      <c r="T311" s="139">
        <f>S311*H311</f>
        <v>0</v>
      </c>
      <c r="AR311" s="140" t="s">
        <v>90</v>
      </c>
      <c r="AT311" s="140" t="s">
        <v>176</v>
      </c>
      <c r="AU311" s="140" t="s">
        <v>90</v>
      </c>
      <c r="AY311" s="18" t="s">
        <v>172</v>
      </c>
      <c r="BE311" s="141">
        <f>IF(N311="základní",J311,0)</f>
        <v>0</v>
      </c>
      <c r="BF311" s="141">
        <f>IF(N311="snížená",J311,0)</f>
        <v>0</v>
      </c>
      <c r="BG311" s="141">
        <f>IF(N311="zákl. přenesená",J311,0)</f>
        <v>0</v>
      </c>
      <c r="BH311" s="141">
        <f>IF(N311="sníž. přenesená",J311,0)</f>
        <v>0</v>
      </c>
      <c r="BI311" s="141">
        <f>IF(N311="nulová",J311,0)</f>
        <v>0</v>
      </c>
      <c r="BJ311" s="18" t="s">
        <v>80</v>
      </c>
      <c r="BK311" s="141">
        <f>ROUND(I311*H311,2)</f>
        <v>0</v>
      </c>
      <c r="BL311" s="18" t="s">
        <v>90</v>
      </c>
      <c r="BM311" s="140" t="s">
        <v>973</v>
      </c>
    </row>
    <row r="312" spans="2:47" s="1" customFormat="1" ht="12">
      <c r="B312" s="33"/>
      <c r="D312" s="142" t="s">
        <v>181</v>
      </c>
      <c r="F312" s="143" t="s">
        <v>391</v>
      </c>
      <c r="I312" s="144"/>
      <c r="L312" s="33"/>
      <c r="M312" s="145"/>
      <c r="T312" s="54"/>
      <c r="AT312" s="18" t="s">
        <v>181</v>
      </c>
      <c r="AU312" s="18" t="s">
        <v>90</v>
      </c>
    </row>
    <row r="313" spans="2:51" s="12" customFormat="1" ht="12">
      <c r="B313" s="148"/>
      <c r="D313" s="146" t="s">
        <v>185</v>
      </c>
      <c r="E313" s="149" t="s">
        <v>31</v>
      </c>
      <c r="F313" s="150" t="s">
        <v>111</v>
      </c>
      <c r="H313" s="151">
        <v>106.326</v>
      </c>
      <c r="I313" s="152"/>
      <c r="L313" s="148"/>
      <c r="M313" s="153"/>
      <c r="T313" s="154"/>
      <c r="AT313" s="149" t="s">
        <v>185</v>
      </c>
      <c r="AU313" s="149" t="s">
        <v>90</v>
      </c>
      <c r="AV313" s="12" t="s">
        <v>84</v>
      </c>
      <c r="AW313" s="12" t="s">
        <v>36</v>
      </c>
      <c r="AX313" s="12" t="s">
        <v>80</v>
      </c>
      <c r="AY313" s="149" t="s">
        <v>172</v>
      </c>
    </row>
    <row r="314" spans="2:47" s="1" customFormat="1" ht="12">
      <c r="B314" s="33"/>
      <c r="D314" s="146" t="s">
        <v>186</v>
      </c>
      <c r="F314" s="155" t="s">
        <v>371</v>
      </c>
      <c r="L314" s="33"/>
      <c r="M314" s="145"/>
      <c r="T314" s="54"/>
      <c r="AU314" s="18" t="s">
        <v>90</v>
      </c>
    </row>
    <row r="315" spans="2:47" s="1" customFormat="1" ht="12">
      <c r="B315" s="33"/>
      <c r="D315" s="146" t="s">
        <v>186</v>
      </c>
      <c r="F315" s="156" t="s">
        <v>964</v>
      </c>
      <c r="H315" s="157">
        <v>3.18</v>
      </c>
      <c r="L315" s="33"/>
      <c r="M315" s="145"/>
      <c r="T315" s="54"/>
      <c r="AU315" s="18" t="s">
        <v>90</v>
      </c>
    </row>
    <row r="316" spans="2:47" s="1" customFormat="1" ht="12">
      <c r="B316" s="33"/>
      <c r="D316" s="146" t="s">
        <v>186</v>
      </c>
      <c r="F316" s="156" t="s">
        <v>965</v>
      </c>
      <c r="H316" s="157">
        <v>17.76</v>
      </c>
      <c r="L316" s="33"/>
      <c r="M316" s="145"/>
      <c r="T316" s="54"/>
      <c r="AU316" s="18" t="s">
        <v>90</v>
      </c>
    </row>
    <row r="317" spans="2:47" s="1" customFormat="1" ht="12">
      <c r="B317" s="33"/>
      <c r="D317" s="146" t="s">
        <v>186</v>
      </c>
      <c r="F317" s="156" t="s">
        <v>966</v>
      </c>
      <c r="H317" s="157">
        <v>16.935</v>
      </c>
      <c r="L317" s="33"/>
      <c r="M317" s="145"/>
      <c r="T317" s="54"/>
      <c r="AU317" s="18" t="s">
        <v>90</v>
      </c>
    </row>
    <row r="318" spans="2:47" s="1" customFormat="1" ht="12">
      <c r="B318" s="33"/>
      <c r="D318" s="146" t="s">
        <v>186</v>
      </c>
      <c r="F318" s="156" t="s">
        <v>967</v>
      </c>
      <c r="H318" s="157">
        <v>24.2</v>
      </c>
      <c r="L318" s="33"/>
      <c r="M318" s="145"/>
      <c r="T318" s="54"/>
      <c r="AU318" s="18" t="s">
        <v>90</v>
      </c>
    </row>
    <row r="319" spans="2:47" s="1" customFormat="1" ht="12">
      <c r="B319" s="33"/>
      <c r="D319" s="146" t="s">
        <v>186</v>
      </c>
      <c r="F319" s="156" t="s">
        <v>968</v>
      </c>
      <c r="H319" s="157">
        <v>24.047</v>
      </c>
      <c r="L319" s="33"/>
      <c r="M319" s="145"/>
      <c r="T319" s="54"/>
      <c r="AU319" s="18" t="s">
        <v>90</v>
      </c>
    </row>
    <row r="320" spans="2:47" s="1" customFormat="1" ht="12">
      <c r="B320" s="33"/>
      <c r="D320" s="146" t="s">
        <v>186</v>
      </c>
      <c r="F320" s="156" t="s">
        <v>969</v>
      </c>
      <c r="H320" s="157">
        <v>20.204</v>
      </c>
      <c r="L320" s="33"/>
      <c r="M320" s="145"/>
      <c r="T320" s="54"/>
      <c r="AU320" s="18" t="s">
        <v>90</v>
      </c>
    </row>
    <row r="321" spans="2:47" s="1" customFormat="1" ht="12">
      <c r="B321" s="33"/>
      <c r="D321" s="146" t="s">
        <v>186</v>
      </c>
      <c r="F321" s="156" t="s">
        <v>217</v>
      </c>
      <c r="H321" s="157">
        <v>106.326</v>
      </c>
      <c r="L321" s="33"/>
      <c r="M321" s="145"/>
      <c r="T321" s="54"/>
      <c r="AU321" s="18" t="s">
        <v>90</v>
      </c>
    </row>
    <row r="322" spans="2:65" s="1" customFormat="1" ht="24.2" customHeight="1">
      <c r="B322" s="33"/>
      <c r="C322" s="129" t="s">
        <v>437</v>
      </c>
      <c r="D322" s="129" t="s">
        <v>176</v>
      </c>
      <c r="E322" s="130" t="s">
        <v>393</v>
      </c>
      <c r="F322" s="131" t="s">
        <v>394</v>
      </c>
      <c r="G322" s="132" t="s">
        <v>101</v>
      </c>
      <c r="H322" s="133">
        <v>106.326</v>
      </c>
      <c r="I322" s="134"/>
      <c r="J322" s="135">
        <f>ROUND(I322*H322,2)</f>
        <v>0</v>
      </c>
      <c r="K322" s="131" t="s">
        <v>179</v>
      </c>
      <c r="L322" s="33"/>
      <c r="M322" s="136" t="s">
        <v>31</v>
      </c>
      <c r="N322" s="137" t="s">
        <v>46</v>
      </c>
      <c r="P322" s="138">
        <f>O322*H322</f>
        <v>0</v>
      </c>
      <c r="Q322" s="138">
        <v>0.004</v>
      </c>
      <c r="R322" s="138">
        <f>Q322*H322</f>
        <v>0.42530399999999996</v>
      </c>
      <c r="S322" s="138">
        <v>0</v>
      </c>
      <c r="T322" s="139">
        <f>S322*H322</f>
        <v>0</v>
      </c>
      <c r="AR322" s="140" t="s">
        <v>90</v>
      </c>
      <c r="AT322" s="140" t="s">
        <v>176</v>
      </c>
      <c r="AU322" s="140" t="s">
        <v>90</v>
      </c>
      <c r="AY322" s="18" t="s">
        <v>172</v>
      </c>
      <c r="BE322" s="141">
        <f>IF(N322="základní",J322,0)</f>
        <v>0</v>
      </c>
      <c r="BF322" s="141">
        <f>IF(N322="snížená",J322,0)</f>
        <v>0</v>
      </c>
      <c r="BG322" s="141">
        <f>IF(N322="zákl. přenesená",J322,0)</f>
        <v>0</v>
      </c>
      <c r="BH322" s="141">
        <f>IF(N322="sníž. přenesená",J322,0)</f>
        <v>0</v>
      </c>
      <c r="BI322" s="141">
        <f>IF(N322="nulová",J322,0)</f>
        <v>0</v>
      </c>
      <c r="BJ322" s="18" t="s">
        <v>80</v>
      </c>
      <c r="BK322" s="141">
        <f>ROUND(I322*H322,2)</f>
        <v>0</v>
      </c>
      <c r="BL322" s="18" t="s">
        <v>90</v>
      </c>
      <c r="BM322" s="140" t="s">
        <v>974</v>
      </c>
    </row>
    <row r="323" spans="2:47" s="1" customFormat="1" ht="12">
      <c r="B323" s="33"/>
      <c r="D323" s="142" t="s">
        <v>181</v>
      </c>
      <c r="F323" s="143" t="s">
        <v>396</v>
      </c>
      <c r="I323" s="144"/>
      <c r="L323" s="33"/>
      <c r="M323" s="145"/>
      <c r="T323" s="54"/>
      <c r="AT323" s="18" t="s">
        <v>181</v>
      </c>
      <c r="AU323" s="18" t="s">
        <v>90</v>
      </c>
    </row>
    <row r="324" spans="2:51" s="12" customFormat="1" ht="12">
      <c r="B324" s="148"/>
      <c r="D324" s="146" t="s">
        <v>185</v>
      </c>
      <c r="E324" s="149" t="s">
        <v>31</v>
      </c>
      <c r="F324" s="150" t="s">
        <v>111</v>
      </c>
      <c r="H324" s="151">
        <v>106.326</v>
      </c>
      <c r="I324" s="152"/>
      <c r="L324" s="148"/>
      <c r="M324" s="153"/>
      <c r="T324" s="154"/>
      <c r="AT324" s="149" t="s">
        <v>185</v>
      </c>
      <c r="AU324" s="149" t="s">
        <v>90</v>
      </c>
      <c r="AV324" s="12" t="s">
        <v>84</v>
      </c>
      <c r="AW324" s="12" t="s">
        <v>36</v>
      </c>
      <c r="AX324" s="12" t="s">
        <v>80</v>
      </c>
      <c r="AY324" s="149" t="s">
        <v>172</v>
      </c>
    </row>
    <row r="325" spans="2:47" s="1" customFormat="1" ht="12">
      <c r="B325" s="33"/>
      <c r="D325" s="146" t="s">
        <v>186</v>
      </c>
      <c r="F325" s="155" t="s">
        <v>371</v>
      </c>
      <c r="L325" s="33"/>
      <c r="M325" s="145"/>
      <c r="T325" s="54"/>
      <c r="AU325" s="18" t="s">
        <v>90</v>
      </c>
    </row>
    <row r="326" spans="2:47" s="1" customFormat="1" ht="12">
      <c r="B326" s="33"/>
      <c r="D326" s="146" t="s">
        <v>186</v>
      </c>
      <c r="F326" s="156" t="s">
        <v>964</v>
      </c>
      <c r="H326" s="157">
        <v>3.18</v>
      </c>
      <c r="L326" s="33"/>
      <c r="M326" s="145"/>
      <c r="T326" s="54"/>
      <c r="AU326" s="18" t="s">
        <v>90</v>
      </c>
    </row>
    <row r="327" spans="2:47" s="1" customFormat="1" ht="12">
      <c r="B327" s="33"/>
      <c r="D327" s="146" t="s">
        <v>186</v>
      </c>
      <c r="F327" s="156" t="s">
        <v>965</v>
      </c>
      <c r="H327" s="157">
        <v>17.76</v>
      </c>
      <c r="L327" s="33"/>
      <c r="M327" s="145"/>
      <c r="T327" s="54"/>
      <c r="AU327" s="18" t="s">
        <v>90</v>
      </c>
    </row>
    <row r="328" spans="2:47" s="1" customFormat="1" ht="12">
      <c r="B328" s="33"/>
      <c r="D328" s="146" t="s">
        <v>186</v>
      </c>
      <c r="F328" s="156" t="s">
        <v>966</v>
      </c>
      <c r="H328" s="157">
        <v>16.935</v>
      </c>
      <c r="L328" s="33"/>
      <c r="M328" s="145"/>
      <c r="T328" s="54"/>
      <c r="AU328" s="18" t="s">
        <v>90</v>
      </c>
    </row>
    <row r="329" spans="2:47" s="1" customFormat="1" ht="12">
      <c r="B329" s="33"/>
      <c r="D329" s="146" t="s">
        <v>186</v>
      </c>
      <c r="F329" s="156" t="s">
        <v>967</v>
      </c>
      <c r="H329" s="157">
        <v>24.2</v>
      </c>
      <c r="L329" s="33"/>
      <c r="M329" s="145"/>
      <c r="T329" s="54"/>
      <c r="AU329" s="18" t="s">
        <v>90</v>
      </c>
    </row>
    <row r="330" spans="2:47" s="1" customFormat="1" ht="12">
      <c r="B330" s="33"/>
      <c r="D330" s="146" t="s">
        <v>186</v>
      </c>
      <c r="F330" s="156" t="s">
        <v>968</v>
      </c>
      <c r="H330" s="157">
        <v>24.047</v>
      </c>
      <c r="L330" s="33"/>
      <c r="M330" s="145"/>
      <c r="T330" s="54"/>
      <c r="AU330" s="18" t="s">
        <v>90</v>
      </c>
    </row>
    <row r="331" spans="2:47" s="1" customFormat="1" ht="12">
      <c r="B331" s="33"/>
      <c r="D331" s="146" t="s">
        <v>186</v>
      </c>
      <c r="F331" s="156" t="s">
        <v>969</v>
      </c>
      <c r="H331" s="157">
        <v>20.204</v>
      </c>
      <c r="L331" s="33"/>
      <c r="M331" s="145"/>
      <c r="T331" s="54"/>
      <c r="AU331" s="18" t="s">
        <v>90</v>
      </c>
    </row>
    <row r="332" spans="2:47" s="1" customFormat="1" ht="12">
      <c r="B332" s="33"/>
      <c r="D332" s="146" t="s">
        <v>186</v>
      </c>
      <c r="F332" s="156" t="s">
        <v>217</v>
      </c>
      <c r="H332" s="157">
        <v>106.326</v>
      </c>
      <c r="L332" s="33"/>
      <c r="M332" s="145"/>
      <c r="T332" s="54"/>
      <c r="AU332" s="18" t="s">
        <v>90</v>
      </c>
    </row>
    <row r="333" spans="2:65" s="1" customFormat="1" ht="33" customHeight="1">
      <c r="B333" s="33"/>
      <c r="C333" s="129" t="s">
        <v>444</v>
      </c>
      <c r="D333" s="129" t="s">
        <v>176</v>
      </c>
      <c r="E333" s="130" t="s">
        <v>398</v>
      </c>
      <c r="F333" s="131" t="s">
        <v>399</v>
      </c>
      <c r="G333" s="132" t="s">
        <v>101</v>
      </c>
      <c r="H333" s="133">
        <v>145.662</v>
      </c>
      <c r="I333" s="134"/>
      <c r="J333" s="135">
        <f>ROUND(I333*H333,2)</f>
        <v>0</v>
      </c>
      <c r="K333" s="131" t="s">
        <v>179</v>
      </c>
      <c r="L333" s="33"/>
      <c r="M333" s="136" t="s">
        <v>31</v>
      </c>
      <c r="N333" s="137" t="s">
        <v>46</v>
      </c>
      <c r="P333" s="138">
        <f>O333*H333</f>
        <v>0</v>
      </c>
      <c r="Q333" s="138">
        <v>0.00735</v>
      </c>
      <c r="R333" s="138">
        <f>Q333*H333</f>
        <v>1.0706157</v>
      </c>
      <c r="S333" s="138">
        <v>0</v>
      </c>
      <c r="T333" s="139">
        <f>S333*H333</f>
        <v>0</v>
      </c>
      <c r="AR333" s="140" t="s">
        <v>90</v>
      </c>
      <c r="AT333" s="140" t="s">
        <v>176</v>
      </c>
      <c r="AU333" s="140" t="s">
        <v>90</v>
      </c>
      <c r="AY333" s="18" t="s">
        <v>172</v>
      </c>
      <c r="BE333" s="141">
        <f>IF(N333="základní",J333,0)</f>
        <v>0</v>
      </c>
      <c r="BF333" s="141">
        <f>IF(N333="snížená",J333,0)</f>
        <v>0</v>
      </c>
      <c r="BG333" s="141">
        <f>IF(N333="zákl. přenesená",J333,0)</f>
        <v>0</v>
      </c>
      <c r="BH333" s="141">
        <f>IF(N333="sníž. přenesená",J333,0)</f>
        <v>0</v>
      </c>
      <c r="BI333" s="141">
        <f>IF(N333="nulová",J333,0)</f>
        <v>0</v>
      </c>
      <c r="BJ333" s="18" t="s">
        <v>80</v>
      </c>
      <c r="BK333" s="141">
        <f>ROUND(I333*H333,2)</f>
        <v>0</v>
      </c>
      <c r="BL333" s="18" t="s">
        <v>90</v>
      </c>
      <c r="BM333" s="140" t="s">
        <v>975</v>
      </c>
    </row>
    <row r="334" spans="2:47" s="1" customFormat="1" ht="12">
      <c r="B334" s="33"/>
      <c r="D334" s="142" t="s">
        <v>181</v>
      </c>
      <c r="F334" s="143" t="s">
        <v>401</v>
      </c>
      <c r="I334" s="144"/>
      <c r="L334" s="33"/>
      <c r="M334" s="145"/>
      <c r="T334" s="54"/>
      <c r="AT334" s="18" t="s">
        <v>181</v>
      </c>
      <c r="AU334" s="18" t="s">
        <v>90</v>
      </c>
    </row>
    <row r="335" spans="2:51" s="12" customFormat="1" ht="12">
      <c r="B335" s="148"/>
      <c r="D335" s="146" t="s">
        <v>185</v>
      </c>
      <c r="E335" s="149" t="s">
        <v>31</v>
      </c>
      <c r="F335" s="150" t="s">
        <v>99</v>
      </c>
      <c r="H335" s="151">
        <v>64.622</v>
      </c>
      <c r="I335" s="152"/>
      <c r="L335" s="148"/>
      <c r="M335" s="153"/>
      <c r="T335" s="154"/>
      <c r="AT335" s="149" t="s">
        <v>185</v>
      </c>
      <c r="AU335" s="149" t="s">
        <v>90</v>
      </c>
      <c r="AV335" s="12" t="s">
        <v>84</v>
      </c>
      <c r="AW335" s="12" t="s">
        <v>36</v>
      </c>
      <c r="AX335" s="12" t="s">
        <v>75</v>
      </c>
      <c r="AY335" s="149" t="s">
        <v>172</v>
      </c>
    </row>
    <row r="336" spans="2:51" s="12" customFormat="1" ht="12">
      <c r="B336" s="148"/>
      <c r="D336" s="146" t="s">
        <v>185</v>
      </c>
      <c r="E336" s="149" t="s">
        <v>31</v>
      </c>
      <c r="F336" s="150" t="s">
        <v>103</v>
      </c>
      <c r="H336" s="151">
        <v>81.04</v>
      </c>
      <c r="I336" s="152"/>
      <c r="L336" s="148"/>
      <c r="M336" s="153"/>
      <c r="T336" s="154"/>
      <c r="AT336" s="149" t="s">
        <v>185</v>
      </c>
      <c r="AU336" s="149" t="s">
        <v>90</v>
      </c>
      <c r="AV336" s="12" t="s">
        <v>84</v>
      </c>
      <c r="AW336" s="12" t="s">
        <v>36</v>
      </c>
      <c r="AX336" s="12" t="s">
        <v>75</v>
      </c>
      <c r="AY336" s="149" t="s">
        <v>172</v>
      </c>
    </row>
    <row r="337" spans="2:51" s="13" customFormat="1" ht="12">
      <c r="B337" s="168"/>
      <c r="D337" s="146" t="s">
        <v>185</v>
      </c>
      <c r="E337" s="169" t="s">
        <v>31</v>
      </c>
      <c r="F337" s="170" t="s">
        <v>217</v>
      </c>
      <c r="H337" s="171">
        <v>145.662</v>
      </c>
      <c r="I337" s="172"/>
      <c r="L337" s="168"/>
      <c r="M337" s="173"/>
      <c r="T337" s="174"/>
      <c r="AT337" s="169" t="s">
        <v>185</v>
      </c>
      <c r="AU337" s="169" t="s">
        <v>90</v>
      </c>
      <c r="AV337" s="13" t="s">
        <v>90</v>
      </c>
      <c r="AW337" s="13" t="s">
        <v>36</v>
      </c>
      <c r="AX337" s="13" t="s">
        <v>80</v>
      </c>
      <c r="AY337" s="169" t="s">
        <v>172</v>
      </c>
    </row>
    <row r="338" spans="2:47" s="1" customFormat="1" ht="12">
      <c r="B338" s="33"/>
      <c r="D338" s="146" t="s">
        <v>186</v>
      </c>
      <c r="F338" s="155" t="s">
        <v>402</v>
      </c>
      <c r="L338" s="33"/>
      <c r="M338" s="145"/>
      <c r="T338" s="54"/>
      <c r="AU338" s="18" t="s">
        <v>90</v>
      </c>
    </row>
    <row r="339" spans="2:47" s="1" customFormat="1" ht="12">
      <c r="B339" s="33"/>
      <c r="D339" s="146" t="s">
        <v>186</v>
      </c>
      <c r="F339" s="156" t="s">
        <v>976</v>
      </c>
      <c r="H339" s="157">
        <v>4.448</v>
      </c>
      <c r="L339" s="33"/>
      <c r="M339" s="145"/>
      <c r="T339" s="54"/>
      <c r="AU339" s="18" t="s">
        <v>90</v>
      </c>
    </row>
    <row r="340" spans="2:47" s="1" customFormat="1" ht="12">
      <c r="B340" s="33"/>
      <c r="D340" s="146" t="s">
        <v>186</v>
      </c>
      <c r="F340" s="156" t="s">
        <v>977</v>
      </c>
      <c r="H340" s="157">
        <v>25.483</v>
      </c>
      <c r="L340" s="33"/>
      <c r="M340" s="145"/>
      <c r="T340" s="54"/>
      <c r="AU340" s="18" t="s">
        <v>90</v>
      </c>
    </row>
    <row r="341" spans="2:47" s="1" customFormat="1" ht="12">
      <c r="B341" s="33"/>
      <c r="D341" s="146" t="s">
        <v>186</v>
      </c>
      <c r="F341" s="156" t="s">
        <v>978</v>
      </c>
      <c r="H341" s="157">
        <v>4.31</v>
      </c>
      <c r="L341" s="33"/>
      <c r="M341" s="145"/>
      <c r="T341" s="54"/>
      <c r="AU341" s="18" t="s">
        <v>90</v>
      </c>
    </row>
    <row r="342" spans="2:47" s="1" customFormat="1" ht="12">
      <c r="B342" s="33"/>
      <c r="D342" s="146" t="s">
        <v>186</v>
      </c>
      <c r="F342" s="156" t="s">
        <v>979</v>
      </c>
      <c r="H342" s="157">
        <v>9.664</v>
      </c>
      <c r="L342" s="33"/>
      <c r="M342" s="145"/>
      <c r="T342" s="54"/>
      <c r="AU342" s="18" t="s">
        <v>90</v>
      </c>
    </row>
    <row r="343" spans="2:47" s="1" customFormat="1" ht="12">
      <c r="B343" s="33"/>
      <c r="D343" s="146" t="s">
        <v>186</v>
      </c>
      <c r="F343" s="156" t="s">
        <v>980</v>
      </c>
      <c r="H343" s="157">
        <v>15.225</v>
      </c>
      <c r="L343" s="33"/>
      <c r="M343" s="145"/>
      <c r="T343" s="54"/>
      <c r="AU343" s="18" t="s">
        <v>90</v>
      </c>
    </row>
    <row r="344" spans="2:47" s="1" customFormat="1" ht="12">
      <c r="B344" s="33"/>
      <c r="D344" s="146" t="s">
        <v>186</v>
      </c>
      <c r="F344" s="156" t="s">
        <v>981</v>
      </c>
      <c r="H344" s="157">
        <v>5.492</v>
      </c>
      <c r="L344" s="33"/>
      <c r="M344" s="145"/>
      <c r="T344" s="54"/>
      <c r="AU344" s="18" t="s">
        <v>90</v>
      </c>
    </row>
    <row r="345" spans="2:47" s="1" customFormat="1" ht="12">
      <c r="B345" s="33"/>
      <c r="D345" s="146" t="s">
        <v>186</v>
      </c>
      <c r="F345" s="156" t="s">
        <v>217</v>
      </c>
      <c r="H345" s="157">
        <v>64.622</v>
      </c>
      <c r="L345" s="33"/>
      <c r="M345" s="145"/>
      <c r="T345" s="54"/>
      <c r="AU345" s="18" t="s">
        <v>90</v>
      </c>
    </row>
    <row r="346" spans="2:47" s="1" customFormat="1" ht="12">
      <c r="B346" s="33"/>
      <c r="D346" s="146" t="s">
        <v>186</v>
      </c>
      <c r="F346" s="155" t="s">
        <v>407</v>
      </c>
      <c r="L346" s="33"/>
      <c r="M346" s="145"/>
      <c r="T346" s="54"/>
      <c r="AU346" s="18" t="s">
        <v>90</v>
      </c>
    </row>
    <row r="347" spans="2:47" s="1" customFormat="1" ht="12">
      <c r="B347" s="33"/>
      <c r="D347" s="146" t="s">
        <v>186</v>
      </c>
      <c r="F347" s="156" t="s">
        <v>976</v>
      </c>
      <c r="H347" s="157">
        <v>4.448</v>
      </c>
      <c r="L347" s="33"/>
      <c r="M347" s="145"/>
      <c r="T347" s="54"/>
      <c r="AU347" s="18" t="s">
        <v>90</v>
      </c>
    </row>
    <row r="348" spans="2:47" s="1" customFormat="1" ht="12">
      <c r="B348" s="33"/>
      <c r="D348" s="146" t="s">
        <v>186</v>
      </c>
      <c r="F348" s="156" t="s">
        <v>982</v>
      </c>
      <c r="H348" s="157">
        <v>15.573</v>
      </c>
      <c r="L348" s="33"/>
      <c r="M348" s="145"/>
      <c r="T348" s="54"/>
      <c r="AU348" s="18" t="s">
        <v>90</v>
      </c>
    </row>
    <row r="349" spans="2:47" s="1" customFormat="1" ht="12">
      <c r="B349" s="33"/>
      <c r="D349" s="146" t="s">
        <v>186</v>
      </c>
      <c r="F349" s="156" t="s">
        <v>983</v>
      </c>
      <c r="H349" s="157">
        <v>2.155</v>
      </c>
      <c r="L349" s="33"/>
      <c r="M349" s="145"/>
      <c r="T349" s="54"/>
      <c r="AU349" s="18" t="s">
        <v>90</v>
      </c>
    </row>
    <row r="350" spans="2:47" s="1" customFormat="1" ht="12">
      <c r="B350" s="33"/>
      <c r="D350" s="146" t="s">
        <v>186</v>
      </c>
      <c r="F350" s="156" t="s">
        <v>984</v>
      </c>
      <c r="H350" s="157">
        <v>2.658</v>
      </c>
      <c r="L350" s="33"/>
      <c r="M350" s="145"/>
      <c r="T350" s="54"/>
      <c r="AU350" s="18" t="s">
        <v>90</v>
      </c>
    </row>
    <row r="351" spans="2:47" s="1" customFormat="1" ht="12">
      <c r="B351" s="33"/>
      <c r="D351" s="146" t="s">
        <v>186</v>
      </c>
      <c r="F351" s="156" t="s">
        <v>985</v>
      </c>
      <c r="H351" s="157">
        <v>3.35</v>
      </c>
      <c r="L351" s="33"/>
      <c r="M351" s="145"/>
      <c r="T351" s="54"/>
      <c r="AU351" s="18" t="s">
        <v>90</v>
      </c>
    </row>
    <row r="352" spans="2:47" s="1" customFormat="1" ht="12">
      <c r="B352" s="33"/>
      <c r="D352" s="146" t="s">
        <v>186</v>
      </c>
      <c r="F352" s="156" t="s">
        <v>986</v>
      </c>
      <c r="H352" s="157">
        <v>52.856</v>
      </c>
      <c r="L352" s="33"/>
      <c r="M352" s="145"/>
      <c r="T352" s="54"/>
      <c r="AU352" s="18" t="s">
        <v>90</v>
      </c>
    </row>
    <row r="353" spans="2:47" s="1" customFormat="1" ht="12">
      <c r="B353" s="33"/>
      <c r="D353" s="146" t="s">
        <v>186</v>
      </c>
      <c r="F353" s="156" t="s">
        <v>217</v>
      </c>
      <c r="H353" s="157">
        <v>81.04</v>
      </c>
      <c r="L353" s="33"/>
      <c r="M353" s="145"/>
      <c r="T353" s="54"/>
      <c r="AU353" s="18" t="s">
        <v>90</v>
      </c>
    </row>
    <row r="354" spans="2:65" s="1" customFormat="1" ht="33" customHeight="1">
      <c r="B354" s="33"/>
      <c r="C354" s="129" t="s">
        <v>449</v>
      </c>
      <c r="D354" s="129" t="s">
        <v>176</v>
      </c>
      <c r="E354" s="130" t="s">
        <v>412</v>
      </c>
      <c r="F354" s="131" t="s">
        <v>413</v>
      </c>
      <c r="G354" s="132" t="s">
        <v>101</v>
      </c>
      <c r="H354" s="133">
        <v>145.662</v>
      </c>
      <c r="I354" s="134"/>
      <c r="J354" s="135">
        <f>ROUND(I354*H354,2)</f>
        <v>0</v>
      </c>
      <c r="K354" s="131" t="s">
        <v>179</v>
      </c>
      <c r="L354" s="33"/>
      <c r="M354" s="136" t="s">
        <v>31</v>
      </c>
      <c r="N354" s="137" t="s">
        <v>46</v>
      </c>
      <c r="P354" s="138">
        <f>O354*H354</f>
        <v>0</v>
      </c>
      <c r="Q354" s="138">
        <v>0.0315</v>
      </c>
      <c r="R354" s="138">
        <f>Q354*H354</f>
        <v>4.588353000000001</v>
      </c>
      <c r="S354" s="138">
        <v>0</v>
      </c>
      <c r="T354" s="139">
        <f>S354*H354</f>
        <v>0</v>
      </c>
      <c r="AR354" s="140" t="s">
        <v>90</v>
      </c>
      <c r="AT354" s="140" t="s">
        <v>176</v>
      </c>
      <c r="AU354" s="140" t="s">
        <v>90</v>
      </c>
      <c r="AY354" s="18" t="s">
        <v>172</v>
      </c>
      <c r="BE354" s="141">
        <f>IF(N354="základní",J354,0)</f>
        <v>0</v>
      </c>
      <c r="BF354" s="141">
        <f>IF(N354="snížená",J354,0)</f>
        <v>0</v>
      </c>
      <c r="BG354" s="141">
        <f>IF(N354="zákl. přenesená",J354,0)</f>
        <v>0</v>
      </c>
      <c r="BH354" s="141">
        <f>IF(N354="sníž. přenesená",J354,0)</f>
        <v>0</v>
      </c>
      <c r="BI354" s="141">
        <f>IF(N354="nulová",J354,0)</f>
        <v>0</v>
      </c>
      <c r="BJ354" s="18" t="s">
        <v>80</v>
      </c>
      <c r="BK354" s="141">
        <f>ROUND(I354*H354,2)</f>
        <v>0</v>
      </c>
      <c r="BL354" s="18" t="s">
        <v>90</v>
      </c>
      <c r="BM354" s="140" t="s">
        <v>987</v>
      </c>
    </row>
    <row r="355" spans="2:47" s="1" customFormat="1" ht="12">
      <c r="B355" s="33"/>
      <c r="D355" s="142" t="s">
        <v>181</v>
      </c>
      <c r="F355" s="143" t="s">
        <v>415</v>
      </c>
      <c r="I355" s="144"/>
      <c r="L355" s="33"/>
      <c r="M355" s="145"/>
      <c r="T355" s="54"/>
      <c r="AT355" s="18" t="s">
        <v>181</v>
      </c>
      <c r="AU355" s="18" t="s">
        <v>90</v>
      </c>
    </row>
    <row r="356" spans="2:51" s="12" customFormat="1" ht="12">
      <c r="B356" s="148"/>
      <c r="D356" s="146" t="s">
        <v>185</v>
      </c>
      <c r="E356" s="149" t="s">
        <v>31</v>
      </c>
      <c r="F356" s="150" t="s">
        <v>416</v>
      </c>
      <c r="H356" s="151">
        <v>145.662</v>
      </c>
      <c r="I356" s="152"/>
      <c r="L356" s="148"/>
      <c r="M356" s="153"/>
      <c r="T356" s="154"/>
      <c r="AT356" s="149" t="s">
        <v>185</v>
      </c>
      <c r="AU356" s="149" t="s">
        <v>90</v>
      </c>
      <c r="AV356" s="12" t="s">
        <v>84</v>
      </c>
      <c r="AW356" s="12" t="s">
        <v>36</v>
      </c>
      <c r="AX356" s="12" t="s">
        <v>80</v>
      </c>
      <c r="AY356" s="149" t="s">
        <v>172</v>
      </c>
    </row>
    <row r="357" spans="2:47" s="1" customFormat="1" ht="12">
      <c r="B357" s="33"/>
      <c r="D357" s="146" t="s">
        <v>186</v>
      </c>
      <c r="F357" s="155" t="s">
        <v>402</v>
      </c>
      <c r="L357" s="33"/>
      <c r="M357" s="145"/>
      <c r="T357" s="54"/>
      <c r="AU357" s="18" t="s">
        <v>90</v>
      </c>
    </row>
    <row r="358" spans="2:47" s="1" customFormat="1" ht="12">
      <c r="B358" s="33"/>
      <c r="D358" s="146" t="s">
        <v>186</v>
      </c>
      <c r="F358" s="156" t="s">
        <v>976</v>
      </c>
      <c r="H358" s="157">
        <v>4.448</v>
      </c>
      <c r="L358" s="33"/>
      <c r="M358" s="145"/>
      <c r="T358" s="54"/>
      <c r="AU358" s="18" t="s">
        <v>90</v>
      </c>
    </row>
    <row r="359" spans="2:47" s="1" customFormat="1" ht="12">
      <c r="B359" s="33"/>
      <c r="D359" s="146" t="s">
        <v>186</v>
      </c>
      <c r="F359" s="156" t="s">
        <v>977</v>
      </c>
      <c r="H359" s="157">
        <v>25.483</v>
      </c>
      <c r="L359" s="33"/>
      <c r="M359" s="145"/>
      <c r="T359" s="54"/>
      <c r="AU359" s="18" t="s">
        <v>90</v>
      </c>
    </row>
    <row r="360" spans="2:47" s="1" customFormat="1" ht="12">
      <c r="B360" s="33"/>
      <c r="D360" s="146" t="s">
        <v>186</v>
      </c>
      <c r="F360" s="156" t="s">
        <v>978</v>
      </c>
      <c r="H360" s="157">
        <v>4.31</v>
      </c>
      <c r="L360" s="33"/>
      <c r="M360" s="145"/>
      <c r="T360" s="54"/>
      <c r="AU360" s="18" t="s">
        <v>90</v>
      </c>
    </row>
    <row r="361" spans="2:47" s="1" customFormat="1" ht="12">
      <c r="B361" s="33"/>
      <c r="D361" s="146" t="s">
        <v>186</v>
      </c>
      <c r="F361" s="156" t="s">
        <v>979</v>
      </c>
      <c r="H361" s="157">
        <v>9.664</v>
      </c>
      <c r="L361" s="33"/>
      <c r="M361" s="145"/>
      <c r="T361" s="54"/>
      <c r="AU361" s="18" t="s">
        <v>90</v>
      </c>
    </row>
    <row r="362" spans="2:47" s="1" customFormat="1" ht="12">
      <c r="B362" s="33"/>
      <c r="D362" s="146" t="s">
        <v>186</v>
      </c>
      <c r="F362" s="156" t="s">
        <v>980</v>
      </c>
      <c r="H362" s="157">
        <v>15.225</v>
      </c>
      <c r="L362" s="33"/>
      <c r="M362" s="145"/>
      <c r="T362" s="54"/>
      <c r="AU362" s="18" t="s">
        <v>90</v>
      </c>
    </row>
    <row r="363" spans="2:47" s="1" customFormat="1" ht="12">
      <c r="B363" s="33"/>
      <c r="D363" s="146" t="s">
        <v>186</v>
      </c>
      <c r="F363" s="156" t="s">
        <v>981</v>
      </c>
      <c r="H363" s="157">
        <v>5.492</v>
      </c>
      <c r="L363" s="33"/>
      <c r="M363" s="145"/>
      <c r="T363" s="54"/>
      <c r="AU363" s="18" t="s">
        <v>90</v>
      </c>
    </row>
    <row r="364" spans="2:47" s="1" customFormat="1" ht="12">
      <c r="B364" s="33"/>
      <c r="D364" s="146" t="s">
        <v>186</v>
      </c>
      <c r="F364" s="156" t="s">
        <v>217</v>
      </c>
      <c r="H364" s="157">
        <v>64.622</v>
      </c>
      <c r="L364" s="33"/>
      <c r="M364" s="145"/>
      <c r="T364" s="54"/>
      <c r="AU364" s="18" t="s">
        <v>90</v>
      </c>
    </row>
    <row r="365" spans="2:47" s="1" customFormat="1" ht="12">
      <c r="B365" s="33"/>
      <c r="D365" s="146" t="s">
        <v>186</v>
      </c>
      <c r="F365" s="155" t="s">
        <v>407</v>
      </c>
      <c r="L365" s="33"/>
      <c r="M365" s="145"/>
      <c r="T365" s="54"/>
      <c r="AU365" s="18" t="s">
        <v>90</v>
      </c>
    </row>
    <row r="366" spans="2:47" s="1" customFormat="1" ht="12">
      <c r="B366" s="33"/>
      <c r="D366" s="146" t="s">
        <v>186</v>
      </c>
      <c r="F366" s="156" t="s">
        <v>976</v>
      </c>
      <c r="H366" s="157">
        <v>4.448</v>
      </c>
      <c r="L366" s="33"/>
      <c r="M366" s="145"/>
      <c r="T366" s="54"/>
      <c r="AU366" s="18" t="s">
        <v>90</v>
      </c>
    </row>
    <row r="367" spans="2:47" s="1" customFormat="1" ht="12">
      <c r="B367" s="33"/>
      <c r="D367" s="146" t="s">
        <v>186</v>
      </c>
      <c r="F367" s="156" t="s">
        <v>982</v>
      </c>
      <c r="H367" s="157">
        <v>15.573</v>
      </c>
      <c r="L367" s="33"/>
      <c r="M367" s="145"/>
      <c r="T367" s="54"/>
      <c r="AU367" s="18" t="s">
        <v>90</v>
      </c>
    </row>
    <row r="368" spans="2:47" s="1" customFormat="1" ht="12">
      <c r="B368" s="33"/>
      <c r="D368" s="146" t="s">
        <v>186</v>
      </c>
      <c r="F368" s="156" t="s">
        <v>983</v>
      </c>
      <c r="H368" s="157">
        <v>2.155</v>
      </c>
      <c r="L368" s="33"/>
      <c r="M368" s="145"/>
      <c r="T368" s="54"/>
      <c r="AU368" s="18" t="s">
        <v>90</v>
      </c>
    </row>
    <row r="369" spans="2:47" s="1" customFormat="1" ht="12">
      <c r="B369" s="33"/>
      <c r="D369" s="146" t="s">
        <v>186</v>
      </c>
      <c r="F369" s="156" t="s">
        <v>984</v>
      </c>
      <c r="H369" s="157">
        <v>2.658</v>
      </c>
      <c r="L369" s="33"/>
      <c r="M369" s="145"/>
      <c r="T369" s="54"/>
      <c r="AU369" s="18" t="s">
        <v>90</v>
      </c>
    </row>
    <row r="370" spans="2:47" s="1" customFormat="1" ht="12">
      <c r="B370" s="33"/>
      <c r="D370" s="146" t="s">
        <v>186</v>
      </c>
      <c r="F370" s="156" t="s">
        <v>985</v>
      </c>
      <c r="H370" s="157">
        <v>3.35</v>
      </c>
      <c r="L370" s="33"/>
      <c r="M370" s="145"/>
      <c r="T370" s="54"/>
      <c r="AU370" s="18" t="s">
        <v>90</v>
      </c>
    </row>
    <row r="371" spans="2:47" s="1" customFormat="1" ht="12">
      <c r="B371" s="33"/>
      <c r="D371" s="146" t="s">
        <v>186</v>
      </c>
      <c r="F371" s="156" t="s">
        <v>986</v>
      </c>
      <c r="H371" s="157">
        <v>52.856</v>
      </c>
      <c r="L371" s="33"/>
      <c r="M371" s="145"/>
      <c r="T371" s="54"/>
      <c r="AU371" s="18" t="s">
        <v>90</v>
      </c>
    </row>
    <row r="372" spans="2:47" s="1" customFormat="1" ht="12">
      <c r="B372" s="33"/>
      <c r="D372" s="146" t="s">
        <v>186</v>
      </c>
      <c r="F372" s="156" t="s">
        <v>217</v>
      </c>
      <c r="H372" s="157">
        <v>81.04</v>
      </c>
      <c r="L372" s="33"/>
      <c r="M372" s="145"/>
      <c r="T372" s="54"/>
      <c r="AU372" s="18" t="s">
        <v>90</v>
      </c>
    </row>
    <row r="373" spans="2:65" s="1" customFormat="1" ht="44.25" customHeight="1">
      <c r="B373" s="33"/>
      <c r="C373" s="129" t="s">
        <v>454</v>
      </c>
      <c r="D373" s="129" t="s">
        <v>176</v>
      </c>
      <c r="E373" s="130" t="s">
        <v>418</v>
      </c>
      <c r="F373" s="131" t="s">
        <v>419</v>
      </c>
      <c r="G373" s="132" t="s">
        <v>101</v>
      </c>
      <c r="H373" s="133">
        <v>291.324</v>
      </c>
      <c r="I373" s="134"/>
      <c r="J373" s="135">
        <f>ROUND(I373*H373,2)</f>
        <v>0</v>
      </c>
      <c r="K373" s="131" t="s">
        <v>179</v>
      </c>
      <c r="L373" s="33"/>
      <c r="M373" s="136" t="s">
        <v>31</v>
      </c>
      <c r="N373" s="137" t="s">
        <v>46</v>
      </c>
      <c r="P373" s="138">
        <f>O373*H373</f>
        <v>0</v>
      </c>
      <c r="Q373" s="138">
        <v>0.0105</v>
      </c>
      <c r="R373" s="138">
        <f>Q373*H373</f>
        <v>3.0589020000000002</v>
      </c>
      <c r="S373" s="138">
        <v>0</v>
      </c>
      <c r="T373" s="139">
        <f>S373*H373</f>
        <v>0</v>
      </c>
      <c r="AR373" s="140" t="s">
        <v>90</v>
      </c>
      <c r="AT373" s="140" t="s">
        <v>176</v>
      </c>
      <c r="AU373" s="140" t="s">
        <v>90</v>
      </c>
      <c r="AY373" s="18" t="s">
        <v>172</v>
      </c>
      <c r="BE373" s="141">
        <f>IF(N373="základní",J373,0)</f>
        <v>0</v>
      </c>
      <c r="BF373" s="141">
        <f>IF(N373="snížená",J373,0)</f>
        <v>0</v>
      </c>
      <c r="BG373" s="141">
        <f>IF(N373="zákl. přenesená",J373,0)</f>
        <v>0</v>
      </c>
      <c r="BH373" s="141">
        <f>IF(N373="sníž. přenesená",J373,0)</f>
        <v>0</v>
      </c>
      <c r="BI373" s="141">
        <f>IF(N373="nulová",J373,0)</f>
        <v>0</v>
      </c>
      <c r="BJ373" s="18" t="s">
        <v>80</v>
      </c>
      <c r="BK373" s="141">
        <f>ROUND(I373*H373,2)</f>
        <v>0</v>
      </c>
      <c r="BL373" s="18" t="s">
        <v>90</v>
      </c>
      <c r="BM373" s="140" t="s">
        <v>988</v>
      </c>
    </row>
    <row r="374" spans="2:47" s="1" customFormat="1" ht="12">
      <c r="B374" s="33"/>
      <c r="D374" s="142" t="s">
        <v>181</v>
      </c>
      <c r="F374" s="143" t="s">
        <v>421</v>
      </c>
      <c r="I374" s="144"/>
      <c r="L374" s="33"/>
      <c r="M374" s="145"/>
      <c r="T374" s="54"/>
      <c r="AT374" s="18" t="s">
        <v>181</v>
      </c>
      <c r="AU374" s="18" t="s">
        <v>90</v>
      </c>
    </row>
    <row r="375" spans="2:51" s="12" customFormat="1" ht="12">
      <c r="B375" s="148"/>
      <c r="D375" s="146" t="s">
        <v>185</v>
      </c>
      <c r="E375" s="149" t="s">
        <v>31</v>
      </c>
      <c r="F375" s="150" t="s">
        <v>422</v>
      </c>
      <c r="H375" s="151">
        <v>291.324</v>
      </c>
      <c r="I375" s="152"/>
      <c r="L375" s="148"/>
      <c r="M375" s="153"/>
      <c r="T375" s="154"/>
      <c r="AT375" s="149" t="s">
        <v>185</v>
      </c>
      <c r="AU375" s="149" t="s">
        <v>90</v>
      </c>
      <c r="AV375" s="12" t="s">
        <v>84</v>
      </c>
      <c r="AW375" s="12" t="s">
        <v>36</v>
      </c>
      <c r="AX375" s="12" t="s">
        <v>80</v>
      </c>
      <c r="AY375" s="149" t="s">
        <v>172</v>
      </c>
    </row>
    <row r="376" spans="2:47" s="1" customFormat="1" ht="12">
      <c r="B376" s="33"/>
      <c r="D376" s="146" t="s">
        <v>186</v>
      </c>
      <c r="F376" s="155" t="s">
        <v>402</v>
      </c>
      <c r="L376" s="33"/>
      <c r="M376" s="145"/>
      <c r="T376" s="54"/>
      <c r="AU376" s="18" t="s">
        <v>90</v>
      </c>
    </row>
    <row r="377" spans="2:47" s="1" customFormat="1" ht="12">
      <c r="B377" s="33"/>
      <c r="D377" s="146" t="s">
        <v>186</v>
      </c>
      <c r="F377" s="156" t="s">
        <v>976</v>
      </c>
      <c r="H377" s="157">
        <v>4.448</v>
      </c>
      <c r="L377" s="33"/>
      <c r="M377" s="145"/>
      <c r="T377" s="54"/>
      <c r="AU377" s="18" t="s">
        <v>90</v>
      </c>
    </row>
    <row r="378" spans="2:47" s="1" customFormat="1" ht="12">
      <c r="B378" s="33"/>
      <c r="D378" s="146" t="s">
        <v>186</v>
      </c>
      <c r="F378" s="156" t="s">
        <v>977</v>
      </c>
      <c r="H378" s="157">
        <v>25.483</v>
      </c>
      <c r="L378" s="33"/>
      <c r="M378" s="145"/>
      <c r="T378" s="54"/>
      <c r="AU378" s="18" t="s">
        <v>90</v>
      </c>
    </row>
    <row r="379" spans="2:47" s="1" customFormat="1" ht="12">
      <c r="B379" s="33"/>
      <c r="D379" s="146" t="s">
        <v>186</v>
      </c>
      <c r="F379" s="156" t="s">
        <v>978</v>
      </c>
      <c r="H379" s="157">
        <v>4.31</v>
      </c>
      <c r="L379" s="33"/>
      <c r="M379" s="145"/>
      <c r="T379" s="54"/>
      <c r="AU379" s="18" t="s">
        <v>90</v>
      </c>
    </row>
    <row r="380" spans="2:47" s="1" customFormat="1" ht="12">
      <c r="B380" s="33"/>
      <c r="D380" s="146" t="s">
        <v>186</v>
      </c>
      <c r="F380" s="156" t="s">
        <v>979</v>
      </c>
      <c r="H380" s="157">
        <v>9.664</v>
      </c>
      <c r="L380" s="33"/>
      <c r="M380" s="145"/>
      <c r="T380" s="54"/>
      <c r="AU380" s="18" t="s">
        <v>90</v>
      </c>
    </row>
    <row r="381" spans="2:47" s="1" customFormat="1" ht="12">
      <c r="B381" s="33"/>
      <c r="D381" s="146" t="s">
        <v>186</v>
      </c>
      <c r="F381" s="156" t="s">
        <v>980</v>
      </c>
      <c r="H381" s="157">
        <v>15.225</v>
      </c>
      <c r="L381" s="33"/>
      <c r="M381" s="145"/>
      <c r="T381" s="54"/>
      <c r="AU381" s="18" t="s">
        <v>90</v>
      </c>
    </row>
    <row r="382" spans="2:47" s="1" customFormat="1" ht="12">
      <c r="B382" s="33"/>
      <c r="D382" s="146" t="s">
        <v>186</v>
      </c>
      <c r="F382" s="156" t="s">
        <v>981</v>
      </c>
      <c r="H382" s="157">
        <v>5.492</v>
      </c>
      <c r="L382" s="33"/>
      <c r="M382" s="145"/>
      <c r="T382" s="54"/>
      <c r="AU382" s="18" t="s">
        <v>90</v>
      </c>
    </row>
    <row r="383" spans="2:47" s="1" customFormat="1" ht="12">
      <c r="B383" s="33"/>
      <c r="D383" s="146" t="s">
        <v>186</v>
      </c>
      <c r="F383" s="156" t="s">
        <v>217</v>
      </c>
      <c r="H383" s="157">
        <v>64.622</v>
      </c>
      <c r="L383" s="33"/>
      <c r="M383" s="145"/>
      <c r="T383" s="54"/>
      <c r="AU383" s="18" t="s">
        <v>90</v>
      </c>
    </row>
    <row r="384" spans="2:47" s="1" customFormat="1" ht="12">
      <c r="B384" s="33"/>
      <c r="D384" s="146" t="s">
        <v>186</v>
      </c>
      <c r="F384" s="155" t="s">
        <v>407</v>
      </c>
      <c r="L384" s="33"/>
      <c r="M384" s="145"/>
      <c r="T384" s="54"/>
      <c r="AU384" s="18" t="s">
        <v>90</v>
      </c>
    </row>
    <row r="385" spans="2:47" s="1" customFormat="1" ht="12">
      <c r="B385" s="33"/>
      <c r="D385" s="146" t="s">
        <v>186</v>
      </c>
      <c r="F385" s="156" t="s">
        <v>976</v>
      </c>
      <c r="H385" s="157">
        <v>4.448</v>
      </c>
      <c r="L385" s="33"/>
      <c r="M385" s="145"/>
      <c r="T385" s="54"/>
      <c r="AU385" s="18" t="s">
        <v>90</v>
      </c>
    </row>
    <row r="386" spans="2:47" s="1" customFormat="1" ht="12">
      <c r="B386" s="33"/>
      <c r="D386" s="146" t="s">
        <v>186</v>
      </c>
      <c r="F386" s="156" t="s">
        <v>982</v>
      </c>
      <c r="H386" s="157">
        <v>15.573</v>
      </c>
      <c r="L386" s="33"/>
      <c r="M386" s="145"/>
      <c r="T386" s="54"/>
      <c r="AU386" s="18" t="s">
        <v>90</v>
      </c>
    </row>
    <row r="387" spans="2:47" s="1" customFormat="1" ht="12">
      <c r="B387" s="33"/>
      <c r="D387" s="146" t="s">
        <v>186</v>
      </c>
      <c r="F387" s="156" t="s">
        <v>983</v>
      </c>
      <c r="H387" s="157">
        <v>2.155</v>
      </c>
      <c r="L387" s="33"/>
      <c r="M387" s="145"/>
      <c r="T387" s="54"/>
      <c r="AU387" s="18" t="s">
        <v>90</v>
      </c>
    </row>
    <row r="388" spans="2:47" s="1" customFormat="1" ht="12">
      <c r="B388" s="33"/>
      <c r="D388" s="146" t="s">
        <v>186</v>
      </c>
      <c r="F388" s="156" t="s">
        <v>984</v>
      </c>
      <c r="H388" s="157">
        <v>2.658</v>
      </c>
      <c r="L388" s="33"/>
      <c r="M388" s="145"/>
      <c r="T388" s="54"/>
      <c r="AU388" s="18" t="s">
        <v>90</v>
      </c>
    </row>
    <row r="389" spans="2:47" s="1" customFormat="1" ht="12">
      <c r="B389" s="33"/>
      <c r="D389" s="146" t="s">
        <v>186</v>
      </c>
      <c r="F389" s="156" t="s">
        <v>985</v>
      </c>
      <c r="H389" s="157">
        <v>3.35</v>
      </c>
      <c r="L389" s="33"/>
      <c r="M389" s="145"/>
      <c r="T389" s="54"/>
      <c r="AU389" s="18" t="s">
        <v>90</v>
      </c>
    </row>
    <row r="390" spans="2:47" s="1" customFormat="1" ht="12">
      <c r="B390" s="33"/>
      <c r="D390" s="146" t="s">
        <v>186</v>
      </c>
      <c r="F390" s="156" t="s">
        <v>986</v>
      </c>
      <c r="H390" s="157">
        <v>52.856</v>
      </c>
      <c r="L390" s="33"/>
      <c r="M390" s="145"/>
      <c r="T390" s="54"/>
      <c r="AU390" s="18" t="s">
        <v>90</v>
      </c>
    </row>
    <row r="391" spans="2:47" s="1" customFormat="1" ht="12">
      <c r="B391" s="33"/>
      <c r="D391" s="146" t="s">
        <v>186</v>
      </c>
      <c r="F391" s="156" t="s">
        <v>217</v>
      </c>
      <c r="H391" s="157">
        <v>81.04</v>
      </c>
      <c r="L391" s="33"/>
      <c r="M391" s="145"/>
      <c r="T391" s="54"/>
      <c r="AU391" s="18" t="s">
        <v>90</v>
      </c>
    </row>
    <row r="392" spans="2:63" s="11" customFormat="1" ht="20.85" customHeight="1">
      <c r="B392" s="117"/>
      <c r="D392" s="118" t="s">
        <v>74</v>
      </c>
      <c r="E392" s="127" t="s">
        <v>423</v>
      </c>
      <c r="F392" s="127" t="s">
        <v>424</v>
      </c>
      <c r="I392" s="120"/>
      <c r="J392" s="128">
        <f>BK392</f>
        <v>0</v>
      </c>
      <c r="L392" s="117"/>
      <c r="M392" s="122"/>
      <c r="P392" s="123">
        <f>P393+P405</f>
        <v>0</v>
      </c>
      <c r="R392" s="123">
        <f>R393+R405</f>
        <v>0.5390683552000001</v>
      </c>
      <c r="T392" s="124">
        <f>T393+T405</f>
        <v>0</v>
      </c>
      <c r="AR392" s="118" t="s">
        <v>80</v>
      </c>
      <c r="AT392" s="125" t="s">
        <v>74</v>
      </c>
      <c r="AU392" s="125" t="s">
        <v>84</v>
      </c>
      <c r="AY392" s="118" t="s">
        <v>172</v>
      </c>
      <c r="BK392" s="126">
        <f>BK393+BK405</f>
        <v>0</v>
      </c>
    </row>
    <row r="393" spans="2:63" s="15" customFormat="1" ht="20.85" customHeight="1">
      <c r="B393" s="181"/>
      <c r="D393" s="182" t="s">
        <v>74</v>
      </c>
      <c r="E393" s="182" t="s">
        <v>425</v>
      </c>
      <c r="F393" s="182" t="s">
        <v>426</v>
      </c>
      <c r="I393" s="183"/>
      <c r="J393" s="184">
        <f>BK393</f>
        <v>0</v>
      </c>
      <c r="L393" s="181"/>
      <c r="M393" s="185"/>
      <c r="P393" s="186">
        <f>SUM(P394:P404)</f>
        <v>0</v>
      </c>
      <c r="R393" s="186">
        <f>SUM(R394:R404)</f>
        <v>0.35527936000000004</v>
      </c>
      <c r="T393" s="187">
        <f>SUM(T394:T404)</f>
        <v>0</v>
      </c>
      <c r="AR393" s="182" t="s">
        <v>80</v>
      </c>
      <c r="AT393" s="188" t="s">
        <v>74</v>
      </c>
      <c r="AU393" s="188" t="s">
        <v>87</v>
      </c>
      <c r="AY393" s="182" t="s">
        <v>172</v>
      </c>
      <c r="BK393" s="189">
        <f>SUM(BK394:BK404)</f>
        <v>0</v>
      </c>
    </row>
    <row r="394" spans="2:65" s="1" customFormat="1" ht="37.9" customHeight="1">
      <c r="B394" s="33"/>
      <c r="C394" s="129" t="s">
        <v>461</v>
      </c>
      <c r="D394" s="129" t="s">
        <v>176</v>
      </c>
      <c r="E394" s="130" t="s">
        <v>428</v>
      </c>
      <c r="F394" s="131" t="s">
        <v>429</v>
      </c>
      <c r="G394" s="132" t="s">
        <v>101</v>
      </c>
      <c r="H394" s="133">
        <v>81.04</v>
      </c>
      <c r="I394" s="134"/>
      <c r="J394" s="135">
        <f>ROUND(I394*H394,2)</f>
        <v>0</v>
      </c>
      <c r="K394" s="131" t="s">
        <v>179</v>
      </c>
      <c r="L394" s="33"/>
      <c r="M394" s="136" t="s">
        <v>31</v>
      </c>
      <c r="N394" s="137" t="s">
        <v>46</v>
      </c>
      <c r="P394" s="138">
        <f>O394*H394</f>
        <v>0</v>
      </c>
      <c r="Q394" s="138">
        <v>0.004384</v>
      </c>
      <c r="R394" s="138">
        <f>Q394*H394</f>
        <v>0.35527936000000004</v>
      </c>
      <c r="S394" s="138">
        <v>0</v>
      </c>
      <c r="T394" s="139">
        <f>S394*H394</f>
        <v>0</v>
      </c>
      <c r="AR394" s="140" t="s">
        <v>90</v>
      </c>
      <c r="AT394" s="140" t="s">
        <v>176</v>
      </c>
      <c r="AU394" s="140" t="s">
        <v>90</v>
      </c>
      <c r="AY394" s="18" t="s">
        <v>172</v>
      </c>
      <c r="BE394" s="141">
        <f>IF(N394="základní",J394,0)</f>
        <v>0</v>
      </c>
      <c r="BF394" s="141">
        <f>IF(N394="snížená",J394,0)</f>
        <v>0</v>
      </c>
      <c r="BG394" s="141">
        <f>IF(N394="zákl. přenesená",J394,0)</f>
        <v>0</v>
      </c>
      <c r="BH394" s="141">
        <f>IF(N394="sníž. přenesená",J394,0)</f>
        <v>0</v>
      </c>
      <c r="BI394" s="141">
        <f>IF(N394="nulová",J394,0)</f>
        <v>0</v>
      </c>
      <c r="BJ394" s="18" t="s">
        <v>80</v>
      </c>
      <c r="BK394" s="141">
        <f>ROUND(I394*H394,2)</f>
        <v>0</v>
      </c>
      <c r="BL394" s="18" t="s">
        <v>90</v>
      </c>
      <c r="BM394" s="140" t="s">
        <v>989</v>
      </c>
    </row>
    <row r="395" spans="2:47" s="1" customFormat="1" ht="12">
      <c r="B395" s="33"/>
      <c r="D395" s="142" t="s">
        <v>181</v>
      </c>
      <c r="F395" s="143" t="s">
        <v>431</v>
      </c>
      <c r="I395" s="144"/>
      <c r="L395" s="33"/>
      <c r="M395" s="145"/>
      <c r="T395" s="54"/>
      <c r="AT395" s="18" t="s">
        <v>181</v>
      </c>
      <c r="AU395" s="18" t="s">
        <v>90</v>
      </c>
    </row>
    <row r="396" spans="2:51" s="12" customFormat="1" ht="12">
      <c r="B396" s="148"/>
      <c r="D396" s="146" t="s">
        <v>185</v>
      </c>
      <c r="E396" s="149" t="s">
        <v>31</v>
      </c>
      <c r="F396" s="150" t="s">
        <v>103</v>
      </c>
      <c r="H396" s="151">
        <v>81.04</v>
      </c>
      <c r="I396" s="152"/>
      <c r="L396" s="148"/>
      <c r="M396" s="153"/>
      <c r="T396" s="154"/>
      <c r="AT396" s="149" t="s">
        <v>185</v>
      </c>
      <c r="AU396" s="149" t="s">
        <v>90</v>
      </c>
      <c r="AV396" s="12" t="s">
        <v>84</v>
      </c>
      <c r="AW396" s="12" t="s">
        <v>36</v>
      </c>
      <c r="AX396" s="12" t="s">
        <v>80</v>
      </c>
      <c r="AY396" s="149" t="s">
        <v>172</v>
      </c>
    </row>
    <row r="397" spans="2:47" s="1" customFormat="1" ht="12">
      <c r="B397" s="33"/>
      <c r="D397" s="146" t="s">
        <v>186</v>
      </c>
      <c r="F397" s="155" t="s">
        <v>407</v>
      </c>
      <c r="L397" s="33"/>
      <c r="M397" s="145"/>
      <c r="T397" s="54"/>
      <c r="AU397" s="18" t="s">
        <v>90</v>
      </c>
    </row>
    <row r="398" spans="2:47" s="1" customFormat="1" ht="12">
      <c r="B398" s="33"/>
      <c r="D398" s="146" t="s">
        <v>186</v>
      </c>
      <c r="F398" s="156" t="s">
        <v>976</v>
      </c>
      <c r="H398" s="157">
        <v>4.448</v>
      </c>
      <c r="L398" s="33"/>
      <c r="M398" s="145"/>
      <c r="T398" s="54"/>
      <c r="AU398" s="18" t="s">
        <v>90</v>
      </c>
    </row>
    <row r="399" spans="2:47" s="1" customFormat="1" ht="12">
      <c r="B399" s="33"/>
      <c r="D399" s="146" t="s">
        <v>186</v>
      </c>
      <c r="F399" s="156" t="s">
        <v>982</v>
      </c>
      <c r="H399" s="157">
        <v>15.573</v>
      </c>
      <c r="L399" s="33"/>
      <c r="M399" s="145"/>
      <c r="T399" s="54"/>
      <c r="AU399" s="18" t="s">
        <v>90</v>
      </c>
    </row>
    <row r="400" spans="2:47" s="1" customFormat="1" ht="12">
      <c r="B400" s="33"/>
      <c r="D400" s="146" t="s">
        <v>186</v>
      </c>
      <c r="F400" s="156" t="s">
        <v>983</v>
      </c>
      <c r="H400" s="157">
        <v>2.155</v>
      </c>
      <c r="L400" s="33"/>
      <c r="M400" s="145"/>
      <c r="T400" s="54"/>
      <c r="AU400" s="18" t="s">
        <v>90</v>
      </c>
    </row>
    <row r="401" spans="2:47" s="1" customFormat="1" ht="12">
      <c r="B401" s="33"/>
      <c r="D401" s="146" t="s">
        <v>186</v>
      </c>
      <c r="F401" s="156" t="s">
        <v>984</v>
      </c>
      <c r="H401" s="157">
        <v>2.658</v>
      </c>
      <c r="L401" s="33"/>
      <c r="M401" s="145"/>
      <c r="T401" s="54"/>
      <c r="AU401" s="18" t="s">
        <v>90</v>
      </c>
    </row>
    <row r="402" spans="2:47" s="1" customFormat="1" ht="12">
      <c r="B402" s="33"/>
      <c r="D402" s="146" t="s">
        <v>186</v>
      </c>
      <c r="F402" s="156" t="s">
        <v>985</v>
      </c>
      <c r="H402" s="157">
        <v>3.35</v>
      </c>
      <c r="L402" s="33"/>
      <c r="M402" s="145"/>
      <c r="T402" s="54"/>
      <c r="AU402" s="18" t="s">
        <v>90</v>
      </c>
    </row>
    <row r="403" spans="2:47" s="1" customFormat="1" ht="12">
      <c r="B403" s="33"/>
      <c r="D403" s="146" t="s">
        <v>186</v>
      </c>
      <c r="F403" s="156" t="s">
        <v>986</v>
      </c>
      <c r="H403" s="157">
        <v>52.856</v>
      </c>
      <c r="L403" s="33"/>
      <c r="M403" s="145"/>
      <c r="T403" s="54"/>
      <c r="AU403" s="18" t="s">
        <v>90</v>
      </c>
    </row>
    <row r="404" spans="2:47" s="1" customFormat="1" ht="12">
      <c r="B404" s="33"/>
      <c r="D404" s="146" t="s">
        <v>186</v>
      </c>
      <c r="F404" s="156" t="s">
        <v>217</v>
      </c>
      <c r="H404" s="157">
        <v>81.04</v>
      </c>
      <c r="L404" s="33"/>
      <c r="M404" s="145"/>
      <c r="T404" s="54"/>
      <c r="AU404" s="18" t="s">
        <v>90</v>
      </c>
    </row>
    <row r="405" spans="2:63" s="15" customFormat="1" ht="20.85" customHeight="1">
      <c r="B405" s="181"/>
      <c r="D405" s="182" t="s">
        <v>74</v>
      </c>
      <c r="E405" s="182" t="s">
        <v>442</v>
      </c>
      <c r="F405" s="182" t="s">
        <v>443</v>
      </c>
      <c r="I405" s="183"/>
      <c r="J405" s="184">
        <f>BK405</f>
        <v>0</v>
      </c>
      <c r="L405" s="181"/>
      <c r="M405" s="185"/>
      <c r="P405" s="186">
        <f>SUM(P406:P437)</f>
        <v>0</v>
      </c>
      <c r="R405" s="186">
        <f>SUM(R406:R437)</f>
        <v>0.1837889952</v>
      </c>
      <c r="T405" s="187">
        <f>SUM(T406:T437)</f>
        <v>0</v>
      </c>
      <c r="AR405" s="182" t="s">
        <v>80</v>
      </c>
      <c r="AT405" s="188" t="s">
        <v>74</v>
      </c>
      <c r="AU405" s="188" t="s">
        <v>87</v>
      </c>
      <c r="AY405" s="182" t="s">
        <v>172</v>
      </c>
      <c r="BK405" s="189">
        <f>SUM(BK406:BK437)</f>
        <v>0</v>
      </c>
    </row>
    <row r="406" spans="2:65" s="1" customFormat="1" ht="24.2" customHeight="1">
      <c r="B406" s="33"/>
      <c r="C406" s="129" t="s">
        <v>467</v>
      </c>
      <c r="D406" s="129" t="s">
        <v>176</v>
      </c>
      <c r="E406" s="130" t="s">
        <v>445</v>
      </c>
      <c r="F406" s="131" t="s">
        <v>446</v>
      </c>
      <c r="G406" s="132" t="s">
        <v>101</v>
      </c>
      <c r="H406" s="133">
        <v>81.04</v>
      </c>
      <c r="I406" s="134"/>
      <c r="J406" s="135">
        <f>ROUND(I406*H406,2)</f>
        <v>0</v>
      </c>
      <c r="K406" s="131" t="s">
        <v>447</v>
      </c>
      <c r="L406" s="33"/>
      <c r="M406" s="136" t="s">
        <v>31</v>
      </c>
      <c r="N406" s="137" t="s">
        <v>46</v>
      </c>
      <c r="P406" s="138">
        <f>O406*H406</f>
        <v>0</v>
      </c>
      <c r="Q406" s="138">
        <v>0.0018</v>
      </c>
      <c r="R406" s="138">
        <f>Q406*H406</f>
        <v>0.145872</v>
      </c>
      <c r="S406" s="138">
        <v>0</v>
      </c>
      <c r="T406" s="139">
        <f>S406*H406</f>
        <v>0</v>
      </c>
      <c r="AR406" s="140" t="s">
        <v>90</v>
      </c>
      <c r="AT406" s="140" t="s">
        <v>176</v>
      </c>
      <c r="AU406" s="140" t="s">
        <v>90</v>
      </c>
      <c r="AY406" s="18" t="s">
        <v>172</v>
      </c>
      <c r="BE406" s="141">
        <f>IF(N406="základní",J406,0)</f>
        <v>0</v>
      </c>
      <c r="BF406" s="141">
        <f>IF(N406="snížená",J406,0)</f>
        <v>0</v>
      </c>
      <c r="BG406" s="141">
        <f>IF(N406="zákl. přenesená",J406,0)</f>
        <v>0</v>
      </c>
      <c r="BH406" s="141">
        <f>IF(N406="sníž. přenesená",J406,0)</f>
        <v>0</v>
      </c>
      <c r="BI406" s="141">
        <f>IF(N406="nulová",J406,0)</f>
        <v>0</v>
      </c>
      <c r="BJ406" s="18" t="s">
        <v>80</v>
      </c>
      <c r="BK406" s="141">
        <f>ROUND(I406*H406,2)</f>
        <v>0</v>
      </c>
      <c r="BL406" s="18" t="s">
        <v>90</v>
      </c>
      <c r="BM406" s="140" t="s">
        <v>990</v>
      </c>
    </row>
    <row r="407" spans="2:51" s="12" customFormat="1" ht="12">
      <c r="B407" s="148"/>
      <c r="D407" s="146" t="s">
        <v>185</v>
      </c>
      <c r="E407" s="149" t="s">
        <v>31</v>
      </c>
      <c r="F407" s="150" t="s">
        <v>103</v>
      </c>
      <c r="H407" s="151">
        <v>81.04</v>
      </c>
      <c r="I407" s="152"/>
      <c r="L407" s="148"/>
      <c r="M407" s="153"/>
      <c r="T407" s="154"/>
      <c r="AT407" s="149" t="s">
        <v>185</v>
      </c>
      <c r="AU407" s="149" t="s">
        <v>90</v>
      </c>
      <c r="AV407" s="12" t="s">
        <v>84</v>
      </c>
      <c r="AW407" s="12" t="s">
        <v>36</v>
      </c>
      <c r="AX407" s="12" t="s">
        <v>80</v>
      </c>
      <c r="AY407" s="149" t="s">
        <v>172</v>
      </c>
    </row>
    <row r="408" spans="2:47" s="1" customFormat="1" ht="12">
      <c r="B408" s="33"/>
      <c r="D408" s="146" t="s">
        <v>186</v>
      </c>
      <c r="F408" s="155" t="s">
        <v>407</v>
      </c>
      <c r="L408" s="33"/>
      <c r="M408" s="145"/>
      <c r="T408" s="54"/>
      <c r="AU408" s="18" t="s">
        <v>90</v>
      </c>
    </row>
    <row r="409" spans="2:47" s="1" customFormat="1" ht="12">
      <c r="B409" s="33"/>
      <c r="D409" s="146" t="s">
        <v>186</v>
      </c>
      <c r="F409" s="156" t="s">
        <v>976</v>
      </c>
      <c r="H409" s="157">
        <v>4.448</v>
      </c>
      <c r="L409" s="33"/>
      <c r="M409" s="145"/>
      <c r="T409" s="54"/>
      <c r="AU409" s="18" t="s">
        <v>90</v>
      </c>
    </row>
    <row r="410" spans="2:47" s="1" customFormat="1" ht="12">
      <c r="B410" s="33"/>
      <c r="D410" s="146" t="s">
        <v>186</v>
      </c>
      <c r="F410" s="156" t="s">
        <v>982</v>
      </c>
      <c r="H410" s="157">
        <v>15.573</v>
      </c>
      <c r="L410" s="33"/>
      <c r="M410" s="145"/>
      <c r="T410" s="54"/>
      <c r="AU410" s="18" t="s">
        <v>90</v>
      </c>
    </row>
    <row r="411" spans="2:47" s="1" customFormat="1" ht="12">
      <c r="B411" s="33"/>
      <c r="D411" s="146" t="s">
        <v>186</v>
      </c>
      <c r="F411" s="156" t="s">
        <v>983</v>
      </c>
      <c r="H411" s="157">
        <v>2.155</v>
      </c>
      <c r="L411" s="33"/>
      <c r="M411" s="145"/>
      <c r="T411" s="54"/>
      <c r="AU411" s="18" t="s">
        <v>90</v>
      </c>
    </row>
    <row r="412" spans="2:47" s="1" customFormat="1" ht="12">
      <c r="B412" s="33"/>
      <c r="D412" s="146" t="s">
        <v>186</v>
      </c>
      <c r="F412" s="156" t="s">
        <v>984</v>
      </c>
      <c r="H412" s="157">
        <v>2.658</v>
      </c>
      <c r="L412" s="33"/>
      <c r="M412" s="145"/>
      <c r="T412" s="54"/>
      <c r="AU412" s="18" t="s">
        <v>90</v>
      </c>
    </row>
    <row r="413" spans="2:47" s="1" customFormat="1" ht="12">
      <c r="B413" s="33"/>
      <c r="D413" s="146" t="s">
        <v>186</v>
      </c>
      <c r="F413" s="156" t="s">
        <v>985</v>
      </c>
      <c r="H413" s="157">
        <v>3.35</v>
      </c>
      <c r="L413" s="33"/>
      <c r="M413" s="145"/>
      <c r="T413" s="54"/>
      <c r="AU413" s="18" t="s">
        <v>90</v>
      </c>
    </row>
    <row r="414" spans="2:47" s="1" customFormat="1" ht="12">
      <c r="B414" s="33"/>
      <c r="D414" s="146" t="s">
        <v>186</v>
      </c>
      <c r="F414" s="156" t="s">
        <v>986</v>
      </c>
      <c r="H414" s="157">
        <v>52.856</v>
      </c>
      <c r="L414" s="33"/>
      <c r="M414" s="145"/>
      <c r="T414" s="54"/>
      <c r="AU414" s="18" t="s">
        <v>90</v>
      </c>
    </row>
    <row r="415" spans="2:47" s="1" customFormat="1" ht="12">
      <c r="B415" s="33"/>
      <c r="D415" s="146" t="s">
        <v>186</v>
      </c>
      <c r="F415" s="156" t="s">
        <v>217</v>
      </c>
      <c r="H415" s="157">
        <v>81.04</v>
      </c>
      <c r="L415" s="33"/>
      <c r="M415" s="145"/>
      <c r="T415" s="54"/>
      <c r="AU415" s="18" t="s">
        <v>90</v>
      </c>
    </row>
    <row r="416" spans="2:65" s="1" customFormat="1" ht="37.9" customHeight="1">
      <c r="B416" s="33"/>
      <c r="C416" s="129" t="s">
        <v>472</v>
      </c>
      <c r="D416" s="129" t="s">
        <v>176</v>
      </c>
      <c r="E416" s="130" t="s">
        <v>450</v>
      </c>
      <c r="F416" s="131" t="s">
        <v>451</v>
      </c>
      <c r="G416" s="132" t="s">
        <v>101</v>
      </c>
      <c r="H416" s="133">
        <v>81.04</v>
      </c>
      <c r="I416" s="134"/>
      <c r="J416" s="135">
        <f>ROUND(I416*H416,2)</f>
        <v>0</v>
      </c>
      <c r="K416" s="131" t="s">
        <v>179</v>
      </c>
      <c r="L416" s="33"/>
      <c r="M416" s="136" t="s">
        <v>31</v>
      </c>
      <c r="N416" s="137" t="s">
        <v>46</v>
      </c>
      <c r="P416" s="138">
        <f>O416*H416</f>
        <v>0</v>
      </c>
      <c r="Q416" s="138">
        <v>0.000105</v>
      </c>
      <c r="R416" s="138">
        <f>Q416*H416</f>
        <v>0.008509200000000001</v>
      </c>
      <c r="S416" s="138">
        <v>0</v>
      </c>
      <c r="T416" s="139">
        <f>S416*H416</f>
        <v>0</v>
      </c>
      <c r="AR416" s="140" t="s">
        <v>90</v>
      </c>
      <c r="AT416" s="140" t="s">
        <v>176</v>
      </c>
      <c r="AU416" s="140" t="s">
        <v>90</v>
      </c>
      <c r="AY416" s="18" t="s">
        <v>172</v>
      </c>
      <c r="BE416" s="141">
        <f>IF(N416="základní",J416,0)</f>
        <v>0</v>
      </c>
      <c r="BF416" s="141">
        <f>IF(N416="snížená",J416,0)</f>
        <v>0</v>
      </c>
      <c r="BG416" s="141">
        <f>IF(N416="zákl. přenesená",J416,0)</f>
        <v>0</v>
      </c>
      <c r="BH416" s="141">
        <f>IF(N416="sníž. přenesená",J416,0)</f>
        <v>0</v>
      </c>
      <c r="BI416" s="141">
        <f>IF(N416="nulová",J416,0)</f>
        <v>0</v>
      </c>
      <c r="BJ416" s="18" t="s">
        <v>80</v>
      </c>
      <c r="BK416" s="141">
        <f>ROUND(I416*H416,2)</f>
        <v>0</v>
      </c>
      <c r="BL416" s="18" t="s">
        <v>90</v>
      </c>
      <c r="BM416" s="140" t="s">
        <v>991</v>
      </c>
    </row>
    <row r="417" spans="2:47" s="1" customFormat="1" ht="12">
      <c r="B417" s="33"/>
      <c r="D417" s="142" t="s">
        <v>181</v>
      </c>
      <c r="F417" s="143" t="s">
        <v>453</v>
      </c>
      <c r="I417" s="144"/>
      <c r="L417" s="33"/>
      <c r="M417" s="145"/>
      <c r="T417" s="54"/>
      <c r="AT417" s="18" t="s">
        <v>181</v>
      </c>
      <c r="AU417" s="18" t="s">
        <v>90</v>
      </c>
    </row>
    <row r="418" spans="2:51" s="12" customFormat="1" ht="12">
      <c r="B418" s="148"/>
      <c r="D418" s="146" t="s">
        <v>185</v>
      </c>
      <c r="E418" s="149" t="s">
        <v>31</v>
      </c>
      <c r="F418" s="150" t="s">
        <v>103</v>
      </c>
      <c r="H418" s="151">
        <v>81.04</v>
      </c>
      <c r="I418" s="152"/>
      <c r="L418" s="148"/>
      <c r="M418" s="153"/>
      <c r="T418" s="154"/>
      <c r="AT418" s="149" t="s">
        <v>185</v>
      </c>
      <c r="AU418" s="149" t="s">
        <v>90</v>
      </c>
      <c r="AV418" s="12" t="s">
        <v>84</v>
      </c>
      <c r="AW418" s="12" t="s">
        <v>36</v>
      </c>
      <c r="AX418" s="12" t="s">
        <v>80</v>
      </c>
      <c r="AY418" s="149" t="s">
        <v>172</v>
      </c>
    </row>
    <row r="419" spans="2:47" s="1" customFormat="1" ht="12">
      <c r="B419" s="33"/>
      <c r="D419" s="146" t="s">
        <v>186</v>
      </c>
      <c r="F419" s="155" t="s">
        <v>407</v>
      </c>
      <c r="L419" s="33"/>
      <c r="M419" s="145"/>
      <c r="T419" s="54"/>
      <c r="AU419" s="18" t="s">
        <v>90</v>
      </c>
    </row>
    <row r="420" spans="2:47" s="1" customFormat="1" ht="12">
      <c r="B420" s="33"/>
      <c r="D420" s="146" t="s">
        <v>186</v>
      </c>
      <c r="F420" s="156" t="s">
        <v>976</v>
      </c>
      <c r="H420" s="157">
        <v>4.448</v>
      </c>
      <c r="L420" s="33"/>
      <c r="M420" s="145"/>
      <c r="T420" s="54"/>
      <c r="AU420" s="18" t="s">
        <v>90</v>
      </c>
    </row>
    <row r="421" spans="2:47" s="1" customFormat="1" ht="12">
      <c r="B421" s="33"/>
      <c r="D421" s="146" t="s">
        <v>186</v>
      </c>
      <c r="F421" s="156" t="s">
        <v>982</v>
      </c>
      <c r="H421" s="157">
        <v>15.573</v>
      </c>
      <c r="L421" s="33"/>
      <c r="M421" s="145"/>
      <c r="T421" s="54"/>
      <c r="AU421" s="18" t="s">
        <v>90</v>
      </c>
    </row>
    <row r="422" spans="2:47" s="1" customFormat="1" ht="12">
      <c r="B422" s="33"/>
      <c r="D422" s="146" t="s">
        <v>186</v>
      </c>
      <c r="F422" s="156" t="s">
        <v>983</v>
      </c>
      <c r="H422" s="157">
        <v>2.155</v>
      </c>
      <c r="L422" s="33"/>
      <c r="M422" s="145"/>
      <c r="T422" s="54"/>
      <c r="AU422" s="18" t="s">
        <v>90</v>
      </c>
    </row>
    <row r="423" spans="2:47" s="1" customFormat="1" ht="12">
      <c r="B423" s="33"/>
      <c r="D423" s="146" t="s">
        <v>186</v>
      </c>
      <c r="F423" s="156" t="s">
        <v>984</v>
      </c>
      <c r="H423" s="157">
        <v>2.658</v>
      </c>
      <c r="L423" s="33"/>
      <c r="M423" s="145"/>
      <c r="T423" s="54"/>
      <c r="AU423" s="18" t="s">
        <v>90</v>
      </c>
    </row>
    <row r="424" spans="2:47" s="1" customFormat="1" ht="12">
      <c r="B424" s="33"/>
      <c r="D424" s="146" t="s">
        <v>186</v>
      </c>
      <c r="F424" s="156" t="s">
        <v>985</v>
      </c>
      <c r="H424" s="157">
        <v>3.35</v>
      </c>
      <c r="L424" s="33"/>
      <c r="M424" s="145"/>
      <c r="T424" s="54"/>
      <c r="AU424" s="18" t="s">
        <v>90</v>
      </c>
    </row>
    <row r="425" spans="2:47" s="1" customFormat="1" ht="12">
      <c r="B425" s="33"/>
      <c r="D425" s="146" t="s">
        <v>186</v>
      </c>
      <c r="F425" s="156" t="s">
        <v>986</v>
      </c>
      <c r="H425" s="157">
        <v>52.856</v>
      </c>
      <c r="L425" s="33"/>
      <c r="M425" s="145"/>
      <c r="T425" s="54"/>
      <c r="AU425" s="18" t="s">
        <v>90</v>
      </c>
    </row>
    <row r="426" spans="2:47" s="1" customFormat="1" ht="12">
      <c r="B426" s="33"/>
      <c r="D426" s="146" t="s">
        <v>186</v>
      </c>
      <c r="F426" s="156" t="s">
        <v>217</v>
      </c>
      <c r="H426" s="157">
        <v>81.04</v>
      </c>
      <c r="L426" s="33"/>
      <c r="M426" s="145"/>
      <c r="T426" s="54"/>
      <c r="AU426" s="18" t="s">
        <v>90</v>
      </c>
    </row>
    <row r="427" spans="2:65" s="1" customFormat="1" ht="37.9" customHeight="1">
      <c r="B427" s="33"/>
      <c r="C427" s="129" t="s">
        <v>483</v>
      </c>
      <c r="D427" s="129" t="s">
        <v>176</v>
      </c>
      <c r="E427" s="130" t="s">
        <v>455</v>
      </c>
      <c r="F427" s="131" t="s">
        <v>456</v>
      </c>
      <c r="G427" s="132" t="s">
        <v>101</v>
      </c>
      <c r="H427" s="133">
        <v>81.04</v>
      </c>
      <c r="I427" s="134"/>
      <c r="J427" s="135">
        <f>ROUND(I427*H427,2)</f>
        <v>0</v>
      </c>
      <c r="K427" s="131" t="s">
        <v>179</v>
      </c>
      <c r="L427" s="33"/>
      <c r="M427" s="136" t="s">
        <v>31</v>
      </c>
      <c r="N427" s="137" t="s">
        <v>46</v>
      </c>
      <c r="P427" s="138">
        <f>O427*H427</f>
        <v>0</v>
      </c>
      <c r="Q427" s="138">
        <v>0.00036288</v>
      </c>
      <c r="R427" s="138">
        <f>Q427*H427</f>
        <v>0.029407795200000003</v>
      </c>
      <c r="S427" s="138">
        <v>0</v>
      </c>
      <c r="T427" s="139">
        <f>S427*H427</f>
        <v>0</v>
      </c>
      <c r="AR427" s="140" t="s">
        <v>90</v>
      </c>
      <c r="AT427" s="140" t="s">
        <v>176</v>
      </c>
      <c r="AU427" s="140" t="s">
        <v>90</v>
      </c>
      <c r="AY427" s="18" t="s">
        <v>172</v>
      </c>
      <c r="BE427" s="141">
        <f>IF(N427="základní",J427,0)</f>
        <v>0</v>
      </c>
      <c r="BF427" s="141">
        <f>IF(N427="snížená",J427,0)</f>
        <v>0</v>
      </c>
      <c r="BG427" s="141">
        <f>IF(N427="zákl. přenesená",J427,0)</f>
        <v>0</v>
      </c>
      <c r="BH427" s="141">
        <f>IF(N427="sníž. přenesená",J427,0)</f>
        <v>0</v>
      </c>
      <c r="BI427" s="141">
        <f>IF(N427="nulová",J427,0)</f>
        <v>0</v>
      </c>
      <c r="BJ427" s="18" t="s">
        <v>80</v>
      </c>
      <c r="BK427" s="141">
        <f>ROUND(I427*H427,2)</f>
        <v>0</v>
      </c>
      <c r="BL427" s="18" t="s">
        <v>90</v>
      </c>
      <c r="BM427" s="140" t="s">
        <v>992</v>
      </c>
    </row>
    <row r="428" spans="2:47" s="1" customFormat="1" ht="12">
      <c r="B428" s="33"/>
      <c r="D428" s="142" t="s">
        <v>181</v>
      </c>
      <c r="F428" s="143" t="s">
        <v>458</v>
      </c>
      <c r="I428" s="144"/>
      <c r="L428" s="33"/>
      <c r="M428" s="145"/>
      <c r="T428" s="54"/>
      <c r="AT428" s="18" t="s">
        <v>181</v>
      </c>
      <c r="AU428" s="18" t="s">
        <v>90</v>
      </c>
    </row>
    <row r="429" spans="2:51" s="12" customFormat="1" ht="12">
      <c r="B429" s="148"/>
      <c r="D429" s="146" t="s">
        <v>185</v>
      </c>
      <c r="E429" s="149" t="s">
        <v>31</v>
      </c>
      <c r="F429" s="150" t="s">
        <v>103</v>
      </c>
      <c r="H429" s="151">
        <v>81.04</v>
      </c>
      <c r="I429" s="152"/>
      <c r="L429" s="148"/>
      <c r="M429" s="153"/>
      <c r="T429" s="154"/>
      <c r="AT429" s="149" t="s">
        <v>185</v>
      </c>
      <c r="AU429" s="149" t="s">
        <v>90</v>
      </c>
      <c r="AV429" s="12" t="s">
        <v>84</v>
      </c>
      <c r="AW429" s="12" t="s">
        <v>36</v>
      </c>
      <c r="AX429" s="12" t="s">
        <v>80</v>
      </c>
      <c r="AY429" s="149" t="s">
        <v>172</v>
      </c>
    </row>
    <row r="430" spans="2:47" s="1" customFormat="1" ht="12">
      <c r="B430" s="33"/>
      <c r="D430" s="146" t="s">
        <v>186</v>
      </c>
      <c r="F430" s="155" t="s">
        <v>407</v>
      </c>
      <c r="L430" s="33"/>
      <c r="M430" s="145"/>
      <c r="T430" s="54"/>
      <c r="AU430" s="18" t="s">
        <v>90</v>
      </c>
    </row>
    <row r="431" spans="2:47" s="1" customFormat="1" ht="12">
      <c r="B431" s="33"/>
      <c r="D431" s="146" t="s">
        <v>186</v>
      </c>
      <c r="F431" s="156" t="s">
        <v>976</v>
      </c>
      <c r="H431" s="157">
        <v>4.448</v>
      </c>
      <c r="L431" s="33"/>
      <c r="M431" s="145"/>
      <c r="T431" s="54"/>
      <c r="AU431" s="18" t="s">
        <v>90</v>
      </c>
    </row>
    <row r="432" spans="2:47" s="1" customFormat="1" ht="12">
      <c r="B432" s="33"/>
      <c r="D432" s="146" t="s">
        <v>186</v>
      </c>
      <c r="F432" s="156" t="s">
        <v>982</v>
      </c>
      <c r="H432" s="157">
        <v>15.573</v>
      </c>
      <c r="L432" s="33"/>
      <c r="M432" s="145"/>
      <c r="T432" s="54"/>
      <c r="AU432" s="18" t="s">
        <v>90</v>
      </c>
    </row>
    <row r="433" spans="2:47" s="1" customFormat="1" ht="12">
      <c r="B433" s="33"/>
      <c r="D433" s="146" t="s">
        <v>186</v>
      </c>
      <c r="F433" s="156" t="s">
        <v>983</v>
      </c>
      <c r="H433" s="157">
        <v>2.155</v>
      </c>
      <c r="L433" s="33"/>
      <c r="M433" s="145"/>
      <c r="T433" s="54"/>
      <c r="AU433" s="18" t="s">
        <v>90</v>
      </c>
    </row>
    <row r="434" spans="2:47" s="1" customFormat="1" ht="12">
      <c r="B434" s="33"/>
      <c r="D434" s="146" t="s">
        <v>186</v>
      </c>
      <c r="F434" s="156" t="s">
        <v>984</v>
      </c>
      <c r="H434" s="157">
        <v>2.658</v>
      </c>
      <c r="L434" s="33"/>
      <c r="M434" s="145"/>
      <c r="T434" s="54"/>
      <c r="AU434" s="18" t="s">
        <v>90</v>
      </c>
    </row>
    <row r="435" spans="2:47" s="1" customFormat="1" ht="12">
      <c r="B435" s="33"/>
      <c r="D435" s="146" t="s">
        <v>186</v>
      </c>
      <c r="F435" s="156" t="s">
        <v>985</v>
      </c>
      <c r="H435" s="157">
        <v>3.35</v>
      </c>
      <c r="L435" s="33"/>
      <c r="M435" s="145"/>
      <c r="T435" s="54"/>
      <c r="AU435" s="18" t="s">
        <v>90</v>
      </c>
    </row>
    <row r="436" spans="2:47" s="1" customFormat="1" ht="12">
      <c r="B436" s="33"/>
      <c r="D436" s="146" t="s">
        <v>186</v>
      </c>
      <c r="F436" s="156" t="s">
        <v>986</v>
      </c>
      <c r="H436" s="157">
        <v>52.856</v>
      </c>
      <c r="L436" s="33"/>
      <c r="M436" s="145"/>
      <c r="T436" s="54"/>
      <c r="AU436" s="18" t="s">
        <v>90</v>
      </c>
    </row>
    <row r="437" spans="2:47" s="1" customFormat="1" ht="12">
      <c r="B437" s="33"/>
      <c r="D437" s="146" t="s">
        <v>186</v>
      </c>
      <c r="F437" s="156" t="s">
        <v>217</v>
      </c>
      <c r="H437" s="157">
        <v>81.04</v>
      </c>
      <c r="L437" s="33"/>
      <c r="M437" s="145"/>
      <c r="T437" s="54"/>
      <c r="AU437" s="18" t="s">
        <v>90</v>
      </c>
    </row>
    <row r="438" spans="2:63" s="11" customFormat="1" ht="22.9" customHeight="1">
      <c r="B438" s="117"/>
      <c r="D438" s="118" t="s">
        <v>74</v>
      </c>
      <c r="E438" s="127" t="s">
        <v>205</v>
      </c>
      <c r="F438" s="127" t="s">
        <v>993</v>
      </c>
      <c r="I438" s="120"/>
      <c r="J438" s="128">
        <f>BK438</f>
        <v>0</v>
      </c>
      <c r="L438" s="117"/>
      <c r="M438" s="122"/>
      <c r="P438" s="123">
        <f>SUM(P439:P470)</f>
        <v>0</v>
      </c>
      <c r="R438" s="123">
        <f>SUM(R439:R470)</f>
        <v>3.48881396</v>
      </c>
      <c r="T438" s="124">
        <f>SUM(T439:T470)</f>
        <v>0</v>
      </c>
      <c r="AR438" s="118" t="s">
        <v>80</v>
      </c>
      <c r="AT438" s="125" t="s">
        <v>74</v>
      </c>
      <c r="AU438" s="125" t="s">
        <v>80</v>
      </c>
      <c r="AY438" s="118" t="s">
        <v>172</v>
      </c>
      <c r="BK438" s="126">
        <f>SUM(BK439:BK470)</f>
        <v>0</v>
      </c>
    </row>
    <row r="439" spans="2:65" s="1" customFormat="1" ht="66.75" customHeight="1">
      <c r="B439" s="33"/>
      <c r="C439" s="129" t="s">
        <v>489</v>
      </c>
      <c r="D439" s="129" t="s">
        <v>176</v>
      </c>
      <c r="E439" s="130" t="s">
        <v>994</v>
      </c>
      <c r="F439" s="131" t="s">
        <v>995</v>
      </c>
      <c r="G439" s="132" t="s">
        <v>212</v>
      </c>
      <c r="H439" s="133">
        <v>1.938</v>
      </c>
      <c r="I439" s="134"/>
      <c r="J439" s="135">
        <f>ROUND(I439*H439,2)</f>
        <v>0</v>
      </c>
      <c r="K439" s="131" t="s">
        <v>179</v>
      </c>
      <c r="L439" s="33"/>
      <c r="M439" s="136" t="s">
        <v>31</v>
      </c>
      <c r="N439" s="137" t="s">
        <v>46</v>
      </c>
      <c r="P439" s="138">
        <f>O439*H439</f>
        <v>0</v>
      </c>
      <c r="Q439" s="138">
        <v>0</v>
      </c>
      <c r="R439" s="138">
        <f>Q439*H439</f>
        <v>0</v>
      </c>
      <c r="S439" s="138">
        <v>0</v>
      </c>
      <c r="T439" s="139">
        <f>S439*H439</f>
        <v>0</v>
      </c>
      <c r="AR439" s="140" t="s">
        <v>90</v>
      </c>
      <c r="AT439" s="140" t="s">
        <v>176</v>
      </c>
      <c r="AU439" s="140" t="s">
        <v>84</v>
      </c>
      <c r="AY439" s="18" t="s">
        <v>172</v>
      </c>
      <c r="BE439" s="141">
        <f>IF(N439="základní",J439,0)</f>
        <v>0</v>
      </c>
      <c r="BF439" s="141">
        <f>IF(N439="snížená",J439,0)</f>
        <v>0</v>
      </c>
      <c r="BG439" s="141">
        <f>IF(N439="zákl. přenesená",J439,0)</f>
        <v>0</v>
      </c>
      <c r="BH439" s="141">
        <f>IF(N439="sníž. přenesená",J439,0)</f>
        <v>0</v>
      </c>
      <c r="BI439" s="141">
        <f>IF(N439="nulová",J439,0)</f>
        <v>0</v>
      </c>
      <c r="BJ439" s="18" t="s">
        <v>80</v>
      </c>
      <c r="BK439" s="141">
        <f>ROUND(I439*H439,2)</f>
        <v>0</v>
      </c>
      <c r="BL439" s="18" t="s">
        <v>90</v>
      </c>
      <c r="BM439" s="140" t="s">
        <v>996</v>
      </c>
    </row>
    <row r="440" spans="2:47" s="1" customFormat="1" ht="12">
      <c r="B440" s="33"/>
      <c r="D440" s="142" t="s">
        <v>181</v>
      </c>
      <c r="F440" s="143" t="s">
        <v>997</v>
      </c>
      <c r="I440" s="144"/>
      <c r="L440" s="33"/>
      <c r="M440" s="145"/>
      <c r="T440" s="54"/>
      <c r="AT440" s="18" t="s">
        <v>181</v>
      </c>
      <c r="AU440" s="18" t="s">
        <v>84</v>
      </c>
    </row>
    <row r="441" spans="2:51" s="12" customFormat="1" ht="12">
      <c r="B441" s="148"/>
      <c r="D441" s="146" t="s">
        <v>185</v>
      </c>
      <c r="E441" s="149" t="s">
        <v>31</v>
      </c>
      <c r="F441" s="150" t="s">
        <v>998</v>
      </c>
      <c r="H441" s="151">
        <v>0.663</v>
      </c>
      <c r="I441" s="152"/>
      <c r="L441" s="148"/>
      <c r="M441" s="153"/>
      <c r="T441" s="154"/>
      <c r="AT441" s="149" t="s">
        <v>185</v>
      </c>
      <c r="AU441" s="149" t="s">
        <v>84</v>
      </c>
      <c r="AV441" s="12" t="s">
        <v>84</v>
      </c>
      <c r="AW441" s="12" t="s">
        <v>36</v>
      </c>
      <c r="AX441" s="12" t="s">
        <v>75</v>
      </c>
      <c r="AY441" s="149" t="s">
        <v>172</v>
      </c>
    </row>
    <row r="442" spans="2:51" s="12" customFormat="1" ht="12">
      <c r="B442" s="148"/>
      <c r="D442" s="146" t="s">
        <v>185</v>
      </c>
      <c r="E442" s="149" t="s">
        <v>31</v>
      </c>
      <c r="F442" s="150" t="s">
        <v>999</v>
      </c>
      <c r="H442" s="151">
        <v>1.275</v>
      </c>
      <c r="I442" s="152"/>
      <c r="L442" s="148"/>
      <c r="M442" s="153"/>
      <c r="T442" s="154"/>
      <c r="AT442" s="149" t="s">
        <v>185</v>
      </c>
      <c r="AU442" s="149" t="s">
        <v>84</v>
      </c>
      <c r="AV442" s="12" t="s">
        <v>84</v>
      </c>
      <c r="AW442" s="12" t="s">
        <v>36</v>
      </c>
      <c r="AX442" s="12" t="s">
        <v>75</v>
      </c>
      <c r="AY442" s="149" t="s">
        <v>172</v>
      </c>
    </row>
    <row r="443" spans="2:51" s="13" customFormat="1" ht="12">
      <c r="B443" s="168"/>
      <c r="D443" s="146" t="s">
        <v>185</v>
      </c>
      <c r="E443" s="169" t="s">
        <v>31</v>
      </c>
      <c r="F443" s="170" t="s">
        <v>217</v>
      </c>
      <c r="H443" s="171">
        <v>1.938</v>
      </c>
      <c r="I443" s="172"/>
      <c r="L443" s="168"/>
      <c r="M443" s="173"/>
      <c r="T443" s="174"/>
      <c r="AT443" s="169" t="s">
        <v>185</v>
      </c>
      <c r="AU443" s="169" t="s">
        <v>84</v>
      </c>
      <c r="AV443" s="13" t="s">
        <v>90</v>
      </c>
      <c r="AW443" s="13" t="s">
        <v>36</v>
      </c>
      <c r="AX443" s="13" t="s">
        <v>80</v>
      </c>
      <c r="AY443" s="169" t="s">
        <v>172</v>
      </c>
    </row>
    <row r="444" spans="2:47" s="1" customFormat="1" ht="12">
      <c r="B444" s="33"/>
      <c r="D444" s="146" t="s">
        <v>186</v>
      </c>
      <c r="F444" s="155" t="s">
        <v>233</v>
      </c>
      <c r="L444" s="33"/>
      <c r="M444" s="145"/>
      <c r="T444" s="54"/>
      <c r="AU444" s="18" t="s">
        <v>84</v>
      </c>
    </row>
    <row r="445" spans="2:47" s="1" customFormat="1" ht="12">
      <c r="B445" s="33"/>
      <c r="D445" s="146" t="s">
        <v>186</v>
      </c>
      <c r="F445" s="156" t="s">
        <v>862</v>
      </c>
      <c r="H445" s="157">
        <v>30.989</v>
      </c>
      <c r="L445" s="33"/>
      <c r="M445" s="145"/>
      <c r="T445" s="54"/>
      <c r="AU445" s="18" t="s">
        <v>84</v>
      </c>
    </row>
    <row r="446" spans="2:47" s="1" customFormat="1" ht="12">
      <c r="B446" s="33"/>
      <c r="D446" s="146" t="s">
        <v>186</v>
      </c>
      <c r="F446" s="156" t="s">
        <v>31</v>
      </c>
      <c r="H446" s="157">
        <v>0</v>
      </c>
      <c r="L446" s="33"/>
      <c r="M446" s="145"/>
      <c r="T446" s="54"/>
      <c r="AU446" s="18" t="s">
        <v>84</v>
      </c>
    </row>
    <row r="447" spans="2:47" s="1" customFormat="1" ht="12">
      <c r="B447" s="33"/>
      <c r="D447" s="146" t="s">
        <v>186</v>
      </c>
      <c r="F447" s="156" t="s">
        <v>863</v>
      </c>
      <c r="H447" s="157">
        <v>3.23</v>
      </c>
      <c r="L447" s="33"/>
      <c r="M447" s="145"/>
      <c r="T447" s="54"/>
      <c r="AU447" s="18" t="s">
        <v>84</v>
      </c>
    </row>
    <row r="448" spans="2:47" s="1" customFormat="1" ht="12">
      <c r="B448" s="33"/>
      <c r="D448" s="146" t="s">
        <v>186</v>
      </c>
      <c r="F448" s="156" t="s">
        <v>217</v>
      </c>
      <c r="H448" s="157">
        <v>34.219</v>
      </c>
      <c r="L448" s="33"/>
      <c r="M448" s="145"/>
      <c r="T448" s="54"/>
      <c r="AU448" s="18" t="s">
        <v>84</v>
      </c>
    </row>
    <row r="449" spans="2:65" s="1" customFormat="1" ht="16.5" customHeight="1">
      <c r="B449" s="33"/>
      <c r="C449" s="158" t="s">
        <v>494</v>
      </c>
      <c r="D449" s="158" t="s">
        <v>201</v>
      </c>
      <c r="E449" s="159" t="s">
        <v>1000</v>
      </c>
      <c r="F449" s="160" t="s">
        <v>1001</v>
      </c>
      <c r="G449" s="161" t="s">
        <v>284</v>
      </c>
      <c r="H449" s="162">
        <v>3.488</v>
      </c>
      <c r="I449" s="163"/>
      <c r="J449" s="164">
        <f>ROUND(I449*H449,2)</f>
        <v>0</v>
      </c>
      <c r="K449" s="160" t="s">
        <v>1002</v>
      </c>
      <c r="L449" s="165"/>
      <c r="M449" s="166" t="s">
        <v>31</v>
      </c>
      <c r="N449" s="167" t="s">
        <v>46</v>
      </c>
      <c r="P449" s="138">
        <f>O449*H449</f>
        <v>0</v>
      </c>
      <c r="Q449" s="138">
        <v>1</v>
      </c>
      <c r="R449" s="138">
        <f>Q449*H449</f>
        <v>3.488</v>
      </c>
      <c r="S449" s="138">
        <v>0</v>
      </c>
      <c r="T449" s="139">
        <f>S449*H449</f>
        <v>0</v>
      </c>
      <c r="AR449" s="140" t="s">
        <v>205</v>
      </c>
      <c r="AT449" s="140" t="s">
        <v>201</v>
      </c>
      <c r="AU449" s="140" t="s">
        <v>84</v>
      </c>
      <c r="AY449" s="18" t="s">
        <v>172</v>
      </c>
      <c r="BE449" s="141">
        <f>IF(N449="základní",J449,0)</f>
        <v>0</v>
      </c>
      <c r="BF449" s="141">
        <f>IF(N449="snížená",J449,0)</f>
        <v>0</v>
      </c>
      <c r="BG449" s="141">
        <f>IF(N449="zákl. přenesená",J449,0)</f>
        <v>0</v>
      </c>
      <c r="BH449" s="141">
        <f>IF(N449="sníž. přenesená",J449,0)</f>
        <v>0</v>
      </c>
      <c r="BI449" s="141">
        <f>IF(N449="nulová",J449,0)</f>
        <v>0</v>
      </c>
      <c r="BJ449" s="18" t="s">
        <v>80</v>
      </c>
      <c r="BK449" s="141">
        <f>ROUND(I449*H449,2)</f>
        <v>0</v>
      </c>
      <c r="BL449" s="18" t="s">
        <v>90</v>
      </c>
      <c r="BM449" s="140" t="s">
        <v>1003</v>
      </c>
    </row>
    <row r="450" spans="2:51" s="12" customFormat="1" ht="12">
      <c r="B450" s="148"/>
      <c r="D450" s="146" t="s">
        <v>185</v>
      </c>
      <c r="F450" s="150" t="s">
        <v>1004</v>
      </c>
      <c r="H450" s="151">
        <v>3.488</v>
      </c>
      <c r="I450" s="152"/>
      <c r="L450" s="148"/>
      <c r="M450" s="153"/>
      <c r="T450" s="154"/>
      <c r="AT450" s="149" t="s">
        <v>185</v>
      </c>
      <c r="AU450" s="149" t="s">
        <v>84</v>
      </c>
      <c r="AV450" s="12" t="s">
        <v>84</v>
      </c>
      <c r="AW450" s="12" t="s">
        <v>4</v>
      </c>
      <c r="AX450" s="12" t="s">
        <v>80</v>
      </c>
      <c r="AY450" s="149" t="s">
        <v>172</v>
      </c>
    </row>
    <row r="451" spans="2:65" s="1" customFormat="1" ht="33" customHeight="1">
      <c r="B451" s="33"/>
      <c r="C451" s="129" t="s">
        <v>499</v>
      </c>
      <c r="D451" s="129" t="s">
        <v>176</v>
      </c>
      <c r="E451" s="130" t="s">
        <v>1005</v>
      </c>
      <c r="F451" s="131" t="s">
        <v>1006</v>
      </c>
      <c r="G451" s="132" t="s">
        <v>212</v>
      </c>
      <c r="H451" s="133">
        <v>0.646</v>
      </c>
      <c r="I451" s="134"/>
      <c r="J451" s="135">
        <f>ROUND(I451*H451,2)</f>
        <v>0</v>
      </c>
      <c r="K451" s="131" t="s">
        <v>179</v>
      </c>
      <c r="L451" s="33"/>
      <c r="M451" s="136" t="s">
        <v>31</v>
      </c>
      <c r="N451" s="137" t="s">
        <v>46</v>
      </c>
      <c r="P451" s="138">
        <f>O451*H451</f>
        <v>0</v>
      </c>
      <c r="Q451" s="138">
        <v>0</v>
      </c>
      <c r="R451" s="138">
        <f>Q451*H451</f>
        <v>0</v>
      </c>
      <c r="S451" s="138">
        <v>0</v>
      </c>
      <c r="T451" s="139">
        <f>S451*H451</f>
        <v>0</v>
      </c>
      <c r="AR451" s="140" t="s">
        <v>90</v>
      </c>
      <c r="AT451" s="140" t="s">
        <v>176</v>
      </c>
      <c r="AU451" s="140" t="s">
        <v>84</v>
      </c>
      <c r="AY451" s="18" t="s">
        <v>172</v>
      </c>
      <c r="BE451" s="141">
        <f>IF(N451="základní",J451,0)</f>
        <v>0</v>
      </c>
      <c r="BF451" s="141">
        <f>IF(N451="snížená",J451,0)</f>
        <v>0</v>
      </c>
      <c r="BG451" s="141">
        <f>IF(N451="zákl. přenesená",J451,0)</f>
        <v>0</v>
      </c>
      <c r="BH451" s="141">
        <f>IF(N451="sníž. přenesená",J451,0)</f>
        <v>0</v>
      </c>
      <c r="BI451" s="141">
        <f>IF(N451="nulová",J451,0)</f>
        <v>0</v>
      </c>
      <c r="BJ451" s="18" t="s">
        <v>80</v>
      </c>
      <c r="BK451" s="141">
        <f>ROUND(I451*H451,2)</f>
        <v>0</v>
      </c>
      <c r="BL451" s="18" t="s">
        <v>90</v>
      </c>
      <c r="BM451" s="140" t="s">
        <v>1007</v>
      </c>
    </row>
    <row r="452" spans="2:47" s="1" customFormat="1" ht="12">
      <c r="B452" s="33"/>
      <c r="D452" s="142" t="s">
        <v>181</v>
      </c>
      <c r="F452" s="143" t="s">
        <v>1008</v>
      </c>
      <c r="I452" s="144"/>
      <c r="L452" s="33"/>
      <c r="M452" s="145"/>
      <c r="T452" s="54"/>
      <c r="AT452" s="18" t="s">
        <v>181</v>
      </c>
      <c r="AU452" s="18" t="s">
        <v>84</v>
      </c>
    </row>
    <row r="453" spans="2:51" s="12" customFormat="1" ht="12">
      <c r="B453" s="148"/>
      <c r="D453" s="146" t="s">
        <v>185</v>
      </c>
      <c r="E453" s="149" t="s">
        <v>31</v>
      </c>
      <c r="F453" s="150" t="s">
        <v>1009</v>
      </c>
      <c r="H453" s="151">
        <v>0.221</v>
      </c>
      <c r="I453" s="152"/>
      <c r="L453" s="148"/>
      <c r="M453" s="153"/>
      <c r="T453" s="154"/>
      <c r="AT453" s="149" t="s">
        <v>185</v>
      </c>
      <c r="AU453" s="149" t="s">
        <v>84</v>
      </c>
      <c r="AV453" s="12" t="s">
        <v>84</v>
      </c>
      <c r="AW453" s="12" t="s">
        <v>36</v>
      </c>
      <c r="AX453" s="12" t="s">
        <v>75</v>
      </c>
      <c r="AY453" s="149" t="s">
        <v>172</v>
      </c>
    </row>
    <row r="454" spans="2:51" s="12" customFormat="1" ht="12">
      <c r="B454" s="148"/>
      <c r="D454" s="146" t="s">
        <v>185</v>
      </c>
      <c r="E454" s="149" t="s">
        <v>31</v>
      </c>
      <c r="F454" s="150" t="s">
        <v>1010</v>
      </c>
      <c r="H454" s="151">
        <v>0.425</v>
      </c>
      <c r="I454" s="152"/>
      <c r="L454" s="148"/>
      <c r="M454" s="153"/>
      <c r="T454" s="154"/>
      <c r="AT454" s="149" t="s">
        <v>185</v>
      </c>
      <c r="AU454" s="149" t="s">
        <v>84</v>
      </c>
      <c r="AV454" s="12" t="s">
        <v>84</v>
      </c>
      <c r="AW454" s="12" t="s">
        <v>36</v>
      </c>
      <c r="AX454" s="12" t="s">
        <v>75</v>
      </c>
      <c r="AY454" s="149" t="s">
        <v>172</v>
      </c>
    </row>
    <row r="455" spans="2:51" s="13" customFormat="1" ht="12">
      <c r="B455" s="168"/>
      <c r="D455" s="146" t="s">
        <v>185</v>
      </c>
      <c r="E455" s="169" t="s">
        <v>31</v>
      </c>
      <c r="F455" s="170" t="s">
        <v>217</v>
      </c>
      <c r="H455" s="171">
        <v>0.646</v>
      </c>
      <c r="I455" s="172"/>
      <c r="L455" s="168"/>
      <c r="M455" s="173"/>
      <c r="T455" s="174"/>
      <c r="AT455" s="169" t="s">
        <v>185</v>
      </c>
      <c r="AU455" s="169" t="s">
        <v>84</v>
      </c>
      <c r="AV455" s="13" t="s">
        <v>90</v>
      </c>
      <c r="AW455" s="13" t="s">
        <v>36</v>
      </c>
      <c r="AX455" s="13" t="s">
        <v>80</v>
      </c>
      <c r="AY455" s="169" t="s">
        <v>172</v>
      </c>
    </row>
    <row r="456" spans="2:47" s="1" customFormat="1" ht="12">
      <c r="B456" s="33"/>
      <c r="D456" s="146" t="s">
        <v>186</v>
      </c>
      <c r="F456" s="155" t="s">
        <v>233</v>
      </c>
      <c r="L456" s="33"/>
      <c r="M456" s="145"/>
      <c r="T456" s="54"/>
      <c r="AU456" s="18" t="s">
        <v>84</v>
      </c>
    </row>
    <row r="457" spans="2:47" s="1" customFormat="1" ht="12">
      <c r="B457" s="33"/>
      <c r="D457" s="146" t="s">
        <v>186</v>
      </c>
      <c r="F457" s="156" t="s">
        <v>862</v>
      </c>
      <c r="H457" s="157">
        <v>30.989</v>
      </c>
      <c r="L457" s="33"/>
      <c r="M457" s="145"/>
      <c r="T457" s="54"/>
      <c r="AU457" s="18" t="s">
        <v>84</v>
      </c>
    </row>
    <row r="458" spans="2:47" s="1" customFormat="1" ht="12">
      <c r="B458" s="33"/>
      <c r="D458" s="146" t="s">
        <v>186</v>
      </c>
      <c r="F458" s="156" t="s">
        <v>31</v>
      </c>
      <c r="H458" s="157">
        <v>0</v>
      </c>
      <c r="L458" s="33"/>
      <c r="M458" s="145"/>
      <c r="T458" s="54"/>
      <c r="AU458" s="18" t="s">
        <v>84</v>
      </c>
    </row>
    <row r="459" spans="2:47" s="1" customFormat="1" ht="12">
      <c r="B459" s="33"/>
      <c r="D459" s="146" t="s">
        <v>186</v>
      </c>
      <c r="F459" s="156" t="s">
        <v>863</v>
      </c>
      <c r="H459" s="157">
        <v>3.23</v>
      </c>
      <c r="L459" s="33"/>
      <c r="M459" s="145"/>
      <c r="T459" s="54"/>
      <c r="AU459" s="18" t="s">
        <v>84</v>
      </c>
    </row>
    <row r="460" spans="2:47" s="1" customFormat="1" ht="12">
      <c r="B460" s="33"/>
      <c r="D460" s="146" t="s">
        <v>186</v>
      </c>
      <c r="F460" s="156" t="s">
        <v>217</v>
      </c>
      <c r="H460" s="157">
        <v>34.219</v>
      </c>
      <c r="L460" s="33"/>
      <c r="M460" s="145"/>
      <c r="T460" s="54"/>
      <c r="AU460" s="18" t="s">
        <v>84</v>
      </c>
    </row>
    <row r="461" spans="2:65" s="1" customFormat="1" ht="21.75" customHeight="1">
      <c r="B461" s="33"/>
      <c r="C461" s="129" t="s">
        <v>504</v>
      </c>
      <c r="D461" s="129" t="s">
        <v>176</v>
      </c>
      <c r="E461" s="130" t="s">
        <v>1011</v>
      </c>
      <c r="F461" s="131" t="s">
        <v>1012</v>
      </c>
      <c r="G461" s="132" t="s">
        <v>109</v>
      </c>
      <c r="H461" s="133">
        <v>12.92</v>
      </c>
      <c r="I461" s="134"/>
      <c r="J461" s="135">
        <f>ROUND(I461*H461,2)</f>
        <v>0</v>
      </c>
      <c r="K461" s="131" t="s">
        <v>179</v>
      </c>
      <c r="L461" s="33"/>
      <c r="M461" s="136" t="s">
        <v>31</v>
      </c>
      <c r="N461" s="137" t="s">
        <v>46</v>
      </c>
      <c r="P461" s="138">
        <f>O461*H461</f>
        <v>0</v>
      </c>
      <c r="Q461" s="138">
        <v>6.3E-05</v>
      </c>
      <c r="R461" s="138">
        <f>Q461*H461</f>
        <v>0.00081396</v>
      </c>
      <c r="S461" s="138">
        <v>0</v>
      </c>
      <c r="T461" s="139">
        <f>S461*H461</f>
        <v>0</v>
      </c>
      <c r="AR461" s="140" t="s">
        <v>289</v>
      </c>
      <c r="AT461" s="140" t="s">
        <v>176</v>
      </c>
      <c r="AU461" s="140" t="s">
        <v>84</v>
      </c>
      <c r="AY461" s="18" t="s">
        <v>172</v>
      </c>
      <c r="BE461" s="141">
        <f>IF(N461="základní",J461,0)</f>
        <v>0</v>
      </c>
      <c r="BF461" s="141">
        <f>IF(N461="snížená",J461,0)</f>
        <v>0</v>
      </c>
      <c r="BG461" s="141">
        <f>IF(N461="zákl. přenesená",J461,0)</f>
        <v>0</v>
      </c>
      <c r="BH461" s="141">
        <f>IF(N461="sníž. přenesená",J461,0)</f>
        <v>0</v>
      </c>
      <c r="BI461" s="141">
        <f>IF(N461="nulová",J461,0)</f>
        <v>0</v>
      </c>
      <c r="BJ461" s="18" t="s">
        <v>80</v>
      </c>
      <c r="BK461" s="141">
        <f>ROUND(I461*H461,2)</f>
        <v>0</v>
      </c>
      <c r="BL461" s="18" t="s">
        <v>289</v>
      </c>
      <c r="BM461" s="140" t="s">
        <v>1013</v>
      </c>
    </row>
    <row r="462" spans="2:47" s="1" customFormat="1" ht="12">
      <c r="B462" s="33"/>
      <c r="D462" s="142" t="s">
        <v>181</v>
      </c>
      <c r="F462" s="143" t="s">
        <v>1014</v>
      </c>
      <c r="I462" s="144"/>
      <c r="L462" s="33"/>
      <c r="M462" s="145"/>
      <c r="T462" s="54"/>
      <c r="AT462" s="18" t="s">
        <v>181</v>
      </c>
      <c r="AU462" s="18" t="s">
        <v>84</v>
      </c>
    </row>
    <row r="463" spans="2:51" s="12" customFormat="1" ht="12">
      <c r="B463" s="148"/>
      <c r="D463" s="146" t="s">
        <v>185</v>
      </c>
      <c r="E463" s="149" t="s">
        <v>31</v>
      </c>
      <c r="F463" s="150" t="s">
        <v>1015</v>
      </c>
      <c r="H463" s="151">
        <v>4.42</v>
      </c>
      <c r="I463" s="152"/>
      <c r="L463" s="148"/>
      <c r="M463" s="153"/>
      <c r="T463" s="154"/>
      <c r="AT463" s="149" t="s">
        <v>185</v>
      </c>
      <c r="AU463" s="149" t="s">
        <v>84</v>
      </c>
      <c r="AV463" s="12" t="s">
        <v>84</v>
      </c>
      <c r="AW463" s="12" t="s">
        <v>36</v>
      </c>
      <c r="AX463" s="12" t="s">
        <v>75</v>
      </c>
      <c r="AY463" s="149" t="s">
        <v>172</v>
      </c>
    </row>
    <row r="464" spans="2:51" s="12" customFormat="1" ht="12">
      <c r="B464" s="148"/>
      <c r="D464" s="146" t="s">
        <v>185</v>
      </c>
      <c r="E464" s="149" t="s">
        <v>31</v>
      </c>
      <c r="F464" s="150" t="s">
        <v>1016</v>
      </c>
      <c r="H464" s="151">
        <v>8.5</v>
      </c>
      <c r="I464" s="152"/>
      <c r="L464" s="148"/>
      <c r="M464" s="153"/>
      <c r="T464" s="154"/>
      <c r="AT464" s="149" t="s">
        <v>185</v>
      </c>
      <c r="AU464" s="149" t="s">
        <v>84</v>
      </c>
      <c r="AV464" s="12" t="s">
        <v>84</v>
      </c>
      <c r="AW464" s="12" t="s">
        <v>36</v>
      </c>
      <c r="AX464" s="12" t="s">
        <v>75</v>
      </c>
      <c r="AY464" s="149" t="s">
        <v>172</v>
      </c>
    </row>
    <row r="465" spans="2:51" s="13" customFormat="1" ht="12">
      <c r="B465" s="168"/>
      <c r="D465" s="146" t="s">
        <v>185</v>
      </c>
      <c r="E465" s="169" t="s">
        <v>31</v>
      </c>
      <c r="F465" s="170" t="s">
        <v>217</v>
      </c>
      <c r="H465" s="171">
        <v>12.92</v>
      </c>
      <c r="I465" s="172"/>
      <c r="L465" s="168"/>
      <c r="M465" s="173"/>
      <c r="T465" s="174"/>
      <c r="AT465" s="169" t="s">
        <v>185</v>
      </c>
      <c r="AU465" s="169" t="s">
        <v>84</v>
      </c>
      <c r="AV465" s="13" t="s">
        <v>90</v>
      </c>
      <c r="AW465" s="13" t="s">
        <v>36</v>
      </c>
      <c r="AX465" s="13" t="s">
        <v>80</v>
      </c>
      <c r="AY465" s="169" t="s">
        <v>172</v>
      </c>
    </row>
    <row r="466" spans="2:47" s="1" customFormat="1" ht="12">
      <c r="B466" s="33"/>
      <c r="D466" s="146" t="s">
        <v>186</v>
      </c>
      <c r="F466" s="155" t="s">
        <v>233</v>
      </c>
      <c r="L466" s="33"/>
      <c r="M466" s="145"/>
      <c r="T466" s="54"/>
      <c r="AU466" s="18" t="s">
        <v>84</v>
      </c>
    </row>
    <row r="467" spans="2:47" s="1" customFormat="1" ht="12">
      <c r="B467" s="33"/>
      <c r="D467" s="146" t="s">
        <v>186</v>
      </c>
      <c r="F467" s="156" t="s">
        <v>862</v>
      </c>
      <c r="H467" s="157">
        <v>30.989</v>
      </c>
      <c r="L467" s="33"/>
      <c r="M467" s="145"/>
      <c r="T467" s="54"/>
      <c r="AU467" s="18" t="s">
        <v>84</v>
      </c>
    </row>
    <row r="468" spans="2:47" s="1" customFormat="1" ht="12">
      <c r="B468" s="33"/>
      <c r="D468" s="146" t="s">
        <v>186</v>
      </c>
      <c r="F468" s="156" t="s">
        <v>31</v>
      </c>
      <c r="H468" s="157">
        <v>0</v>
      </c>
      <c r="L468" s="33"/>
      <c r="M468" s="145"/>
      <c r="T468" s="54"/>
      <c r="AU468" s="18" t="s">
        <v>84</v>
      </c>
    </row>
    <row r="469" spans="2:47" s="1" customFormat="1" ht="12">
      <c r="B469" s="33"/>
      <c r="D469" s="146" t="s">
        <v>186</v>
      </c>
      <c r="F469" s="156" t="s">
        <v>863</v>
      </c>
      <c r="H469" s="157">
        <v>3.23</v>
      </c>
      <c r="L469" s="33"/>
      <c r="M469" s="145"/>
      <c r="T469" s="54"/>
      <c r="AU469" s="18" t="s">
        <v>84</v>
      </c>
    </row>
    <row r="470" spans="2:47" s="1" customFormat="1" ht="12">
      <c r="B470" s="33"/>
      <c r="D470" s="146" t="s">
        <v>186</v>
      </c>
      <c r="F470" s="156" t="s">
        <v>217</v>
      </c>
      <c r="H470" s="157">
        <v>34.219</v>
      </c>
      <c r="L470" s="33"/>
      <c r="M470" s="145"/>
      <c r="T470" s="54"/>
      <c r="AU470" s="18" t="s">
        <v>84</v>
      </c>
    </row>
    <row r="471" spans="2:63" s="11" customFormat="1" ht="22.9" customHeight="1">
      <c r="B471" s="117"/>
      <c r="D471" s="118" t="s">
        <v>74</v>
      </c>
      <c r="E471" s="127" t="s">
        <v>241</v>
      </c>
      <c r="F471" s="127" t="s">
        <v>460</v>
      </c>
      <c r="I471" s="120"/>
      <c r="J471" s="128">
        <f>BK471</f>
        <v>0</v>
      </c>
      <c r="L471" s="117"/>
      <c r="M471" s="122"/>
      <c r="P471" s="123">
        <f>P472+SUM(P473:P489)</f>
        <v>0</v>
      </c>
      <c r="R471" s="123">
        <f>R472+SUM(R473:R489)</f>
        <v>38.78741287719999</v>
      </c>
      <c r="T471" s="124">
        <f>T472+SUM(T473:T489)</f>
        <v>0</v>
      </c>
      <c r="AR471" s="118" t="s">
        <v>80</v>
      </c>
      <c r="AT471" s="125" t="s">
        <v>74</v>
      </c>
      <c r="AU471" s="125" t="s">
        <v>80</v>
      </c>
      <c r="AY471" s="118" t="s">
        <v>172</v>
      </c>
      <c r="BK471" s="126">
        <f>BK472+SUM(BK473:BK489)</f>
        <v>0</v>
      </c>
    </row>
    <row r="472" spans="2:65" s="1" customFormat="1" ht="37.9" customHeight="1">
      <c r="B472" s="33"/>
      <c r="C472" s="129" t="s">
        <v>509</v>
      </c>
      <c r="D472" s="129" t="s">
        <v>176</v>
      </c>
      <c r="E472" s="130" t="s">
        <v>468</v>
      </c>
      <c r="F472" s="131" t="s">
        <v>469</v>
      </c>
      <c r="G472" s="132" t="s">
        <v>101</v>
      </c>
      <c r="H472" s="133">
        <v>150</v>
      </c>
      <c r="I472" s="134"/>
      <c r="J472" s="135">
        <f>ROUND(I472*H472,2)</f>
        <v>0</v>
      </c>
      <c r="K472" s="131" t="s">
        <v>179</v>
      </c>
      <c r="L472" s="33"/>
      <c r="M472" s="136" t="s">
        <v>31</v>
      </c>
      <c r="N472" s="137" t="s">
        <v>46</v>
      </c>
      <c r="P472" s="138">
        <f>O472*H472</f>
        <v>0</v>
      </c>
      <c r="Q472" s="138">
        <v>3.5E-05</v>
      </c>
      <c r="R472" s="138">
        <f>Q472*H472</f>
        <v>0.0052499999999999995</v>
      </c>
      <c r="S472" s="138">
        <v>0</v>
      </c>
      <c r="T472" s="139">
        <f>S472*H472</f>
        <v>0</v>
      </c>
      <c r="AR472" s="140" t="s">
        <v>289</v>
      </c>
      <c r="AT472" s="140" t="s">
        <v>176</v>
      </c>
      <c r="AU472" s="140" t="s">
        <v>84</v>
      </c>
      <c r="AY472" s="18" t="s">
        <v>172</v>
      </c>
      <c r="BE472" s="141">
        <f>IF(N472="základní",J472,0)</f>
        <v>0</v>
      </c>
      <c r="BF472" s="141">
        <f>IF(N472="snížená",J472,0)</f>
        <v>0</v>
      </c>
      <c r="BG472" s="141">
        <f>IF(N472="zákl. přenesená",J472,0)</f>
        <v>0</v>
      </c>
      <c r="BH472" s="141">
        <f>IF(N472="sníž. přenesená",J472,0)</f>
        <v>0</v>
      </c>
      <c r="BI472" s="141">
        <f>IF(N472="nulová",J472,0)</f>
        <v>0</v>
      </c>
      <c r="BJ472" s="18" t="s">
        <v>80</v>
      </c>
      <c r="BK472" s="141">
        <f>ROUND(I472*H472,2)</f>
        <v>0</v>
      </c>
      <c r="BL472" s="18" t="s">
        <v>289</v>
      </c>
      <c r="BM472" s="140" t="s">
        <v>1017</v>
      </c>
    </row>
    <row r="473" spans="2:47" s="1" customFormat="1" ht="12">
      <c r="B473" s="33"/>
      <c r="D473" s="142" t="s">
        <v>181</v>
      </c>
      <c r="F473" s="143" t="s">
        <v>471</v>
      </c>
      <c r="I473" s="144"/>
      <c r="L473" s="33"/>
      <c r="M473" s="145"/>
      <c r="T473" s="54"/>
      <c r="AT473" s="18" t="s">
        <v>181</v>
      </c>
      <c r="AU473" s="18" t="s">
        <v>84</v>
      </c>
    </row>
    <row r="474" spans="2:51" s="12" customFormat="1" ht="12">
      <c r="B474" s="148"/>
      <c r="D474" s="146" t="s">
        <v>185</v>
      </c>
      <c r="E474" s="149" t="s">
        <v>31</v>
      </c>
      <c r="F474" s="150" t="s">
        <v>1018</v>
      </c>
      <c r="H474" s="151">
        <v>150</v>
      </c>
      <c r="I474" s="152"/>
      <c r="L474" s="148"/>
      <c r="M474" s="153"/>
      <c r="T474" s="154"/>
      <c r="AT474" s="149" t="s">
        <v>185</v>
      </c>
      <c r="AU474" s="149" t="s">
        <v>84</v>
      </c>
      <c r="AV474" s="12" t="s">
        <v>84</v>
      </c>
      <c r="AW474" s="12" t="s">
        <v>36</v>
      </c>
      <c r="AX474" s="12" t="s">
        <v>80</v>
      </c>
      <c r="AY474" s="149" t="s">
        <v>172</v>
      </c>
    </row>
    <row r="475" spans="2:65" s="1" customFormat="1" ht="24.2" customHeight="1">
      <c r="B475" s="33"/>
      <c r="C475" s="129" t="s">
        <v>515</v>
      </c>
      <c r="D475" s="129" t="s">
        <v>176</v>
      </c>
      <c r="E475" s="130" t="s">
        <v>473</v>
      </c>
      <c r="F475" s="131" t="s">
        <v>474</v>
      </c>
      <c r="G475" s="132" t="s">
        <v>475</v>
      </c>
      <c r="H475" s="133">
        <v>15</v>
      </c>
      <c r="I475" s="134"/>
      <c r="J475" s="135">
        <f>ROUND(I475*H475,2)</f>
        <v>0</v>
      </c>
      <c r="K475" s="131" t="s">
        <v>179</v>
      </c>
      <c r="L475" s="33"/>
      <c r="M475" s="136" t="s">
        <v>31</v>
      </c>
      <c r="N475" s="137" t="s">
        <v>46</v>
      </c>
      <c r="P475" s="138">
        <f>O475*H475</f>
        <v>0</v>
      </c>
      <c r="Q475" s="138">
        <v>0</v>
      </c>
      <c r="R475" s="138">
        <f>Q475*H475</f>
        <v>0</v>
      </c>
      <c r="S475" s="138">
        <v>0</v>
      </c>
      <c r="T475" s="139">
        <f>S475*H475</f>
        <v>0</v>
      </c>
      <c r="AR475" s="140" t="s">
        <v>90</v>
      </c>
      <c r="AT475" s="140" t="s">
        <v>176</v>
      </c>
      <c r="AU475" s="140" t="s">
        <v>84</v>
      </c>
      <c r="AY475" s="18" t="s">
        <v>172</v>
      </c>
      <c r="BE475" s="141">
        <f>IF(N475="základní",J475,0)</f>
        <v>0</v>
      </c>
      <c r="BF475" s="141">
        <f>IF(N475="snížená",J475,0)</f>
        <v>0</v>
      </c>
      <c r="BG475" s="141">
        <f>IF(N475="zákl. přenesená",J475,0)</f>
        <v>0</v>
      </c>
      <c r="BH475" s="141">
        <f>IF(N475="sníž. přenesená",J475,0)</f>
        <v>0</v>
      </c>
      <c r="BI475" s="141">
        <f>IF(N475="nulová",J475,0)</f>
        <v>0</v>
      </c>
      <c r="BJ475" s="18" t="s">
        <v>80</v>
      </c>
      <c r="BK475" s="141">
        <f>ROUND(I475*H475,2)</f>
        <v>0</v>
      </c>
      <c r="BL475" s="18" t="s">
        <v>90</v>
      </c>
      <c r="BM475" s="140" t="s">
        <v>1019</v>
      </c>
    </row>
    <row r="476" spans="2:47" s="1" customFormat="1" ht="12">
      <c r="B476" s="33"/>
      <c r="D476" s="142" t="s">
        <v>181</v>
      </c>
      <c r="F476" s="143" t="s">
        <v>477</v>
      </c>
      <c r="I476" s="144"/>
      <c r="L476" s="33"/>
      <c r="M476" s="145"/>
      <c r="T476" s="54"/>
      <c r="AT476" s="18" t="s">
        <v>181</v>
      </c>
      <c r="AU476" s="18" t="s">
        <v>84</v>
      </c>
    </row>
    <row r="477" spans="2:51" s="12" customFormat="1" ht="12">
      <c r="B477" s="148"/>
      <c r="D477" s="146" t="s">
        <v>185</v>
      </c>
      <c r="E477" s="149" t="s">
        <v>31</v>
      </c>
      <c r="F477" s="150" t="s">
        <v>1020</v>
      </c>
      <c r="H477" s="151">
        <v>5</v>
      </c>
      <c r="I477" s="152"/>
      <c r="L477" s="148"/>
      <c r="M477" s="153"/>
      <c r="T477" s="154"/>
      <c r="AT477" s="149" t="s">
        <v>185</v>
      </c>
      <c r="AU477" s="149" t="s">
        <v>84</v>
      </c>
      <c r="AV477" s="12" t="s">
        <v>84</v>
      </c>
      <c r="AW477" s="12" t="s">
        <v>36</v>
      </c>
      <c r="AX477" s="12" t="s">
        <v>75</v>
      </c>
      <c r="AY477" s="149" t="s">
        <v>172</v>
      </c>
    </row>
    <row r="478" spans="2:51" s="12" customFormat="1" ht="12">
      <c r="B478" s="148"/>
      <c r="D478" s="146" t="s">
        <v>185</v>
      </c>
      <c r="E478" s="149" t="s">
        <v>31</v>
      </c>
      <c r="F478" s="150" t="s">
        <v>480</v>
      </c>
      <c r="H478" s="151">
        <v>5</v>
      </c>
      <c r="I478" s="152"/>
      <c r="L478" s="148"/>
      <c r="M478" s="153"/>
      <c r="T478" s="154"/>
      <c r="AT478" s="149" t="s">
        <v>185</v>
      </c>
      <c r="AU478" s="149" t="s">
        <v>84</v>
      </c>
      <c r="AV478" s="12" t="s">
        <v>84</v>
      </c>
      <c r="AW478" s="12" t="s">
        <v>36</v>
      </c>
      <c r="AX478" s="12" t="s">
        <v>75</v>
      </c>
      <c r="AY478" s="149" t="s">
        <v>172</v>
      </c>
    </row>
    <row r="479" spans="2:51" s="12" customFormat="1" ht="12">
      <c r="B479" s="148"/>
      <c r="D479" s="146" t="s">
        <v>185</v>
      </c>
      <c r="E479" s="149" t="s">
        <v>31</v>
      </c>
      <c r="F479" s="150" t="s">
        <v>1021</v>
      </c>
      <c r="H479" s="151">
        <v>5</v>
      </c>
      <c r="I479" s="152"/>
      <c r="L479" s="148"/>
      <c r="M479" s="153"/>
      <c r="T479" s="154"/>
      <c r="AT479" s="149" t="s">
        <v>185</v>
      </c>
      <c r="AU479" s="149" t="s">
        <v>84</v>
      </c>
      <c r="AV479" s="12" t="s">
        <v>84</v>
      </c>
      <c r="AW479" s="12" t="s">
        <v>36</v>
      </c>
      <c r="AX479" s="12" t="s">
        <v>75</v>
      </c>
      <c r="AY479" s="149" t="s">
        <v>172</v>
      </c>
    </row>
    <row r="480" spans="2:51" s="13" customFormat="1" ht="12">
      <c r="B480" s="168"/>
      <c r="D480" s="146" t="s">
        <v>185</v>
      </c>
      <c r="E480" s="169" t="s">
        <v>31</v>
      </c>
      <c r="F480" s="170" t="s">
        <v>217</v>
      </c>
      <c r="H480" s="171">
        <v>15</v>
      </c>
      <c r="I480" s="172"/>
      <c r="L480" s="168"/>
      <c r="M480" s="173"/>
      <c r="T480" s="174"/>
      <c r="AT480" s="169" t="s">
        <v>185</v>
      </c>
      <c r="AU480" s="169" t="s">
        <v>84</v>
      </c>
      <c r="AV480" s="13" t="s">
        <v>90</v>
      </c>
      <c r="AW480" s="13" t="s">
        <v>36</v>
      </c>
      <c r="AX480" s="13" t="s">
        <v>80</v>
      </c>
      <c r="AY480" s="169" t="s">
        <v>172</v>
      </c>
    </row>
    <row r="481" spans="2:47" s="1" customFormat="1" ht="12">
      <c r="B481" s="33"/>
      <c r="D481" s="146" t="s">
        <v>186</v>
      </c>
      <c r="F481" s="155" t="s">
        <v>233</v>
      </c>
      <c r="L481" s="33"/>
      <c r="M481" s="145"/>
      <c r="T481" s="54"/>
      <c r="AU481" s="18" t="s">
        <v>84</v>
      </c>
    </row>
    <row r="482" spans="2:47" s="1" customFormat="1" ht="12">
      <c r="B482" s="33"/>
      <c r="D482" s="146" t="s">
        <v>186</v>
      </c>
      <c r="F482" s="156" t="s">
        <v>862</v>
      </c>
      <c r="H482" s="157">
        <v>30.989</v>
      </c>
      <c r="L482" s="33"/>
      <c r="M482" s="145"/>
      <c r="T482" s="54"/>
      <c r="AU482" s="18" t="s">
        <v>84</v>
      </c>
    </row>
    <row r="483" spans="2:47" s="1" customFormat="1" ht="12">
      <c r="B483" s="33"/>
      <c r="D483" s="146" t="s">
        <v>186</v>
      </c>
      <c r="F483" s="156" t="s">
        <v>31</v>
      </c>
      <c r="H483" s="157">
        <v>0</v>
      </c>
      <c r="L483" s="33"/>
      <c r="M483" s="145"/>
      <c r="T483" s="54"/>
      <c r="AU483" s="18" t="s">
        <v>84</v>
      </c>
    </row>
    <row r="484" spans="2:47" s="1" customFormat="1" ht="12">
      <c r="B484" s="33"/>
      <c r="D484" s="146" t="s">
        <v>186</v>
      </c>
      <c r="F484" s="156" t="s">
        <v>863</v>
      </c>
      <c r="H484" s="157">
        <v>3.23</v>
      </c>
      <c r="L484" s="33"/>
      <c r="M484" s="145"/>
      <c r="T484" s="54"/>
      <c r="AU484" s="18" t="s">
        <v>84</v>
      </c>
    </row>
    <row r="485" spans="2:47" s="1" customFormat="1" ht="12">
      <c r="B485" s="33"/>
      <c r="D485" s="146" t="s">
        <v>186</v>
      </c>
      <c r="F485" s="156" t="s">
        <v>217</v>
      </c>
      <c r="H485" s="157">
        <v>34.219</v>
      </c>
      <c r="L485" s="33"/>
      <c r="M485" s="145"/>
      <c r="T485" s="54"/>
      <c r="AU485" s="18" t="s">
        <v>84</v>
      </c>
    </row>
    <row r="486" spans="2:65" s="1" customFormat="1" ht="37.9" customHeight="1">
      <c r="B486" s="33"/>
      <c r="C486" s="129" t="s">
        <v>523</v>
      </c>
      <c r="D486" s="129" t="s">
        <v>176</v>
      </c>
      <c r="E486" s="130" t="s">
        <v>462</v>
      </c>
      <c r="F486" s="131" t="s">
        <v>463</v>
      </c>
      <c r="G486" s="132" t="s">
        <v>101</v>
      </c>
      <c r="H486" s="133">
        <v>5</v>
      </c>
      <c r="I486" s="134"/>
      <c r="J486" s="135">
        <f>ROUND(I486*H486,2)</f>
        <v>0</v>
      </c>
      <c r="K486" s="131" t="s">
        <v>179</v>
      </c>
      <c r="L486" s="33"/>
      <c r="M486" s="136" t="s">
        <v>31</v>
      </c>
      <c r="N486" s="137" t="s">
        <v>46</v>
      </c>
      <c r="P486" s="138">
        <f>O486*H486</f>
        <v>0</v>
      </c>
      <c r="Q486" s="138">
        <v>0.00021</v>
      </c>
      <c r="R486" s="138">
        <f>Q486*H486</f>
        <v>0.0010500000000000002</v>
      </c>
      <c r="S486" s="138">
        <v>0</v>
      </c>
      <c r="T486" s="139">
        <f>S486*H486</f>
        <v>0</v>
      </c>
      <c r="AR486" s="140" t="s">
        <v>90</v>
      </c>
      <c r="AT486" s="140" t="s">
        <v>176</v>
      </c>
      <c r="AU486" s="140" t="s">
        <v>84</v>
      </c>
      <c r="AY486" s="18" t="s">
        <v>172</v>
      </c>
      <c r="BE486" s="141">
        <f>IF(N486="základní",J486,0)</f>
        <v>0</v>
      </c>
      <c r="BF486" s="141">
        <f>IF(N486="snížená",J486,0)</f>
        <v>0</v>
      </c>
      <c r="BG486" s="141">
        <f>IF(N486="zákl. přenesená",J486,0)</f>
        <v>0</v>
      </c>
      <c r="BH486" s="141">
        <f>IF(N486="sníž. přenesená",J486,0)</f>
        <v>0</v>
      </c>
      <c r="BI486" s="141">
        <f>IF(N486="nulová",J486,0)</f>
        <v>0</v>
      </c>
      <c r="BJ486" s="18" t="s">
        <v>80</v>
      </c>
      <c r="BK486" s="141">
        <f>ROUND(I486*H486,2)</f>
        <v>0</v>
      </c>
      <c r="BL486" s="18" t="s">
        <v>90</v>
      </c>
      <c r="BM486" s="140" t="s">
        <v>1022</v>
      </c>
    </row>
    <row r="487" spans="2:47" s="1" customFormat="1" ht="12">
      <c r="B487" s="33"/>
      <c r="D487" s="142" t="s">
        <v>181</v>
      </c>
      <c r="F487" s="143" t="s">
        <v>465</v>
      </c>
      <c r="I487" s="144"/>
      <c r="L487" s="33"/>
      <c r="M487" s="145"/>
      <c r="T487" s="54"/>
      <c r="AT487" s="18" t="s">
        <v>181</v>
      </c>
      <c r="AU487" s="18" t="s">
        <v>84</v>
      </c>
    </row>
    <row r="488" spans="2:51" s="12" customFormat="1" ht="12">
      <c r="B488" s="148"/>
      <c r="D488" s="146" t="s">
        <v>185</v>
      </c>
      <c r="E488" s="149" t="s">
        <v>31</v>
      </c>
      <c r="F488" s="150" t="s">
        <v>466</v>
      </c>
      <c r="H488" s="151">
        <v>5</v>
      </c>
      <c r="I488" s="152"/>
      <c r="L488" s="148"/>
      <c r="M488" s="153"/>
      <c r="T488" s="154"/>
      <c r="AT488" s="149" t="s">
        <v>185</v>
      </c>
      <c r="AU488" s="149" t="s">
        <v>84</v>
      </c>
      <c r="AV488" s="12" t="s">
        <v>84</v>
      </c>
      <c r="AW488" s="12" t="s">
        <v>36</v>
      </c>
      <c r="AX488" s="12" t="s">
        <v>80</v>
      </c>
      <c r="AY488" s="149" t="s">
        <v>172</v>
      </c>
    </row>
    <row r="489" spans="2:63" s="11" customFormat="1" ht="20.85" customHeight="1">
      <c r="B489" s="117"/>
      <c r="D489" s="118" t="s">
        <v>74</v>
      </c>
      <c r="E489" s="127" t="s">
        <v>481</v>
      </c>
      <c r="F489" s="127" t="s">
        <v>482</v>
      </c>
      <c r="I489" s="120"/>
      <c r="J489" s="128">
        <f>BK489</f>
        <v>0</v>
      </c>
      <c r="L489" s="117"/>
      <c r="M489" s="122"/>
      <c r="P489" s="123">
        <f>SUM(P490:P531)</f>
        <v>0</v>
      </c>
      <c r="R489" s="123">
        <f>SUM(R490:R531)</f>
        <v>38.781112877199995</v>
      </c>
      <c r="T489" s="124">
        <f>SUM(T490:T531)</f>
        <v>0</v>
      </c>
      <c r="AR489" s="118" t="s">
        <v>80</v>
      </c>
      <c r="AT489" s="125" t="s">
        <v>74</v>
      </c>
      <c r="AU489" s="125" t="s">
        <v>84</v>
      </c>
      <c r="AY489" s="118" t="s">
        <v>172</v>
      </c>
      <c r="BK489" s="126">
        <f>SUM(BK490:BK531)</f>
        <v>0</v>
      </c>
    </row>
    <row r="490" spans="2:65" s="1" customFormat="1" ht="55.5" customHeight="1">
      <c r="B490" s="33"/>
      <c r="C490" s="129" t="s">
        <v>529</v>
      </c>
      <c r="D490" s="129" t="s">
        <v>176</v>
      </c>
      <c r="E490" s="130" t="s">
        <v>490</v>
      </c>
      <c r="F490" s="131" t="s">
        <v>491</v>
      </c>
      <c r="G490" s="132" t="s">
        <v>101</v>
      </c>
      <c r="H490" s="133">
        <v>50.81</v>
      </c>
      <c r="I490" s="134"/>
      <c r="J490" s="135">
        <f>ROUND(I490*H490,2)</f>
        <v>0</v>
      </c>
      <c r="K490" s="131" t="s">
        <v>179</v>
      </c>
      <c r="L490" s="33"/>
      <c r="M490" s="136" t="s">
        <v>31</v>
      </c>
      <c r="N490" s="137" t="s">
        <v>46</v>
      </c>
      <c r="P490" s="138">
        <f>O490*H490</f>
        <v>0</v>
      </c>
      <c r="Q490" s="138">
        <v>0.250805</v>
      </c>
      <c r="R490" s="138">
        <f>Q490*H490</f>
        <v>12.74340205</v>
      </c>
      <c r="S490" s="138">
        <v>0</v>
      </c>
      <c r="T490" s="139">
        <f>S490*H490</f>
        <v>0</v>
      </c>
      <c r="AR490" s="140" t="s">
        <v>90</v>
      </c>
      <c r="AT490" s="140" t="s">
        <v>176</v>
      </c>
      <c r="AU490" s="140" t="s">
        <v>87</v>
      </c>
      <c r="AY490" s="18" t="s">
        <v>172</v>
      </c>
      <c r="BE490" s="141">
        <f>IF(N490="základní",J490,0)</f>
        <v>0</v>
      </c>
      <c r="BF490" s="141">
        <f>IF(N490="snížená",J490,0)</f>
        <v>0</v>
      </c>
      <c r="BG490" s="141">
        <f>IF(N490="zákl. přenesená",J490,0)</f>
        <v>0</v>
      </c>
      <c r="BH490" s="141">
        <f>IF(N490="sníž. přenesená",J490,0)</f>
        <v>0</v>
      </c>
      <c r="BI490" s="141">
        <f>IF(N490="nulová",J490,0)</f>
        <v>0</v>
      </c>
      <c r="BJ490" s="18" t="s">
        <v>80</v>
      </c>
      <c r="BK490" s="141">
        <f>ROUND(I490*H490,2)</f>
        <v>0</v>
      </c>
      <c r="BL490" s="18" t="s">
        <v>90</v>
      </c>
      <c r="BM490" s="140" t="s">
        <v>1023</v>
      </c>
    </row>
    <row r="491" spans="2:47" s="1" customFormat="1" ht="12">
      <c r="B491" s="33"/>
      <c r="D491" s="142" t="s">
        <v>181</v>
      </c>
      <c r="F491" s="143" t="s">
        <v>493</v>
      </c>
      <c r="I491" s="144"/>
      <c r="L491" s="33"/>
      <c r="M491" s="145"/>
      <c r="T491" s="54"/>
      <c r="AT491" s="18" t="s">
        <v>181</v>
      </c>
      <c r="AU491" s="18" t="s">
        <v>87</v>
      </c>
    </row>
    <row r="492" spans="2:51" s="12" customFormat="1" ht="12">
      <c r="B492" s="148"/>
      <c r="D492" s="146" t="s">
        <v>185</v>
      </c>
      <c r="E492" s="149" t="s">
        <v>31</v>
      </c>
      <c r="F492" s="150" t="s">
        <v>1024</v>
      </c>
      <c r="H492" s="151">
        <v>26.211</v>
      </c>
      <c r="I492" s="152"/>
      <c r="L492" s="148"/>
      <c r="M492" s="153"/>
      <c r="T492" s="154"/>
      <c r="AT492" s="149" t="s">
        <v>185</v>
      </c>
      <c r="AU492" s="149" t="s">
        <v>87</v>
      </c>
      <c r="AV492" s="12" t="s">
        <v>84</v>
      </c>
      <c r="AW492" s="12" t="s">
        <v>36</v>
      </c>
      <c r="AX492" s="12" t="s">
        <v>75</v>
      </c>
      <c r="AY492" s="149" t="s">
        <v>172</v>
      </c>
    </row>
    <row r="493" spans="2:51" s="12" customFormat="1" ht="12">
      <c r="B493" s="148"/>
      <c r="D493" s="146" t="s">
        <v>185</v>
      </c>
      <c r="E493" s="149" t="s">
        <v>31</v>
      </c>
      <c r="F493" s="150" t="s">
        <v>833</v>
      </c>
      <c r="H493" s="151">
        <v>24.599</v>
      </c>
      <c r="I493" s="152"/>
      <c r="L493" s="148"/>
      <c r="M493" s="153"/>
      <c r="T493" s="154"/>
      <c r="AT493" s="149" t="s">
        <v>185</v>
      </c>
      <c r="AU493" s="149" t="s">
        <v>87</v>
      </c>
      <c r="AV493" s="12" t="s">
        <v>84</v>
      </c>
      <c r="AW493" s="12" t="s">
        <v>36</v>
      </c>
      <c r="AX493" s="12" t="s">
        <v>75</v>
      </c>
      <c r="AY493" s="149" t="s">
        <v>172</v>
      </c>
    </row>
    <row r="494" spans="2:51" s="13" customFormat="1" ht="12">
      <c r="B494" s="168"/>
      <c r="D494" s="146" t="s">
        <v>185</v>
      </c>
      <c r="E494" s="169" t="s">
        <v>31</v>
      </c>
      <c r="F494" s="170" t="s">
        <v>217</v>
      </c>
      <c r="H494" s="171">
        <v>50.81</v>
      </c>
      <c r="I494" s="172"/>
      <c r="L494" s="168"/>
      <c r="M494" s="173"/>
      <c r="T494" s="174"/>
      <c r="AT494" s="169" t="s">
        <v>185</v>
      </c>
      <c r="AU494" s="169" t="s">
        <v>87</v>
      </c>
      <c r="AV494" s="13" t="s">
        <v>90</v>
      </c>
      <c r="AW494" s="13" t="s">
        <v>36</v>
      </c>
      <c r="AX494" s="13" t="s">
        <v>80</v>
      </c>
      <c r="AY494" s="169" t="s">
        <v>172</v>
      </c>
    </row>
    <row r="495" spans="2:47" s="1" customFormat="1" ht="12">
      <c r="B495" s="33"/>
      <c r="D495" s="146" t="s">
        <v>186</v>
      </c>
      <c r="F495" s="155" t="s">
        <v>310</v>
      </c>
      <c r="L495" s="33"/>
      <c r="M495" s="145"/>
      <c r="T495" s="54"/>
      <c r="AU495" s="18" t="s">
        <v>87</v>
      </c>
    </row>
    <row r="496" spans="2:47" s="1" customFormat="1" ht="12">
      <c r="B496" s="33"/>
      <c r="D496" s="146" t="s">
        <v>186</v>
      </c>
      <c r="F496" s="156" t="s">
        <v>912</v>
      </c>
      <c r="H496" s="157">
        <v>52.422</v>
      </c>
      <c r="L496" s="33"/>
      <c r="M496" s="145"/>
      <c r="T496" s="54"/>
      <c r="AU496" s="18" t="s">
        <v>87</v>
      </c>
    </row>
    <row r="497" spans="2:47" s="1" customFormat="1" ht="12">
      <c r="B497" s="33"/>
      <c r="D497" s="146" t="s">
        <v>186</v>
      </c>
      <c r="F497" s="155" t="s">
        <v>927</v>
      </c>
      <c r="L497" s="33"/>
      <c r="M497" s="145"/>
      <c r="T497" s="54"/>
      <c r="AU497" s="18" t="s">
        <v>87</v>
      </c>
    </row>
    <row r="498" spans="2:47" s="1" customFormat="1" ht="12">
      <c r="B498" s="33"/>
      <c r="D498" s="146" t="s">
        <v>186</v>
      </c>
      <c r="F498" s="156" t="s">
        <v>928</v>
      </c>
      <c r="H498" s="157">
        <v>24.599</v>
      </c>
      <c r="L498" s="33"/>
      <c r="M498" s="145"/>
      <c r="T498" s="54"/>
      <c r="AU498" s="18" t="s">
        <v>87</v>
      </c>
    </row>
    <row r="499" spans="2:65" s="1" customFormat="1" ht="16.5" customHeight="1">
      <c r="B499" s="33"/>
      <c r="C499" s="158" t="s">
        <v>536</v>
      </c>
      <c r="D499" s="158" t="s">
        <v>201</v>
      </c>
      <c r="E499" s="159" t="s">
        <v>495</v>
      </c>
      <c r="F499" s="160" t="s">
        <v>496</v>
      </c>
      <c r="G499" s="161" t="s">
        <v>101</v>
      </c>
      <c r="H499" s="162">
        <v>51.826</v>
      </c>
      <c r="I499" s="163"/>
      <c r="J499" s="164">
        <f>ROUND(I499*H499,2)</f>
        <v>0</v>
      </c>
      <c r="K499" s="160" t="s">
        <v>179</v>
      </c>
      <c r="L499" s="165"/>
      <c r="M499" s="166" t="s">
        <v>31</v>
      </c>
      <c r="N499" s="167" t="s">
        <v>46</v>
      </c>
      <c r="P499" s="138">
        <f>O499*H499</f>
        <v>0</v>
      </c>
      <c r="Q499" s="138">
        <v>0.118</v>
      </c>
      <c r="R499" s="138">
        <f>Q499*H499</f>
        <v>6.115468</v>
      </c>
      <c r="S499" s="138">
        <v>0</v>
      </c>
      <c r="T499" s="139">
        <f>S499*H499</f>
        <v>0</v>
      </c>
      <c r="AR499" s="140" t="s">
        <v>205</v>
      </c>
      <c r="AT499" s="140" t="s">
        <v>201</v>
      </c>
      <c r="AU499" s="140" t="s">
        <v>87</v>
      </c>
      <c r="AY499" s="18" t="s">
        <v>172</v>
      </c>
      <c r="BE499" s="141">
        <f>IF(N499="základní",J499,0)</f>
        <v>0</v>
      </c>
      <c r="BF499" s="141">
        <f>IF(N499="snížená",J499,0)</f>
        <v>0</v>
      </c>
      <c r="BG499" s="141">
        <f>IF(N499="zákl. přenesená",J499,0)</f>
        <v>0</v>
      </c>
      <c r="BH499" s="141">
        <f>IF(N499="sníž. přenesená",J499,0)</f>
        <v>0</v>
      </c>
      <c r="BI499" s="141">
        <f>IF(N499="nulová",J499,0)</f>
        <v>0</v>
      </c>
      <c r="BJ499" s="18" t="s">
        <v>80</v>
      </c>
      <c r="BK499" s="141">
        <f>ROUND(I499*H499,2)</f>
        <v>0</v>
      </c>
      <c r="BL499" s="18" t="s">
        <v>90</v>
      </c>
      <c r="BM499" s="140" t="s">
        <v>1025</v>
      </c>
    </row>
    <row r="500" spans="2:51" s="12" customFormat="1" ht="12">
      <c r="B500" s="148"/>
      <c r="D500" s="146" t="s">
        <v>185</v>
      </c>
      <c r="F500" s="150" t="s">
        <v>1026</v>
      </c>
      <c r="H500" s="151">
        <v>51.826</v>
      </c>
      <c r="I500" s="152"/>
      <c r="L500" s="148"/>
      <c r="M500" s="153"/>
      <c r="T500" s="154"/>
      <c r="AT500" s="149" t="s">
        <v>185</v>
      </c>
      <c r="AU500" s="149" t="s">
        <v>87</v>
      </c>
      <c r="AV500" s="12" t="s">
        <v>84</v>
      </c>
      <c r="AW500" s="12" t="s">
        <v>4</v>
      </c>
      <c r="AX500" s="12" t="s">
        <v>80</v>
      </c>
      <c r="AY500" s="149" t="s">
        <v>172</v>
      </c>
    </row>
    <row r="501" spans="2:65" s="1" customFormat="1" ht="24.2" customHeight="1">
      <c r="B501" s="33"/>
      <c r="C501" s="129" t="s">
        <v>538</v>
      </c>
      <c r="D501" s="129" t="s">
        <v>176</v>
      </c>
      <c r="E501" s="130" t="s">
        <v>484</v>
      </c>
      <c r="F501" s="131" t="s">
        <v>485</v>
      </c>
      <c r="G501" s="132" t="s">
        <v>101</v>
      </c>
      <c r="H501" s="133">
        <v>26.211</v>
      </c>
      <c r="I501" s="134"/>
      <c r="J501" s="135">
        <f>ROUND(I501*H501,2)</f>
        <v>0</v>
      </c>
      <c r="K501" s="131" t="s">
        <v>179</v>
      </c>
      <c r="L501" s="33"/>
      <c r="M501" s="136" t="s">
        <v>31</v>
      </c>
      <c r="N501" s="137" t="s">
        <v>46</v>
      </c>
      <c r="P501" s="138">
        <f>O501*H501</f>
        <v>0</v>
      </c>
      <c r="Q501" s="138">
        <v>0.1837</v>
      </c>
      <c r="R501" s="138">
        <f>Q501*H501</f>
        <v>4.814960699999999</v>
      </c>
      <c r="S501" s="138">
        <v>0</v>
      </c>
      <c r="T501" s="139">
        <f>S501*H501</f>
        <v>0</v>
      </c>
      <c r="AR501" s="140" t="s">
        <v>90</v>
      </c>
      <c r="AT501" s="140" t="s">
        <v>176</v>
      </c>
      <c r="AU501" s="140" t="s">
        <v>87</v>
      </c>
      <c r="AY501" s="18" t="s">
        <v>172</v>
      </c>
      <c r="BE501" s="141">
        <f>IF(N501="základní",J501,0)</f>
        <v>0</v>
      </c>
      <c r="BF501" s="141">
        <f>IF(N501="snížená",J501,0)</f>
        <v>0</v>
      </c>
      <c r="BG501" s="141">
        <f>IF(N501="zákl. přenesená",J501,0)</f>
        <v>0</v>
      </c>
      <c r="BH501" s="141">
        <f>IF(N501="sníž. přenesená",J501,0)</f>
        <v>0</v>
      </c>
      <c r="BI501" s="141">
        <f>IF(N501="nulová",J501,0)</f>
        <v>0</v>
      </c>
      <c r="BJ501" s="18" t="s">
        <v>80</v>
      </c>
      <c r="BK501" s="141">
        <f>ROUND(I501*H501,2)</f>
        <v>0</v>
      </c>
      <c r="BL501" s="18" t="s">
        <v>90</v>
      </c>
      <c r="BM501" s="140" t="s">
        <v>1027</v>
      </c>
    </row>
    <row r="502" spans="2:47" s="1" customFormat="1" ht="12">
      <c r="B502" s="33"/>
      <c r="D502" s="142" t="s">
        <v>181</v>
      </c>
      <c r="F502" s="143" t="s">
        <v>487</v>
      </c>
      <c r="I502" s="144"/>
      <c r="L502" s="33"/>
      <c r="M502" s="145"/>
      <c r="T502" s="54"/>
      <c r="AT502" s="18" t="s">
        <v>181</v>
      </c>
      <c r="AU502" s="18" t="s">
        <v>87</v>
      </c>
    </row>
    <row r="503" spans="2:51" s="12" customFormat="1" ht="12">
      <c r="B503" s="148"/>
      <c r="D503" s="146" t="s">
        <v>185</v>
      </c>
      <c r="E503" s="149" t="s">
        <v>31</v>
      </c>
      <c r="F503" s="150" t="s">
        <v>1024</v>
      </c>
      <c r="H503" s="151">
        <v>26.211</v>
      </c>
      <c r="I503" s="152"/>
      <c r="L503" s="148"/>
      <c r="M503" s="153"/>
      <c r="T503" s="154"/>
      <c r="AT503" s="149" t="s">
        <v>185</v>
      </c>
      <c r="AU503" s="149" t="s">
        <v>87</v>
      </c>
      <c r="AV503" s="12" t="s">
        <v>84</v>
      </c>
      <c r="AW503" s="12" t="s">
        <v>36</v>
      </c>
      <c r="AX503" s="12" t="s">
        <v>80</v>
      </c>
      <c r="AY503" s="149" t="s">
        <v>172</v>
      </c>
    </row>
    <row r="504" spans="2:47" s="1" customFormat="1" ht="12">
      <c r="B504" s="33"/>
      <c r="D504" s="146" t="s">
        <v>186</v>
      </c>
      <c r="F504" s="155" t="s">
        <v>310</v>
      </c>
      <c r="L504" s="33"/>
      <c r="M504" s="145"/>
      <c r="T504" s="54"/>
      <c r="AU504" s="18" t="s">
        <v>87</v>
      </c>
    </row>
    <row r="505" spans="2:47" s="1" customFormat="1" ht="12">
      <c r="B505" s="33"/>
      <c r="D505" s="146" t="s">
        <v>186</v>
      </c>
      <c r="F505" s="156" t="s">
        <v>912</v>
      </c>
      <c r="H505" s="157">
        <v>52.422</v>
      </c>
      <c r="L505" s="33"/>
      <c r="M505" s="145"/>
      <c r="T505" s="54"/>
      <c r="AU505" s="18" t="s">
        <v>87</v>
      </c>
    </row>
    <row r="506" spans="2:65" s="1" customFormat="1" ht="37.9" customHeight="1">
      <c r="B506" s="33"/>
      <c r="C506" s="129" t="s">
        <v>544</v>
      </c>
      <c r="D506" s="129" t="s">
        <v>176</v>
      </c>
      <c r="E506" s="130" t="s">
        <v>500</v>
      </c>
      <c r="F506" s="131" t="s">
        <v>501</v>
      </c>
      <c r="G506" s="132" t="s">
        <v>109</v>
      </c>
      <c r="H506" s="133">
        <v>52.422</v>
      </c>
      <c r="I506" s="134"/>
      <c r="J506" s="135">
        <f>ROUND(I506*H506,2)</f>
        <v>0</v>
      </c>
      <c r="K506" s="131" t="s">
        <v>179</v>
      </c>
      <c r="L506" s="33"/>
      <c r="M506" s="136" t="s">
        <v>31</v>
      </c>
      <c r="N506" s="137" t="s">
        <v>46</v>
      </c>
      <c r="P506" s="138">
        <f>O506*H506</f>
        <v>0</v>
      </c>
      <c r="Q506" s="138">
        <v>0.128946</v>
      </c>
      <c r="R506" s="138">
        <f>Q506*H506</f>
        <v>6.759607212</v>
      </c>
      <c r="S506" s="138">
        <v>0</v>
      </c>
      <c r="T506" s="139">
        <f>S506*H506</f>
        <v>0</v>
      </c>
      <c r="AR506" s="140" t="s">
        <v>90</v>
      </c>
      <c r="AT506" s="140" t="s">
        <v>176</v>
      </c>
      <c r="AU506" s="140" t="s">
        <v>87</v>
      </c>
      <c r="AY506" s="18" t="s">
        <v>172</v>
      </c>
      <c r="BE506" s="141">
        <f>IF(N506="základní",J506,0)</f>
        <v>0</v>
      </c>
      <c r="BF506" s="141">
        <f>IF(N506="snížená",J506,0)</f>
        <v>0</v>
      </c>
      <c r="BG506" s="141">
        <f>IF(N506="zákl. přenesená",J506,0)</f>
        <v>0</v>
      </c>
      <c r="BH506" s="141">
        <f>IF(N506="sníž. přenesená",J506,0)</f>
        <v>0</v>
      </c>
      <c r="BI506" s="141">
        <f>IF(N506="nulová",J506,0)</f>
        <v>0</v>
      </c>
      <c r="BJ506" s="18" t="s">
        <v>80</v>
      </c>
      <c r="BK506" s="141">
        <f>ROUND(I506*H506,2)</f>
        <v>0</v>
      </c>
      <c r="BL506" s="18" t="s">
        <v>90</v>
      </c>
      <c r="BM506" s="140" t="s">
        <v>1028</v>
      </c>
    </row>
    <row r="507" spans="2:47" s="1" customFormat="1" ht="12">
      <c r="B507" s="33"/>
      <c r="D507" s="142" t="s">
        <v>181</v>
      </c>
      <c r="F507" s="143" t="s">
        <v>503</v>
      </c>
      <c r="I507" s="144"/>
      <c r="L507" s="33"/>
      <c r="M507" s="145"/>
      <c r="T507" s="54"/>
      <c r="AT507" s="18" t="s">
        <v>181</v>
      </c>
      <c r="AU507" s="18" t="s">
        <v>87</v>
      </c>
    </row>
    <row r="508" spans="2:51" s="12" customFormat="1" ht="12">
      <c r="B508" s="148"/>
      <c r="D508" s="146" t="s">
        <v>185</v>
      </c>
      <c r="E508" s="149" t="s">
        <v>31</v>
      </c>
      <c r="F508" s="150" t="s">
        <v>107</v>
      </c>
      <c r="H508" s="151">
        <v>52.422</v>
      </c>
      <c r="I508" s="152"/>
      <c r="L508" s="148"/>
      <c r="M508" s="153"/>
      <c r="T508" s="154"/>
      <c r="AT508" s="149" t="s">
        <v>185</v>
      </c>
      <c r="AU508" s="149" t="s">
        <v>87</v>
      </c>
      <c r="AV508" s="12" t="s">
        <v>84</v>
      </c>
      <c r="AW508" s="12" t="s">
        <v>36</v>
      </c>
      <c r="AX508" s="12" t="s">
        <v>80</v>
      </c>
      <c r="AY508" s="149" t="s">
        <v>172</v>
      </c>
    </row>
    <row r="509" spans="2:47" s="1" customFormat="1" ht="12">
      <c r="B509" s="33"/>
      <c r="D509" s="146" t="s">
        <v>186</v>
      </c>
      <c r="F509" s="155" t="s">
        <v>310</v>
      </c>
      <c r="L509" s="33"/>
      <c r="M509" s="145"/>
      <c r="T509" s="54"/>
      <c r="AU509" s="18" t="s">
        <v>87</v>
      </c>
    </row>
    <row r="510" spans="2:47" s="1" customFormat="1" ht="12">
      <c r="B510" s="33"/>
      <c r="D510" s="146" t="s">
        <v>186</v>
      </c>
      <c r="F510" s="156" t="s">
        <v>912</v>
      </c>
      <c r="H510" s="157">
        <v>52.422</v>
      </c>
      <c r="L510" s="33"/>
      <c r="M510" s="145"/>
      <c r="T510" s="54"/>
      <c r="AU510" s="18" t="s">
        <v>87</v>
      </c>
    </row>
    <row r="511" spans="2:65" s="1" customFormat="1" ht="49.15" customHeight="1">
      <c r="B511" s="33"/>
      <c r="C511" s="129" t="s">
        <v>550</v>
      </c>
      <c r="D511" s="129" t="s">
        <v>176</v>
      </c>
      <c r="E511" s="130" t="s">
        <v>505</v>
      </c>
      <c r="F511" s="131" t="s">
        <v>506</v>
      </c>
      <c r="G511" s="132" t="s">
        <v>109</v>
      </c>
      <c r="H511" s="133">
        <v>34.219</v>
      </c>
      <c r="I511" s="134"/>
      <c r="J511" s="135">
        <f>ROUND(I511*H511,2)</f>
        <v>0</v>
      </c>
      <c r="K511" s="131" t="s">
        <v>179</v>
      </c>
      <c r="L511" s="33"/>
      <c r="M511" s="136" t="s">
        <v>31</v>
      </c>
      <c r="N511" s="137" t="s">
        <v>46</v>
      </c>
      <c r="P511" s="138">
        <f>O511*H511</f>
        <v>0</v>
      </c>
      <c r="Q511" s="138">
        <v>0.1309648</v>
      </c>
      <c r="R511" s="138">
        <f>Q511*H511</f>
        <v>4.4814844912</v>
      </c>
      <c r="S511" s="138">
        <v>0</v>
      </c>
      <c r="T511" s="139">
        <f>S511*H511</f>
        <v>0</v>
      </c>
      <c r="AR511" s="140" t="s">
        <v>90</v>
      </c>
      <c r="AT511" s="140" t="s">
        <v>176</v>
      </c>
      <c r="AU511" s="140" t="s">
        <v>87</v>
      </c>
      <c r="AY511" s="18" t="s">
        <v>172</v>
      </c>
      <c r="BE511" s="141">
        <f>IF(N511="základní",J511,0)</f>
        <v>0</v>
      </c>
      <c r="BF511" s="141">
        <f>IF(N511="snížená",J511,0)</f>
        <v>0</v>
      </c>
      <c r="BG511" s="141">
        <f>IF(N511="zákl. přenesená",J511,0)</f>
        <v>0</v>
      </c>
      <c r="BH511" s="141">
        <f>IF(N511="sníž. přenesená",J511,0)</f>
        <v>0</v>
      </c>
      <c r="BI511" s="141">
        <f>IF(N511="nulová",J511,0)</f>
        <v>0</v>
      </c>
      <c r="BJ511" s="18" t="s">
        <v>80</v>
      </c>
      <c r="BK511" s="141">
        <f>ROUND(I511*H511,2)</f>
        <v>0</v>
      </c>
      <c r="BL511" s="18" t="s">
        <v>90</v>
      </c>
      <c r="BM511" s="140" t="s">
        <v>1029</v>
      </c>
    </row>
    <row r="512" spans="2:47" s="1" customFormat="1" ht="12">
      <c r="B512" s="33"/>
      <c r="D512" s="142" t="s">
        <v>181</v>
      </c>
      <c r="F512" s="143" t="s">
        <v>508</v>
      </c>
      <c r="I512" s="144"/>
      <c r="L512" s="33"/>
      <c r="M512" s="145"/>
      <c r="T512" s="54"/>
      <c r="AT512" s="18" t="s">
        <v>181</v>
      </c>
      <c r="AU512" s="18" t="s">
        <v>87</v>
      </c>
    </row>
    <row r="513" spans="2:51" s="14" customFormat="1" ht="12">
      <c r="B513" s="175"/>
      <c r="D513" s="146" t="s">
        <v>185</v>
      </c>
      <c r="E513" s="176" t="s">
        <v>31</v>
      </c>
      <c r="F513" s="177" t="s">
        <v>1030</v>
      </c>
      <c r="H513" s="176" t="s">
        <v>31</v>
      </c>
      <c r="I513" s="178"/>
      <c r="L513" s="175"/>
      <c r="M513" s="179"/>
      <c r="T513" s="180"/>
      <c r="AT513" s="176" t="s">
        <v>185</v>
      </c>
      <c r="AU513" s="176" t="s">
        <v>87</v>
      </c>
      <c r="AV513" s="14" t="s">
        <v>80</v>
      </c>
      <c r="AW513" s="14" t="s">
        <v>36</v>
      </c>
      <c r="AX513" s="14" t="s">
        <v>75</v>
      </c>
      <c r="AY513" s="176" t="s">
        <v>172</v>
      </c>
    </row>
    <row r="514" spans="2:51" s="12" customFormat="1" ht="12">
      <c r="B514" s="148"/>
      <c r="D514" s="146" t="s">
        <v>185</v>
      </c>
      <c r="E514" s="149" t="s">
        <v>31</v>
      </c>
      <c r="F514" s="150" t="s">
        <v>121</v>
      </c>
      <c r="H514" s="151">
        <v>34.219</v>
      </c>
      <c r="I514" s="152"/>
      <c r="L514" s="148"/>
      <c r="M514" s="153"/>
      <c r="T514" s="154"/>
      <c r="AT514" s="149" t="s">
        <v>185</v>
      </c>
      <c r="AU514" s="149" t="s">
        <v>87</v>
      </c>
      <c r="AV514" s="12" t="s">
        <v>84</v>
      </c>
      <c r="AW514" s="12" t="s">
        <v>36</v>
      </c>
      <c r="AX514" s="12" t="s">
        <v>80</v>
      </c>
      <c r="AY514" s="149" t="s">
        <v>172</v>
      </c>
    </row>
    <row r="515" spans="2:47" s="1" customFormat="1" ht="12">
      <c r="B515" s="33"/>
      <c r="D515" s="146" t="s">
        <v>186</v>
      </c>
      <c r="F515" s="155" t="s">
        <v>233</v>
      </c>
      <c r="L515" s="33"/>
      <c r="M515" s="145"/>
      <c r="T515" s="54"/>
      <c r="AU515" s="18" t="s">
        <v>87</v>
      </c>
    </row>
    <row r="516" spans="2:47" s="1" customFormat="1" ht="12">
      <c r="B516" s="33"/>
      <c r="D516" s="146" t="s">
        <v>186</v>
      </c>
      <c r="F516" s="156" t="s">
        <v>862</v>
      </c>
      <c r="H516" s="157">
        <v>30.989</v>
      </c>
      <c r="L516" s="33"/>
      <c r="M516" s="145"/>
      <c r="T516" s="54"/>
      <c r="AU516" s="18" t="s">
        <v>87</v>
      </c>
    </row>
    <row r="517" spans="2:47" s="1" customFormat="1" ht="12">
      <c r="B517" s="33"/>
      <c r="D517" s="146" t="s">
        <v>186</v>
      </c>
      <c r="F517" s="156" t="s">
        <v>31</v>
      </c>
      <c r="H517" s="157">
        <v>0</v>
      </c>
      <c r="L517" s="33"/>
      <c r="M517" s="145"/>
      <c r="T517" s="54"/>
      <c r="AU517" s="18" t="s">
        <v>87</v>
      </c>
    </row>
    <row r="518" spans="2:47" s="1" customFormat="1" ht="12">
      <c r="B518" s="33"/>
      <c r="D518" s="146" t="s">
        <v>186</v>
      </c>
      <c r="F518" s="156" t="s">
        <v>863</v>
      </c>
      <c r="H518" s="157">
        <v>3.23</v>
      </c>
      <c r="L518" s="33"/>
      <c r="M518" s="145"/>
      <c r="T518" s="54"/>
      <c r="AU518" s="18" t="s">
        <v>87</v>
      </c>
    </row>
    <row r="519" spans="2:47" s="1" customFormat="1" ht="12">
      <c r="B519" s="33"/>
      <c r="D519" s="146" t="s">
        <v>186</v>
      </c>
      <c r="F519" s="156" t="s">
        <v>217</v>
      </c>
      <c r="H519" s="157">
        <v>34.219</v>
      </c>
      <c r="L519" s="33"/>
      <c r="M519" s="145"/>
      <c r="T519" s="54"/>
      <c r="AU519" s="18" t="s">
        <v>87</v>
      </c>
    </row>
    <row r="520" spans="2:65" s="1" customFormat="1" ht="16.5" customHeight="1">
      <c r="B520" s="33"/>
      <c r="C520" s="158" t="s">
        <v>555</v>
      </c>
      <c r="D520" s="158" t="s">
        <v>201</v>
      </c>
      <c r="E520" s="159" t="s">
        <v>510</v>
      </c>
      <c r="F520" s="160" t="s">
        <v>511</v>
      </c>
      <c r="G520" s="161" t="s">
        <v>109</v>
      </c>
      <c r="H520" s="162">
        <v>11.977</v>
      </c>
      <c r="I520" s="163"/>
      <c r="J520" s="164">
        <f>ROUND(I520*H520,2)</f>
        <v>0</v>
      </c>
      <c r="K520" s="160" t="s">
        <v>179</v>
      </c>
      <c r="L520" s="165"/>
      <c r="M520" s="166" t="s">
        <v>31</v>
      </c>
      <c r="N520" s="167" t="s">
        <v>46</v>
      </c>
      <c r="P520" s="138">
        <f>O520*H520</f>
        <v>0</v>
      </c>
      <c r="Q520" s="138">
        <v>0.13132</v>
      </c>
      <c r="R520" s="138">
        <f>Q520*H520</f>
        <v>1.5728196399999999</v>
      </c>
      <c r="S520" s="138">
        <v>0</v>
      </c>
      <c r="T520" s="139">
        <f>S520*H520</f>
        <v>0</v>
      </c>
      <c r="AR520" s="140" t="s">
        <v>205</v>
      </c>
      <c r="AT520" s="140" t="s">
        <v>201</v>
      </c>
      <c r="AU520" s="140" t="s">
        <v>87</v>
      </c>
      <c r="AY520" s="18" t="s">
        <v>172</v>
      </c>
      <c r="BE520" s="141">
        <f>IF(N520="základní",J520,0)</f>
        <v>0</v>
      </c>
      <c r="BF520" s="141">
        <f>IF(N520="snížená",J520,0)</f>
        <v>0</v>
      </c>
      <c r="BG520" s="141">
        <f>IF(N520="zákl. přenesená",J520,0)</f>
        <v>0</v>
      </c>
      <c r="BH520" s="141">
        <f>IF(N520="sníž. přenesená",J520,0)</f>
        <v>0</v>
      </c>
      <c r="BI520" s="141">
        <f>IF(N520="nulová",J520,0)</f>
        <v>0</v>
      </c>
      <c r="BJ520" s="18" t="s">
        <v>80</v>
      </c>
      <c r="BK520" s="141">
        <f>ROUND(I520*H520,2)</f>
        <v>0</v>
      </c>
      <c r="BL520" s="18" t="s">
        <v>90</v>
      </c>
      <c r="BM520" s="140" t="s">
        <v>1031</v>
      </c>
    </row>
    <row r="521" spans="2:47" s="1" customFormat="1" ht="12">
      <c r="B521" s="33"/>
      <c r="D521" s="146" t="s">
        <v>183</v>
      </c>
      <c r="F521" s="147" t="s">
        <v>513</v>
      </c>
      <c r="I521" s="144"/>
      <c r="L521" s="33"/>
      <c r="M521" s="145"/>
      <c r="T521" s="54"/>
      <c r="AT521" s="18" t="s">
        <v>183</v>
      </c>
      <c r="AU521" s="18" t="s">
        <v>87</v>
      </c>
    </row>
    <row r="522" spans="2:51" s="12" customFormat="1" ht="12">
      <c r="B522" s="148"/>
      <c r="D522" s="146" t="s">
        <v>185</v>
      </c>
      <c r="F522" s="150" t="s">
        <v>1032</v>
      </c>
      <c r="H522" s="151">
        <v>11.977</v>
      </c>
      <c r="I522" s="152"/>
      <c r="L522" s="148"/>
      <c r="M522" s="153"/>
      <c r="T522" s="154"/>
      <c r="AT522" s="149" t="s">
        <v>185</v>
      </c>
      <c r="AU522" s="149" t="s">
        <v>87</v>
      </c>
      <c r="AV522" s="12" t="s">
        <v>84</v>
      </c>
      <c r="AW522" s="12" t="s">
        <v>4</v>
      </c>
      <c r="AX522" s="12" t="s">
        <v>80</v>
      </c>
      <c r="AY522" s="149" t="s">
        <v>172</v>
      </c>
    </row>
    <row r="523" spans="2:65" s="1" customFormat="1" ht="49.15" customHeight="1">
      <c r="B523" s="33"/>
      <c r="C523" s="129" t="s">
        <v>558</v>
      </c>
      <c r="D523" s="129" t="s">
        <v>176</v>
      </c>
      <c r="E523" s="130" t="s">
        <v>516</v>
      </c>
      <c r="F523" s="131" t="s">
        <v>517</v>
      </c>
      <c r="G523" s="132" t="s">
        <v>101</v>
      </c>
      <c r="H523" s="133">
        <v>85.548</v>
      </c>
      <c r="I523" s="134"/>
      <c r="J523" s="135">
        <f>ROUND(I523*H523,2)</f>
        <v>0</v>
      </c>
      <c r="K523" s="131" t="s">
        <v>179</v>
      </c>
      <c r="L523" s="33"/>
      <c r="M523" s="136" t="s">
        <v>31</v>
      </c>
      <c r="N523" s="137" t="s">
        <v>46</v>
      </c>
      <c r="P523" s="138">
        <f>O523*H523</f>
        <v>0</v>
      </c>
      <c r="Q523" s="138">
        <v>0.026808</v>
      </c>
      <c r="R523" s="138">
        <f>Q523*H523</f>
        <v>2.293370784</v>
      </c>
      <c r="S523" s="138">
        <v>0</v>
      </c>
      <c r="T523" s="139">
        <f>S523*H523</f>
        <v>0</v>
      </c>
      <c r="AR523" s="140" t="s">
        <v>90</v>
      </c>
      <c r="AT523" s="140" t="s">
        <v>176</v>
      </c>
      <c r="AU523" s="140" t="s">
        <v>87</v>
      </c>
      <c r="AY523" s="18" t="s">
        <v>172</v>
      </c>
      <c r="BE523" s="141">
        <f>IF(N523="základní",J523,0)</f>
        <v>0</v>
      </c>
      <c r="BF523" s="141">
        <f>IF(N523="snížená",J523,0)</f>
        <v>0</v>
      </c>
      <c r="BG523" s="141">
        <f>IF(N523="zákl. přenesená",J523,0)</f>
        <v>0</v>
      </c>
      <c r="BH523" s="141">
        <f>IF(N523="sníž. přenesená",J523,0)</f>
        <v>0</v>
      </c>
      <c r="BI523" s="141">
        <f>IF(N523="nulová",J523,0)</f>
        <v>0</v>
      </c>
      <c r="BJ523" s="18" t="s">
        <v>80</v>
      </c>
      <c r="BK523" s="141">
        <f>ROUND(I523*H523,2)</f>
        <v>0</v>
      </c>
      <c r="BL523" s="18" t="s">
        <v>90</v>
      </c>
      <c r="BM523" s="140" t="s">
        <v>1033</v>
      </c>
    </row>
    <row r="524" spans="2:47" s="1" customFormat="1" ht="12">
      <c r="B524" s="33"/>
      <c r="D524" s="142" t="s">
        <v>181</v>
      </c>
      <c r="F524" s="143" t="s">
        <v>519</v>
      </c>
      <c r="I524" s="144"/>
      <c r="L524" s="33"/>
      <c r="M524" s="145"/>
      <c r="T524" s="54"/>
      <c r="AT524" s="18" t="s">
        <v>181</v>
      </c>
      <c r="AU524" s="18" t="s">
        <v>87</v>
      </c>
    </row>
    <row r="525" spans="2:51" s="12" customFormat="1" ht="12">
      <c r="B525" s="148"/>
      <c r="D525" s="146" t="s">
        <v>185</v>
      </c>
      <c r="E525" s="149" t="s">
        <v>31</v>
      </c>
      <c r="F525" s="150" t="s">
        <v>520</v>
      </c>
      <c r="H525" s="151">
        <v>85.548</v>
      </c>
      <c r="I525" s="152"/>
      <c r="L525" s="148"/>
      <c r="M525" s="153"/>
      <c r="T525" s="154"/>
      <c r="AT525" s="149" t="s">
        <v>185</v>
      </c>
      <c r="AU525" s="149" t="s">
        <v>87</v>
      </c>
      <c r="AV525" s="12" t="s">
        <v>84</v>
      </c>
      <c r="AW525" s="12" t="s">
        <v>36</v>
      </c>
      <c r="AX525" s="12" t="s">
        <v>80</v>
      </c>
      <c r="AY525" s="149" t="s">
        <v>172</v>
      </c>
    </row>
    <row r="526" spans="2:47" s="1" customFormat="1" ht="12">
      <c r="B526" s="33"/>
      <c r="D526" s="146" t="s">
        <v>186</v>
      </c>
      <c r="F526" s="155" t="s">
        <v>233</v>
      </c>
      <c r="L526" s="33"/>
      <c r="M526" s="145"/>
      <c r="T526" s="54"/>
      <c r="AU526" s="18" t="s">
        <v>87</v>
      </c>
    </row>
    <row r="527" spans="2:47" s="1" customFormat="1" ht="12">
      <c r="B527" s="33"/>
      <c r="D527" s="146" t="s">
        <v>186</v>
      </c>
      <c r="F527" s="156" t="s">
        <v>862</v>
      </c>
      <c r="H527" s="157">
        <v>30.989</v>
      </c>
      <c r="L527" s="33"/>
      <c r="M527" s="145"/>
      <c r="T527" s="54"/>
      <c r="AU527" s="18" t="s">
        <v>87</v>
      </c>
    </row>
    <row r="528" spans="2:47" s="1" customFormat="1" ht="12">
      <c r="B528" s="33"/>
      <c r="D528" s="146" t="s">
        <v>186</v>
      </c>
      <c r="F528" s="156" t="s">
        <v>31</v>
      </c>
      <c r="H528" s="157">
        <v>0</v>
      </c>
      <c r="L528" s="33"/>
      <c r="M528" s="145"/>
      <c r="T528" s="54"/>
      <c r="AU528" s="18" t="s">
        <v>87</v>
      </c>
    </row>
    <row r="529" spans="2:47" s="1" customFormat="1" ht="12">
      <c r="B529" s="33"/>
      <c r="D529" s="146" t="s">
        <v>186</v>
      </c>
      <c r="F529" s="156" t="s">
        <v>863</v>
      </c>
      <c r="H529" s="157">
        <v>3.23</v>
      </c>
      <c r="L529" s="33"/>
      <c r="M529" s="145"/>
      <c r="T529" s="54"/>
      <c r="AU529" s="18" t="s">
        <v>87</v>
      </c>
    </row>
    <row r="530" spans="2:47" s="1" customFormat="1" ht="12">
      <c r="B530" s="33"/>
      <c r="D530" s="146" t="s">
        <v>186</v>
      </c>
      <c r="F530" s="156" t="s">
        <v>217</v>
      </c>
      <c r="H530" s="157">
        <v>34.219</v>
      </c>
      <c r="L530" s="33"/>
      <c r="M530" s="145"/>
      <c r="T530" s="54"/>
      <c r="AU530" s="18" t="s">
        <v>87</v>
      </c>
    </row>
    <row r="531" spans="2:65" s="1" customFormat="1" ht="24.2" customHeight="1">
      <c r="B531" s="33"/>
      <c r="C531" s="129" t="s">
        <v>565</v>
      </c>
      <c r="D531" s="129" t="s">
        <v>176</v>
      </c>
      <c r="E531" s="130" t="s">
        <v>1034</v>
      </c>
      <c r="F531" s="131" t="s">
        <v>1035</v>
      </c>
      <c r="G531" s="132" t="s">
        <v>821</v>
      </c>
      <c r="H531" s="133">
        <v>1</v>
      </c>
      <c r="I531" s="134"/>
      <c r="J531" s="135">
        <f>ROUND(I531*H531,2)</f>
        <v>0</v>
      </c>
      <c r="K531" s="131" t="s">
        <v>447</v>
      </c>
      <c r="L531" s="33"/>
      <c r="M531" s="136" t="s">
        <v>31</v>
      </c>
      <c r="N531" s="137" t="s">
        <v>46</v>
      </c>
      <c r="P531" s="138">
        <f>O531*H531</f>
        <v>0</v>
      </c>
      <c r="Q531" s="138">
        <v>0</v>
      </c>
      <c r="R531" s="138">
        <f>Q531*H531</f>
        <v>0</v>
      </c>
      <c r="S531" s="138">
        <v>0</v>
      </c>
      <c r="T531" s="139">
        <f>S531*H531</f>
        <v>0</v>
      </c>
      <c r="AR531" s="140" t="s">
        <v>90</v>
      </c>
      <c r="AT531" s="140" t="s">
        <v>176</v>
      </c>
      <c r="AU531" s="140" t="s">
        <v>87</v>
      </c>
      <c r="AY531" s="18" t="s">
        <v>172</v>
      </c>
      <c r="BE531" s="141">
        <f>IF(N531="základní",J531,0)</f>
        <v>0</v>
      </c>
      <c r="BF531" s="141">
        <f>IF(N531="snížená",J531,0)</f>
        <v>0</v>
      </c>
      <c r="BG531" s="141">
        <f>IF(N531="zákl. přenesená",J531,0)</f>
        <v>0</v>
      </c>
      <c r="BH531" s="141">
        <f>IF(N531="sníž. přenesená",J531,0)</f>
        <v>0</v>
      </c>
      <c r="BI531" s="141">
        <f>IF(N531="nulová",J531,0)</f>
        <v>0</v>
      </c>
      <c r="BJ531" s="18" t="s">
        <v>80</v>
      </c>
      <c r="BK531" s="141">
        <f>ROUND(I531*H531,2)</f>
        <v>0</v>
      </c>
      <c r="BL531" s="18" t="s">
        <v>90</v>
      </c>
      <c r="BM531" s="140" t="s">
        <v>1036</v>
      </c>
    </row>
    <row r="532" spans="2:63" s="11" customFormat="1" ht="22.9" customHeight="1">
      <c r="B532" s="117"/>
      <c r="D532" s="118" t="s">
        <v>74</v>
      </c>
      <c r="E532" s="127" t="s">
        <v>521</v>
      </c>
      <c r="F532" s="127" t="s">
        <v>522</v>
      </c>
      <c r="I532" s="120"/>
      <c r="J532" s="128">
        <f>BK532</f>
        <v>0</v>
      </c>
      <c r="L532" s="117"/>
      <c r="M532" s="122"/>
      <c r="P532" s="123">
        <f>P533+SUM(P534:P606)</f>
        <v>0</v>
      </c>
      <c r="R532" s="123">
        <f>R533+SUM(R534:R606)</f>
        <v>0</v>
      </c>
      <c r="T532" s="124">
        <f>T533+SUM(T534:T606)</f>
        <v>27.286192</v>
      </c>
      <c r="AR532" s="118" t="s">
        <v>80</v>
      </c>
      <c r="AT532" s="125" t="s">
        <v>74</v>
      </c>
      <c r="AU532" s="125" t="s">
        <v>80</v>
      </c>
      <c r="AY532" s="118" t="s">
        <v>172</v>
      </c>
      <c r="BK532" s="126">
        <f>BK533+SUM(BK534:BK606)</f>
        <v>0</v>
      </c>
    </row>
    <row r="533" spans="2:65" s="1" customFormat="1" ht="37.9" customHeight="1">
      <c r="B533" s="33"/>
      <c r="C533" s="129" t="s">
        <v>575</v>
      </c>
      <c r="D533" s="129" t="s">
        <v>176</v>
      </c>
      <c r="E533" s="130" t="s">
        <v>1037</v>
      </c>
      <c r="F533" s="131" t="s">
        <v>1038</v>
      </c>
      <c r="G533" s="132" t="s">
        <v>101</v>
      </c>
      <c r="H533" s="133">
        <v>1.616</v>
      </c>
      <c r="I533" s="134"/>
      <c r="J533" s="135">
        <f>ROUND(I533*H533,2)</f>
        <v>0</v>
      </c>
      <c r="K533" s="131" t="s">
        <v>179</v>
      </c>
      <c r="L533" s="33"/>
      <c r="M533" s="136" t="s">
        <v>31</v>
      </c>
      <c r="N533" s="137" t="s">
        <v>46</v>
      </c>
      <c r="P533" s="138">
        <f>O533*H533</f>
        <v>0</v>
      </c>
      <c r="Q533" s="138">
        <v>0</v>
      </c>
      <c r="R533" s="138">
        <f>Q533*H533</f>
        <v>0</v>
      </c>
      <c r="S533" s="138">
        <v>0.076</v>
      </c>
      <c r="T533" s="139">
        <f>S533*H533</f>
        <v>0.12281600000000001</v>
      </c>
      <c r="AR533" s="140" t="s">
        <v>90</v>
      </c>
      <c r="AT533" s="140" t="s">
        <v>176</v>
      </c>
      <c r="AU533" s="140" t="s">
        <v>84</v>
      </c>
      <c r="AY533" s="18" t="s">
        <v>172</v>
      </c>
      <c r="BE533" s="141">
        <f>IF(N533="základní",J533,0)</f>
        <v>0</v>
      </c>
      <c r="BF533" s="141">
        <f>IF(N533="snížená",J533,0)</f>
        <v>0</v>
      </c>
      <c r="BG533" s="141">
        <f>IF(N533="zákl. přenesená",J533,0)</f>
        <v>0</v>
      </c>
      <c r="BH533" s="141">
        <f>IF(N533="sníž. přenesená",J533,0)</f>
        <v>0</v>
      </c>
      <c r="BI533" s="141">
        <f>IF(N533="nulová",J533,0)</f>
        <v>0</v>
      </c>
      <c r="BJ533" s="18" t="s">
        <v>80</v>
      </c>
      <c r="BK533" s="141">
        <f>ROUND(I533*H533,2)</f>
        <v>0</v>
      </c>
      <c r="BL533" s="18" t="s">
        <v>90</v>
      </c>
      <c r="BM533" s="140" t="s">
        <v>1039</v>
      </c>
    </row>
    <row r="534" spans="2:47" s="1" customFormat="1" ht="12">
      <c r="B534" s="33"/>
      <c r="D534" s="142" t="s">
        <v>181</v>
      </c>
      <c r="F534" s="143" t="s">
        <v>1040</v>
      </c>
      <c r="I534" s="144"/>
      <c r="L534" s="33"/>
      <c r="M534" s="145"/>
      <c r="T534" s="54"/>
      <c r="AT534" s="18" t="s">
        <v>181</v>
      </c>
      <c r="AU534" s="18" t="s">
        <v>84</v>
      </c>
    </row>
    <row r="535" spans="2:51" s="12" customFormat="1" ht="12">
      <c r="B535" s="148"/>
      <c r="D535" s="146" t="s">
        <v>185</v>
      </c>
      <c r="E535" s="149" t="s">
        <v>31</v>
      </c>
      <c r="F535" s="150" t="s">
        <v>1041</v>
      </c>
      <c r="H535" s="151">
        <v>1.616</v>
      </c>
      <c r="I535" s="152"/>
      <c r="L535" s="148"/>
      <c r="M535" s="153"/>
      <c r="T535" s="154"/>
      <c r="AT535" s="149" t="s">
        <v>185</v>
      </c>
      <c r="AU535" s="149" t="s">
        <v>84</v>
      </c>
      <c r="AV535" s="12" t="s">
        <v>84</v>
      </c>
      <c r="AW535" s="12" t="s">
        <v>36</v>
      </c>
      <c r="AX535" s="12" t="s">
        <v>80</v>
      </c>
      <c r="AY535" s="149" t="s">
        <v>172</v>
      </c>
    </row>
    <row r="536" spans="2:65" s="1" customFormat="1" ht="24.2" customHeight="1">
      <c r="B536" s="33"/>
      <c r="C536" s="129" t="s">
        <v>344</v>
      </c>
      <c r="D536" s="129" t="s">
        <v>176</v>
      </c>
      <c r="E536" s="130" t="s">
        <v>596</v>
      </c>
      <c r="F536" s="131" t="s">
        <v>597</v>
      </c>
      <c r="G536" s="132" t="s">
        <v>584</v>
      </c>
      <c r="H536" s="133">
        <v>1</v>
      </c>
      <c r="I536" s="134"/>
      <c r="J536" s="135">
        <f>ROUND(I536*H536,2)</f>
        <v>0</v>
      </c>
      <c r="K536" s="131" t="s">
        <v>179</v>
      </c>
      <c r="L536" s="33"/>
      <c r="M536" s="136" t="s">
        <v>31</v>
      </c>
      <c r="N536" s="137" t="s">
        <v>46</v>
      </c>
      <c r="P536" s="138">
        <f>O536*H536</f>
        <v>0</v>
      </c>
      <c r="Q536" s="138">
        <v>0</v>
      </c>
      <c r="R536" s="138">
        <f>Q536*H536</f>
        <v>0</v>
      </c>
      <c r="S536" s="138">
        <v>0.024</v>
      </c>
      <c r="T536" s="139">
        <f>S536*H536</f>
        <v>0.024</v>
      </c>
      <c r="AR536" s="140" t="s">
        <v>289</v>
      </c>
      <c r="AT536" s="140" t="s">
        <v>176</v>
      </c>
      <c r="AU536" s="140" t="s">
        <v>84</v>
      </c>
      <c r="AY536" s="18" t="s">
        <v>172</v>
      </c>
      <c r="BE536" s="141">
        <f>IF(N536="základní",J536,0)</f>
        <v>0</v>
      </c>
      <c r="BF536" s="141">
        <f>IF(N536="snížená",J536,0)</f>
        <v>0</v>
      </c>
      <c r="BG536" s="141">
        <f>IF(N536="zákl. přenesená",J536,0)</f>
        <v>0</v>
      </c>
      <c r="BH536" s="141">
        <f>IF(N536="sníž. přenesená",J536,0)</f>
        <v>0</v>
      </c>
      <c r="BI536" s="141">
        <f>IF(N536="nulová",J536,0)</f>
        <v>0</v>
      </c>
      <c r="BJ536" s="18" t="s">
        <v>80</v>
      </c>
      <c r="BK536" s="141">
        <f>ROUND(I536*H536,2)</f>
        <v>0</v>
      </c>
      <c r="BL536" s="18" t="s">
        <v>289</v>
      </c>
      <c r="BM536" s="140" t="s">
        <v>1042</v>
      </c>
    </row>
    <row r="537" spans="2:47" s="1" customFormat="1" ht="12">
      <c r="B537" s="33"/>
      <c r="D537" s="142" t="s">
        <v>181</v>
      </c>
      <c r="F537" s="143" t="s">
        <v>599</v>
      </c>
      <c r="I537" s="144"/>
      <c r="L537" s="33"/>
      <c r="M537" s="145"/>
      <c r="T537" s="54"/>
      <c r="AT537" s="18" t="s">
        <v>181</v>
      </c>
      <c r="AU537" s="18" t="s">
        <v>84</v>
      </c>
    </row>
    <row r="538" spans="2:51" s="12" customFormat="1" ht="12">
      <c r="B538" s="148"/>
      <c r="D538" s="146" t="s">
        <v>185</v>
      </c>
      <c r="E538" s="149" t="s">
        <v>31</v>
      </c>
      <c r="F538" s="150" t="s">
        <v>600</v>
      </c>
      <c r="H538" s="151">
        <v>1</v>
      </c>
      <c r="I538" s="152"/>
      <c r="L538" s="148"/>
      <c r="M538" s="153"/>
      <c r="T538" s="154"/>
      <c r="AT538" s="149" t="s">
        <v>185</v>
      </c>
      <c r="AU538" s="149" t="s">
        <v>84</v>
      </c>
      <c r="AV538" s="12" t="s">
        <v>84</v>
      </c>
      <c r="AW538" s="12" t="s">
        <v>36</v>
      </c>
      <c r="AX538" s="12" t="s">
        <v>80</v>
      </c>
      <c r="AY538" s="149" t="s">
        <v>172</v>
      </c>
    </row>
    <row r="539" spans="2:65" s="1" customFormat="1" ht="44.25" customHeight="1">
      <c r="B539" s="33"/>
      <c r="C539" s="129" t="s">
        <v>423</v>
      </c>
      <c r="D539" s="129" t="s">
        <v>176</v>
      </c>
      <c r="E539" s="130" t="s">
        <v>1043</v>
      </c>
      <c r="F539" s="131" t="s">
        <v>1044</v>
      </c>
      <c r="G539" s="132" t="s">
        <v>101</v>
      </c>
      <c r="H539" s="133">
        <v>5.009</v>
      </c>
      <c r="I539" s="134"/>
      <c r="J539" s="135">
        <f>ROUND(I539*H539,2)</f>
        <v>0</v>
      </c>
      <c r="K539" s="131" t="s">
        <v>179</v>
      </c>
      <c r="L539" s="33"/>
      <c r="M539" s="136" t="s">
        <v>31</v>
      </c>
      <c r="N539" s="137" t="s">
        <v>46</v>
      </c>
      <c r="P539" s="138">
        <f>O539*H539</f>
        <v>0</v>
      </c>
      <c r="Q539" s="138">
        <v>0</v>
      </c>
      <c r="R539" s="138">
        <f>Q539*H539</f>
        <v>0</v>
      </c>
      <c r="S539" s="138">
        <v>0.261</v>
      </c>
      <c r="T539" s="139">
        <f>S539*H539</f>
        <v>1.307349</v>
      </c>
      <c r="AR539" s="140" t="s">
        <v>90</v>
      </c>
      <c r="AT539" s="140" t="s">
        <v>176</v>
      </c>
      <c r="AU539" s="140" t="s">
        <v>84</v>
      </c>
      <c r="AY539" s="18" t="s">
        <v>172</v>
      </c>
      <c r="BE539" s="141">
        <f>IF(N539="základní",J539,0)</f>
        <v>0</v>
      </c>
      <c r="BF539" s="141">
        <f>IF(N539="snížená",J539,0)</f>
        <v>0</v>
      </c>
      <c r="BG539" s="141">
        <f>IF(N539="zákl. přenesená",J539,0)</f>
        <v>0</v>
      </c>
      <c r="BH539" s="141">
        <f>IF(N539="sníž. přenesená",J539,0)</f>
        <v>0</v>
      </c>
      <c r="BI539" s="141">
        <f>IF(N539="nulová",J539,0)</f>
        <v>0</v>
      </c>
      <c r="BJ539" s="18" t="s">
        <v>80</v>
      </c>
      <c r="BK539" s="141">
        <f>ROUND(I539*H539,2)</f>
        <v>0</v>
      </c>
      <c r="BL539" s="18" t="s">
        <v>90</v>
      </c>
      <c r="BM539" s="140" t="s">
        <v>1045</v>
      </c>
    </row>
    <row r="540" spans="2:47" s="1" customFormat="1" ht="12">
      <c r="B540" s="33"/>
      <c r="D540" s="142" t="s">
        <v>181</v>
      </c>
      <c r="F540" s="143" t="s">
        <v>1046</v>
      </c>
      <c r="I540" s="144"/>
      <c r="L540" s="33"/>
      <c r="M540" s="145"/>
      <c r="T540" s="54"/>
      <c r="AT540" s="18" t="s">
        <v>181</v>
      </c>
      <c r="AU540" s="18" t="s">
        <v>84</v>
      </c>
    </row>
    <row r="541" spans="2:51" s="12" customFormat="1" ht="12">
      <c r="B541" s="148"/>
      <c r="D541" s="146" t="s">
        <v>185</v>
      </c>
      <c r="E541" s="149" t="s">
        <v>31</v>
      </c>
      <c r="F541" s="150" t="s">
        <v>1047</v>
      </c>
      <c r="H541" s="151">
        <v>6.625</v>
      </c>
      <c r="I541" s="152"/>
      <c r="L541" s="148"/>
      <c r="M541" s="153"/>
      <c r="T541" s="154"/>
      <c r="AT541" s="149" t="s">
        <v>185</v>
      </c>
      <c r="AU541" s="149" t="s">
        <v>84</v>
      </c>
      <c r="AV541" s="12" t="s">
        <v>84</v>
      </c>
      <c r="AW541" s="12" t="s">
        <v>36</v>
      </c>
      <c r="AX541" s="12" t="s">
        <v>75</v>
      </c>
      <c r="AY541" s="149" t="s">
        <v>172</v>
      </c>
    </row>
    <row r="542" spans="2:51" s="12" customFormat="1" ht="12">
      <c r="B542" s="148"/>
      <c r="D542" s="146" t="s">
        <v>185</v>
      </c>
      <c r="E542" s="149" t="s">
        <v>31</v>
      </c>
      <c r="F542" s="150" t="s">
        <v>1048</v>
      </c>
      <c r="H542" s="151">
        <v>-1.616</v>
      </c>
      <c r="I542" s="152"/>
      <c r="L542" s="148"/>
      <c r="M542" s="153"/>
      <c r="T542" s="154"/>
      <c r="AT542" s="149" t="s">
        <v>185</v>
      </c>
      <c r="AU542" s="149" t="s">
        <v>84</v>
      </c>
      <c r="AV542" s="12" t="s">
        <v>84</v>
      </c>
      <c r="AW542" s="12" t="s">
        <v>36</v>
      </c>
      <c r="AX542" s="12" t="s">
        <v>75</v>
      </c>
      <c r="AY542" s="149" t="s">
        <v>172</v>
      </c>
    </row>
    <row r="543" spans="2:51" s="13" customFormat="1" ht="12">
      <c r="B543" s="168"/>
      <c r="D543" s="146" t="s">
        <v>185</v>
      </c>
      <c r="E543" s="169" t="s">
        <v>31</v>
      </c>
      <c r="F543" s="170" t="s">
        <v>217</v>
      </c>
      <c r="H543" s="171">
        <v>5.009</v>
      </c>
      <c r="I543" s="172"/>
      <c r="L543" s="168"/>
      <c r="M543" s="173"/>
      <c r="T543" s="174"/>
      <c r="AT543" s="169" t="s">
        <v>185</v>
      </c>
      <c r="AU543" s="169" t="s">
        <v>84</v>
      </c>
      <c r="AV543" s="13" t="s">
        <v>90</v>
      </c>
      <c r="AW543" s="13" t="s">
        <v>36</v>
      </c>
      <c r="AX543" s="13" t="s">
        <v>80</v>
      </c>
      <c r="AY543" s="169" t="s">
        <v>172</v>
      </c>
    </row>
    <row r="544" spans="2:65" s="1" customFormat="1" ht="37.9" customHeight="1">
      <c r="B544" s="33"/>
      <c r="C544" s="129" t="s">
        <v>588</v>
      </c>
      <c r="D544" s="129" t="s">
        <v>176</v>
      </c>
      <c r="E544" s="130" t="s">
        <v>545</v>
      </c>
      <c r="F544" s="131" t="s">
        <v>546</v>
      </c>
      <c r="G544" s="132" t="s">
        <v>109</v>
      </c>
      <c r="H544" s="133">
        <v>53.022</v>
      </c>
      <c r="I544" s="134"/>
      <c r="J544" s="135">
        <f>ROUND(I544*H544,2)</f>
        <v>0</v>
      </c>
      <c r="K544" s="131" t="s">
        <v>179</v>
      </c>
      <c r="L544" s="33"/>
      <c r="M544" s="136" t="s">
        <v>31</v>
      </c>
      <c r="N544" s="137" t="s">
        <v>46</v>
      </c>
      <c r="P544" s="138">
        <f>O544*H544</f>
        <v>0</v>
      </c>
      <c r="Q544" s="138">
        <v>0</v>
      </c>
      <c r="R544" s="138">
        <f>Q544*H544</f>
        <v>0</v>
      </c>
      <c r="S544" s="138">
        <v>0.04</v>
      </c>
      <c r="T544" s="139">
        <f>S544*H544</f>
        <v>2.12088</v>
      </c>
      <c r="AR544" s="140" t="s">
        <v>90</v>
      </c>
      <c r="AT544" s="140" t="s">
        <v>176</v>
      </c>
      <c r="AU544" s="140" t="s">
        <v>84</v>
      </c>
      <c r="AY544" s="18" t="s">
        <v>172</v>
      </c>
      <c r="BE544" s="141">
        <f>IF(N544="základní",J544,0)</f>
        <v>0</v>
      </c>
      <c r="BF544" s="141">
        <f>IF(N544="snížená",J544,0)</f>
        <v>0</v>
      </c>
      <c r="BG544" s="141">
        <f>IF(N544="zákl. přenesená",J544,0)</f>
        <v>0</v>
      </c>
      <c r="BH544" s="141">
        <f>IF(N544="sníž. přenesená",J544,0)</f>
        <v>0</v>
      </c>
      <c r="BI544" s="141">
        <f>IF(N544="nulová",J544,0)</f>
        <v>0</v>
      </c>
      <c r="BJ544" s="18" t="s">
        <v>80</v>
      </c>
      <c r="BK544" s="141">
        <f>ROUND(I544*H544,2)</f>
        <v>0</v>
      </c>
      <c r="BL544" s="18" t="s">
        <v>90</v>
      </c>
      <c r="BM544" s="140" t="s">
        <v>1049</v>
      </c>
    </row>
    <row r="545" spans="2:47" s="1" customFormat="1" ht="12">
      <c r="B545" s="33"/>
      <c r="D545" s="142" t="s">
        <v>181</v>
      </c>
      <c r="F545" s="143" t="s">
        <v>548</v>
      </c>
      <c r="I545" s="144"/>
      <c r="L545" s="33"/>
      <c r="M545" s="145"/>
      <c r="T545" s="54"/>
      <c r="AT545" s="18" t="s">
        <v>181</v>
      </c>
      <c r="AU545" s="18" t="s">
        <v>84</v>
      </c>
    </row>
    <row r="546" spans="2:51" s="12" customFormat="1" ht="12">
      <c r="B546" s="148"/>
      <c r="D546" s="146" t="s">
        <v>185</v>
      </c>
      <c r="E546" s="149" t="s">
        <v>31</v>
      </c>
      <c r="F546" s="150" t="s">
        <v>1050</v>
      </c>
      <c r="H546" s="151">
        <v>53.022</v>
      </c>
      <c r="I546" s="152"/>
      <c r="L546" s="148"/>
      <c r="M546" s="153"/>
      <c r="T546" s="154"/>
      <c r="AT546" s="149" t="s">
        <v>185</v>
      </c>
      <c r="AU546" s="149" t="s">
        <v>84</v>
      </c>
      <c r="AV546" s="12" t="s">
        <v>84</v>
      </c>
      <c r="AW546" s="12" t="s">
        <v>36</v>
      </c>
      <c r="AX546" s="12" t="s">
        <v>80</v>
      </c>
      <c r="AY546" s="149" t="s">
        <v>172</v>
      </c>
    </row>
    <row r="547" spans="2:47" s="1" customFormat="1" ht="12">
      <c r="B547" s="33"/>
      <c r="D547" s="146" t="s">
        <v>186</v>
      </c>
      <c r="F547" s="155" t="s">
        <v>310</v>
      </c>
      <c r="L547" s="33"/>
      <c r="M547" s="145"/>
      <c r="T547" s="54"/>
      <c r="AU547" s="18" t="s">
        <v>84</v>
      </c>
    </row>
    <row r="548" spans="2:47" s="1" customFormat="1" ht="12">
      <c r="B548" s="33"/>
      <c r="D548" s="146" t="s">
        <v>186</v>
      </c>
      <c r="F548" s="156" t="s">
        <v>912</v>
      </c>
      <c r="H548" s="157">
        <v>52.422</v>
      </c>
      <c r="L548" s="33"/>
      <c r="M548" s="145"/>
      <c r="T548" s="54"/>
      <c r="AU548" s="18" t="s">
        <v>84</v>
      </c>
    </row>
    <row r="549" spans="2:65" s="1" customFormat="1" ht="16.5" customHeight="1">
      <c r="B549" s="33"/>
      <c r="C549" s="129" t="s">
        <v>595</v>
      </c>
      <c r="D549" s="129" t="s">
        <v>176</v>
      </c>
      <c r="E549" s="130" t="s">
        <v>566</v>
      </c>
      <c r="F549" s="131" t="s">
        <v>567</v>
      </c>
      <c r="G549" s="132" t="s">
        <v>101</v>
      </c>
      <c r="H549" s="133">
        <v>47.726</v>
      </c>
      <c r="I549" s="134"/>
      <c r="J549" s="135">
        <f>ROUND(I549*H549,2)</f>
        <v>0</v>
      </c>
      <c r="K549" s="131" t="s">
        <v>179</v>
      </c>
      <c r="L549" s="33"/>
      <c r="M549" s="136" t="s">
        <v>31</v>
      </c>
      <c r="N549" s="137" t="s">
        <v>46</v>
      </c>
      <c r="P549" s="138">
        <f>O549*H549</f>
        <v>0</v>
      </c>
      <c r="Q549" s="138">
        <v>0</v>
      </c>
      <c r="R549" s="138">
        <f>Q549*H549</f>
        <v>0</v>
      </c>
      <c r="S549" s="138">
        <v>0</v>
      </c>
      <c r="T549" s="139">
        <f>S549*H549</f>
        <v>0</v>
      </c>
      <c r="AR549" s="140" t="s">
        <v>90</v>
      </c>
      <c r="AT549" s="140" t="s">
        <v>176</v>
      </c>
      <c r="AU549" s="140" t="s">
        <v>84</v>
      </c>
      <c r="AY549" s="18" t="s">
        <v>172</v>
      </c>
      <c r="BE549" s="141">
        <f>IF(N549="základní",J549,0)</f>
        <v>0</v>
      </c>
      <c r="BF549" s="141">
        <f>IF(N549="snížená",J549,0)</f>
        <v>0</v>
      </c>
      <c r="BG549" s="141">
        <f>IF(N549="zákl. přenesená",J549,0)</f>
        <v>0</v>
      </c>
      <c r="BH549" s="141">
        <f>IF(N549="sníž. přenesená",J549,0)</f>
        <v>0</v>
      </c>
      <c r="BI549" s="141">
        <f>IF(N549="nulová",J549,0)</f>
        <v>0</v>
      </c>
      <c r="BJ549" s="18" t="s">
        <v>80</v>
      </c>
      <c r="BK549" s="141">
        <f>ROUND(I549*H549,2)</f>
        <v>0</v>
      </c>
      <c r="BL549" s="18" t="s">
        <v>90</v>
      </c>
      <c r="BM549" s="140" t="s">
        <v>1051</v>
      </c>
    </row>
    <row r="550" spans="2:47" s="1" customFormat="1" ht="12">
      <c r="B550" s="33"/>
      <c r="D550" s="142" t="s">
        <v>181</v>
      </c>
      <c r="F550" s="143" t="s">
        <v>569</v>
      </c>
      <c r="I550" s="144"/>
      <c r="L550" s="33"/>
      <c r="M550" s="145"/>
      <c r="T550" s="54"/>
      <c r="AT550" s="18" t="s">
        <v>181</v>
      </c>
      <c r="AU550" s="18" t="s">
        <v>84</v>
      </c>
    </row>
    <row r="551" spans="2:51" s="14" customFormat="1" ht="12">
      <c r="B551" s="175"/>
      <c r="D551" s="146" t="s">
        <v>185</v>
      </c>
      <c r="E551" s="176" t="s">
        <v>31</v>
      </c>
      <c r="F551" s="177" t="s">
        <v>570</v>
      </c>
      <c r="H551" s="176" t="s">
        <v>31</v>
      </c>
      <c r="I551" s="178"/>
      <c r="L551" s="175"/>
      <c r="M551" s="179"/>
      <c r="T551" s="180"/>
      <c r="AT551" s="176" t="s">
        <v>185</v>
      </c>
      <c r="AU551" s="176" t="s">
        <v>84</v>
      </c>
      <c r="AV551" s="14" t="s">
        <v>80</v>
      </c>
      <c r="AW551" s="14" t="s">
        <v>36</v>
      </c>
      <c r="AX551" s="14" t="s">
        <v>75</v>
      </c>
      <c r="AY551" s="176" t="s">
        <v>172</v>
      </c>
    </row>
    <row r="552" spans="2:51" s="12" customFormat="1" ht="12">
      <c r="B552" s="148"/>
      <c r="D552" s="146" t="s">
        <v>185</v>
      </c>
      <c r="E552" s="149" t="s">
        <v>31</v>
      </c>
      <c r="F552" s="150" t="s">
        <v>571</v>
      </c>
      <c r="H552" s="151">
        <v>21.072</v>
      </c>
      <c r="I552" s="152"/>
      <c r="L552" s="148"/>
      <c r="M552" s="153"/>
      <c r="T552" s="154"/>
      <c r="AT552" s="149" t="s">
        <v>185</v>
      </c>
      <c r="AU552" s="149" t="s">
        <v>84</v>
      </c>
      <c r="AV552" s="12" t="s">
        <v>84</v>
      </c>
      <c r="AW552" s="12" t="s">
        <v>36</v>
      </c>
      <c r="AX552" s="12" t="s">
        <v>75</v>
      </c>
      <c r="AY552" s="149" t="s">
        <v>172</v>
      </c>
    </row>
    <row r="553" spans="2:51" s="12" customFormat="1" ht="12">
      <c r="B553" s="148"/>
      <c r="D553" s="146" t="s">
        <v>185</v>
      </c>
      <c r="E553" s="149" t="s">
        <v>31</v>
      </c>
      <c r="F553" s="150" t="s">
        <v>572</v>
      </c>
      <c r="H553" s="151">
        <v>14.169</v>
      </c>
      <c r="I553" s="152"/>
      <c r="L553" s="148"/>
      <c r="M553" s="153"/>
      <c r="T553" s="154"/>
      <c r="AT553" s="149" t="s">
        <v>185</v>
      </c>
      <c r="AU553" s="149" t="s">
        <v>84</v>
      </c>
      <c r="AV553" s="12" t="s">
        <v>84</v>
      </c>
      <c r="AW553" s="12" t="s">
        <v>36</v>
      </c>
      <c r="AX553" s="12" t="s">
        <v>75</v>
      </c>
      <c r="AY553" s="149" t="s">
        <v>172</v>
      </c>
    </row>
    <row r="554" spans="2:51" s="12" customFormat="1" ht="12">
      <c r="B554" s="148"/>
      <c r="D554" s="146" t="s">
        <v>185</v>
      </c>
      <c r="E554" s="149" t="s">
        <v>31</v>
      </c>
      <c r="F554" s="150" t="s">
        <v>573</v>
      </c>
      <c r="H554" s="151">
        <v>5.17</v>
      </c>
      <c r="I554" s="152"/>
      <c r="L554" s="148"/>
      <c r="M554" s="153"/>
      <c r="T554" s="154"/>
      <c r="AT554" s="149" t="s">
        <v>185</v>
      </c>
      <c r="AU554" s="149" t="s">
        <v>84</v>
      </c>
      <c r="AV554" s="12" t="s">
        <v>84</v>
      </c>
      <c r="AW554" s="12" t="s">
        <v>36</v>
      </c>
      <c r="AX554" s="12" t="s">
        <v>75</v>
      </c>
      <c r="AY554" s="149" t="s">
        <v>172</v>
      </c>
    </row>
    <row r="555" spans="2:51" s="12" customFormat="1" ht="12">
      <c r="B555" s="148"/>
      <c r="D555" s="146" t="s">
        <v>185</v>
      </c>
      <c r="E555" s="149" t="s">
        <v>31</v>
      </c>
      <c r="F555" s="150" t="s">
        <v>574</v>
      </c>
      <c r="H555" s="151">
        <v>7.315</v>
      </c>
      <c r="I555" s="152"/>
      <c r="L555" s="148"/>
      <c r="M555" s="153"/>
      <c r="T555" s="154"/>
      <c r="AT555" s="149" t="s">
        <v>185</v>
      </c>
      <c r="AU555" s="149" t="s">
        <v>84</v>
      </c>
      <c r="AV555" s="12" t="s">
        <v>84</v>
      </c>
      <c r="AW555" s="12" t="s">
        <v>36</v>
      </c>
      <c r="AX555" s="12" t="s">
        <v>75</v>
      </c>
      <c r="AY555" s="149" t="s">
        <v>172</v>
      </c>
    </row>
    <row r="556" spans="2:51" s="13" customFormat="1" ht="12">
      <c r="B556" s="168"/>
      <c r="D556" s="146" t="s">
        <v>185</v>
      </c>
      <c r="E556" s="169" t="s">
        <v>31</v>
      </c>
      <c r="F556" s="170" t="s">
        <v>217</v>
      </c>
      <c r="H556" s="171">
        <v>47.726</v>
      </c>
      <c r="I556" s="172"/>
      <c r="L556" s="168"/>
      <c r="M556" s="173"/>
      <c r="T556" s="174"/>
      <c r="AT556" s="169" t="s">
        <v>185</v>
      </c>
      <c r="AU556" s="169" t="s">
        <v>84</v>
      </c>
      <c r="AV556" s="13" t="s">
        <v>90</v>
      </c>
      <c r="AW556" s="13" t="s">
        <v>36</v>
      </c>
      <c r="AX556" s="13" t="s">
        <v>80</v>
      </c>
      <c r="AY556" s="169" t="s">
        <v>172</v>
      </c>
    </row>
    <row r="557" spans="2:65" s="1" customFormat="1" ht="37.9" customHeight="1">
      <c r="B557" s="33"/>
      <c r="C557" s="129" t="s">
        <v>603</v>
      </c>
      <c r="D557" s="129" t="s">
        <v>176</v>
      </c>
      <c r="E557" s="130" t="s">
        <v>559</v>
      </c>
      <c r="F557" s="131" t="s">
        <v>560</v>
      </c>
      <c r="G557" s="132" t="s">
        <v>101</v>
      </c>
      <c r="H557" s="133">
        <v>47.726</v>
      </c>
      <c r="I557" s="134"/>
      <c r="J557" s="135">
        <f>ROUND(I557*H557,2)</f>
        <v>0</v>
      </c>
      <c r="K557" s="131" t="s">
        <v>179</v>
      </c>
      <c r="L557" s="33"/>
      <c r="M557" s="136" t="s">
        <v>31</v>
      </c>
      <c r="N557" s="137" t="s">
        <v>46</v>
      </c>
      <c r="P557" s="138">
        <f>O557*H557</f>
        <v>0</v>
      </c>
      <c r="Q557" s="138">
        <v>0</v>
      </c>
      <c r="R557" s="138">
        <f>Q557*H557</f>
        <v>0</v>
      </c>
      <c r="S557" s="138">
        <v>0.046</v>
      </c>
      <c r="T557" s="139">
        <f>S557*H557</f>
        <v>2.195396</v>
      </c>
      <c r="AR557" s="140" t="s">
        <v>90</v>
      </c>
      <c r="AT557" s="140" t="s">
        <v>176</v>
      </c>
      <c r="AU557" s="140" t="s">
        <v>84</v>
      </c>
      <c r="AY557" s="18" t="s">
        <v>172</v>
      </c>
      <c r="BE557" s="141">
        <f>IF(N557="základní",J557,0)</f>
        <v>0</v>
      </c>
      <c r="BF557" s="141">
        <f>IF(N557="snížená",J557,0)</f>
        <v>0</v>
      </c>
      <c r="BG557" s="141">
        <f>IF(N557="zákl. přenesená",J557,0)</f>
        <v>0</v>
      </c>
      <c r="BH557" s="141">
        <f>IF(N557="sníž. přenesená",J557,0)</f>
        <v>0</v>
      </c>
      <c r="BI557" s="141">
        <f>IF(N557="nulová",J557,0)</f>
        <v>0</v>
      </c>
      <c r="BJ557" s="18" t="s">
        <v>80</v>
      </c>
      <c r="BK557" s="141">
        <f>ROUND(I557*H557,2)</f>
        <v>0</v>
      </c>
      <c r="BL557" s="18" t="s">
        <v>90</v>
      </c>
      <c r="BM557" s="140" t="s">
        <v>1052</v>
      </c>
    </row>
    <row r="558" spans="2:47" s="1" customFormat="1" ht="12">
      <c r="B558" s="33"/>
      <c r="D558" s="142" t="s">
        <v>181</v>
      </c>
      <c r="F558" s="143" t="s">
        <v>562</v>
      </c>
      <c r="I558" s="144"/>
      <c r="L558" s="33"/>
      <c r="M558" s="145"/>
      <c r="T558" s="54"/>
      <c r="AT558" s="18" t="s">
        <v>181</v>
      </c>
      <c r="AU558" s="18" t="s">
        <v>84</v>
      </c>
    </row>
    <row r="559" spans="2:65" s="1" customFormat="1" ht="24.2" customHeight="1">
      <c r="B559" s="33"/>
      <c r="C559" s="129" t="s">
        <v>608</v>
      </c>
      <c r="D559" s="129" t="s">
        <v>176</v>
      </c>
      <c r="E559" s="130" t="s">
        <v>530</v>
      </c>
      <c r="F559" s="131" t="s">
        <v>531</v>
      </c>
      <c r="G559" s="132" t="s">
        <v>212</v>
      </c>
      <c r="H559" s="133">
        <v>1.711</v>
      </c>
      <c r="I559" s="134"/>
      <c r="J559" s="135">
        <f>ROUND(I559*H559,2)</f>
        <v>0</v>
      </c>
      <c r="K559" s="131" t="s">
        <v>179</v>
      </c>
      <c r="L559" s="33"/>
      <c r="M559" s="136" t="s">
        <v>31</v>
      </c>
      <c r="N559" s="137" t="s">
        <v>46</v>
      </c>
      <c r="P559" s="138">
        <f>O559*H559</f>
        <v>0</v>
      </c>
      <c r="Q559" s="138">
        <v>0</v>
      </c>
      <c r="R559" s="138">
        <f>Q559*H559</f>
        <v>0</v>
      </c>
      <c r="S559" s="138">
        <v>2.2</v>
      </c>
      <c r="T559" s="139">
        <f>S559*H559</f>
        <v>3.7642000000000007</v>
      </c>
      <c r="AR559" s="140" t="s">
        <v>90</v>
      </c>
      <c r="AT559" s="140" t="s">
        <v>176</v>
      </c>
      <c r="AU559" s="140" t="s">
        <v>84</v>
      </c>
      <c r="AY559" s="18" t="s">
        <v>172</v>
      </c>
      <c r="BE559" s="141">
        <f>IF(N559="základní",J559,0)</f>
        <v>0</v>
      </c>
      <c r="BF559" s="141">
        <f>IF(N559="snížená",J559,0)</f>
        <v>0</v>
      </c>
      <c r="BG559" s="141">
        <f>IF(N559="zákl. přenesená",J559,0)</f>
        <v>0</v>
      </c>
      <c r="BH559" s="141">
        <f>IF(N559="sníž. přenesená",J559,0)</f>
        <v>0</v>
      </c>
      <c r="BI559" s="141">
        <f>IF(N559="nulová",J559,0)</f>
        <v>0</v>
      </c>
      <c r="BJ559" s="18" t="s">
        <v>80</v>
      </c>
      <c r="BK559" s="141">
        <f>ROUND(I559*H559,2)</f>
        <v>0</v>
      </c>
      <c r="BL559" s="18" t="s">
        <v>90</v>
      </c>
      <c r="BM559" s="140" t="s">
        <v>1053</v>
      </c>
    </row>
    <row r="560" spans="2:47" s="1" customFormat="1" ht="12">
      <c r="B560" s="33"/>
      <c r="D560" s="142" t="s">
        <v>181</v>
      </c>
      <c r="F560" s="143" t="s">
        <v>533</v>
      </c>
      <c r="I560" s="144"/>
      <c r="L560" s="33"/>
      <c r="M560" s="145"/>
      <c r="T560" s="54"/>
      <c r="AT560" s="18" t="s">
        <v>181</v>
      </c>
      <c r="AU560" s="18" t="s">
        <v>84</v>
      </c>
    </row>
    <row r="561" spans="2:51" s="14" customFormat="1" ht="12">
      <c r="B561" s="175"/>
      <c r="D561" s="146" t="s">
        <v>185</v>
      </c>
      <c r="E561" s="176" t="s">
        <v>31</v>
      </c>
      <c r="F561" s="177" t="s">
        <v>534</v>
      </c>
      <c r="H561" s="176" t="s">
        <v>31</v>
      </c>
      <c r="I561" s="178"/>
      <c r="L561" s="175"/>
      <c r="M561" s="179"/>
      <c r="T561" s="180"/>
      <c r="AT561" s="176" t="s">
        <v>185</v>
      </c>
      <c r="AU561" s="176" t="s">
        <v>84</v>
      </c>
      <c r="AV561" s="14" t="s">
        <v>80</v>
      </c>
      <c r="AW561" s="14" t="s">
        <v>36</v>
      </c>
      <c r="AX561" s="14" t="s">
        <v>75</v>
      </c>
      <c r="AY561" s="176" t="s">
        <v>172</v>
      </c>
    </row>
    <row r="562" spans="2:51" s="12" customFormat="1" ht="12">
      <c r="B562" s="148"/>
      <c r="D562" s="146" t="s">
        <v>185</v>
      </c>
      <c r="E562" s="149" t="s">
        <v>31</v>
      </c>
      <c r="F562" s="150" t="s">
        <v>1054</v>
      </c>
      <c r="H562" s="151">
        <v>1.711</v>
      </c>
      <c r="I562" s="152"/>
      <c r="L562" s="148"/>
      <c r="M562" s="153"/>
      <c r="T562" s="154"/>
      <c r="AT562" s="149" t="s">
        <v>185</v>
      </c>
      <c r="AU562" s="149" t="s">
        <v>84</v>
      </c>
      <c r="AV562" s="12" t="s">
        <v>84</v>
      </c>
      <c r="AW562" s="12" t="s">
        <v>36</v>
      </c>
      <c r="AX562" s="12" t="s">
        <v>80</v>
      </c>
      <c r="AY562" s="149" t="s">
        <v>172</v>
      </c>
    </row>
    <row r="563" spans="2:47" s="1" customFormat="1" ht="12">
      <c r="B563" s="33"/>
      <c r="D563" s="146" t="s">
        <v>186</v>
      </c>
      <c r="F563" s="155" t="s">
        <v>233</v>
      </c>
      <c r="L563" s="33"/>
      <c r="M563" s="145"/>
      <c r="T563" s="54"/>
      <c r="AU563" s="18" t="s">
        <v>84</v>
      </c>
    </row>
    <row r="564" spans="2:47" s="1" customFormat="1" ht="12">
      <c r="B564" s="33"/>
      <c r="D564" s="146" t="s">
        <v>186</v>
      </c>
      <c r="F564" s="156" t="s">
        <v>862</v>
      </c>
      <c r="H564" s="157">
        <v>30.989</v>
      </c>
      <c r="L564" s="33"/>
      <c r="M564" s="145"/>
      <c r="T564" s="54"/>
      <c r="AU564" s="18" t="s">
        <v>84</v>
      </c>
    </row>
    <row r="565" spans="2:47" s="1" customFormat="1" ht="12">
      <c r="B565" s="33"/>
      <c r="D565" s="146" t="s">
        <v>186</v>
      </c>
      <c r="F565" s="156" t="s">
        <v>31</v>
      </c>
      <c r="H565" s="157">
        <v>0</v>
      </c>
      <c r="L565" s="33"/>
      <c r="M565" s="145"/>
      <c r="T565" s="54"/>
      <c r="AU565" s="18" t="s">
        <v>84</v>
      </c>
    </row>
    <row r="566" spans="2:47" s="1" customFormat="1" ht="12">
      <c r="B566" s="33"/>
      <c r="D566" s="146" t="s">
        <v>186</v>
      </c>
      <c r="F566" s="156" t="s">
        <v>863</v>
      </c>
      <c r="H566" s="157">
        <v>3.23</v>
      </c>
      <c r="L566" s="33"/>
      <c r="M566" s="145"/>
      <c r="T566" s="54"/>
      <c r="AU566" s="18" t="s">
        <v>84</v>
      </c>
    </row>
    <row r="567" spans="2:47" s="1" customFormat="1" ht="12">
      <c r="B567" s="33"/>
      <c r="D567" s="146" t="s">
        <v>186</v>
      </c>
      <c r="F567" s="156" t="s">
        <v>217</v>
      </c>
      <c r="H567" s="157">
        <v>34.219</v>
      </c>
      <c r="L567" s="33"/>
      <c r="M567" s="145"/>
      <c r="T567" s="54"/>
      <c r="AU567" s="18" t="s">
        <v>84</v>
      </c>
    </row>
    <row r="568" spans="2:65" s="1" customFormat="1" ht="62.65" customHeight="1">
      <c r="B568" s="33"/>
      <c r="C568" s="129" t="s">
        <v>613</v>
      </c>
      <c r="D568" s="129" t="s">
        <v>176</v>
      </c>
      <c r="E568" s="130" t="s">
        <v>524</v>
      </c>
      <c r="F568" s="131" t="s">
        <v>525</v>
      </c>
      <c r="G568" s="132" t="s">
        <v>109</v>
      </c>
      <c r="H568" s="133">
        <v>34.219</v>
      </c>
      <c r="I568" s="134"/>
      <c r="J568" s="135">
        <f>ROUND(I568*H568,2)</f>
        <v>0</v>
      </c>
      <c r="K568" s="131" t="s">
        <v>179</v>
      </c>
      <c r="L568" s="33"/>
      <c r="M568" s="136" t="s">
        <v>31</v>
      </c>
      <c r="N568" s="137" t="s">
        <v>46</v>
      </c>
      <c r="P568" s="138">
        <f>O568*H568</f>
        <v>0</v>
      </c>
      <c r="Q568" s="138">
        <v>0</v>
      </c>
      <c r="R568" s="138">
        <f>Q568*H568</f>
        <v>0</v>
      </c>
      <c r="S568" s="138">
        <v>0.25</v>
      </c>
      <c r="T568" s="139">
        <f>S568*H568</f>
        <v>8.55475</v>
      </c>
      <c r="AR568" s="140" t="s">
        <v>90</v>
      </c>
      <c r="AT568" s="140" t="s">
        <v>176</v>
      </c>
      <c r="AU568" s="140" t="s">
        <v>84</v>
      </c>
      <c r="AY568" s="18" t="s">
        <v>172</v>
      </c>
      <c r="BE568" s="141">
        <f>IF(N568="základní",J568,0)</f>
        <v>0</v>
      </c>
      <c r="BF568" s="141">
        <f>IF(N568="snížená",J568,0)</f>
        <v>0</v>
      </c>
      <c r="BG568" s="141">
        <f>IF(N568="zákl. přenesená",J568,0)</f>
        <v>0</v>
      </c>
      <c r="BH568" s="141">
        <f>IF(N568="sníž. přenesená",J568,0)</f>
        <v>0</v>
      </c>
      <c r="BI568" s="141">
        <f>IF(N568="nulová",J568,0)</f>
        <v>0</v>
      </c>
      <c r="BJ568" s="18" t="s">
        <v>80</v>
      </c>
      <c r="BK568" s="141">
        <f>ROUND(I568*H568,2)</f>
        <v>0</v>
      </c>
      <c r="BL568" s="18" t="s">
        <v>90</v>
      </c>
      <c r="BM568" s="140" t="s">
        <v>1055</v>
      </c>
    </row>
    <row r="569" spans="2:47" s="1" customFormat="1" ht="12">
      <c r="B569" s="33"/>
      <c r="D569" s="142" t="s">
        <v>181</v>
      </c>
      <c r="F569" s="143" t="s">
        <v>527</v>
      </c>
      <c r="I569" s="144"/>
      <c r="L569" s="33"/>
      <c r="M569" s="145"/>
      <c r="T569" s="54"/>
      <c r="AT569" s="18" t="s">
        <v>181</v>
      </c>
      <c r="AU569" s="18" t="s">
        <v>84</v>
      </c>
    </row>
    <row r="570" spans="2:51" s="12" customFormat="1" ht="12">
      <c r="B570" s="148"/>
      <c r="D570" s="146" t="s">
        <v>185</v>
      </c>
      <c r="E570" s="149" t="s">
        <v>31</v>
      </c>
      <c r="F570" s="150" t="s">
        <v>121</v>
      </c>
      <c r="H570" s="151">
        <v>34.219</v>
      </c>
      <c r="I570" s="152"/>
      <c r="L570" s="148"/>
      <c r="M570" s="153"/>
      <c r="T570" s="154"/>
      <c r="AT570" s="149" t="s">
        <v>185</v>
      </c>
      <c r="AU570" s="149" t="s">
        <v>84</v>
      </c>
      <c r="AV570" s="12" t="s">
        <v>84</v>
      </c>
      <c r="AW570" s="12" t="s">
        <v>36</v>
      </c>
      <c r="AX570" s="12" t="s">
        <v>80</v>
      </c>
      <c r="AY570" s="149" t="s">
        <v>172</v>
      </c>
    </row>
    <row r="571" spans="2:47" s="1" customFormat="1" ht="12">
      <c r="B571" s="33"/>
      <c r="D571" s="146" t="s">
        <v>186</v>
      </c>
      <c r="F571" s="155" t="s">
        <v>233</v>
      </c>
      <c r="L571" s="33"/>
      <c r="M571" s="145"/>
      <c r="T571" s="54"/>
      <c r="AU571" s="18" t="s">
        <v>84</v>
      </c>
    </row>
    <row r="572" spans="2:47" s="1" customFormat="1" ht="12">
      <c r="B572" s="33"/>
      <c r="D572" s="146" t="s">
        <v>186</v>
      </c>
      <c r="F572" s="156" t="s">
        <v>862</v>
      </c>
      <c r="H572" s="157">
        <v>30.989</v>
      </c>
      <c r="L572" s="33"/>
      <c r="M572" s="145"/>
      <c r="T572" s="54"/>
      <c r="AU572" s="18" t="s">
        <v>84</v>
      </c>
    </row>
    <row r="573" spans="2:47" s="1" customFormat="1" ht="12">
      <c r="B573" s="33"/>
      <c r="D573" s="146" t="s">
        <v>186</v>
      </c>
      <c r="F573" s="156" t="s">
        <v>31</v>
      </c>
      <c r="H573" s="157">
        <v>0</v>
      </c>
      <c r="L573" s="33"/>
      <c r="M573" s="145"/>
      <c r="T573" s="54"/>
      <c r="AU573" s="18" t="s">
        <v>84</v>
      </c>
    </row>
    <row r="574" spans="2:47" s="1" customFormat="1" ht="12">
      <c r="B574" s="33"/>
      <c r="D574" s="146" t="s">
        <v>186</v>
      </c>
      <c r="F574" s="156" t="s">
        <v>863</v>
      </c>
      <c r="H574" s="157">
        <v>3.23</v>
      </c>
      <c r="L574" s="33"/>
      <c r="M574" s="145"/>
      <c r="T574" s="54"/>
      <c r="AU574" s="18" t="s">
        <v>84</v>
      </c>
    </row>
    <row r="575" spans="2:47" s="1" customFormat="1" ht="12">
      <c r="B575" s="33"/>
      <c r="D575" s="146" t="s">
        <v>186</v>
      </c>
      <c r="F575" s="156" t="s">
        <v>217</v>
      </c>
      <c r="H575" s="157">
        <v>34.219</v>
      </c>
      <c r="L575" s="33"/>
      <c r="M575" s="145"/>
      <c r="T575" s="54"/>
      <c r="AU575" s="18" t="s">
        <v>84</v>
      </c>
    </row>
    <row r="576" spans="2:65" s="1" customFormat="1" ht="37.9" customHeight="1">
      <c r="B576" s="33"/>
      <c r="C576" s="129" t="s">
        <v>620</v>
      </c>
      <c r="D576" s="129" t="s">
        <v>176</v>
      </c>
      <c r="E576" s="130" t="s">
        <v>559</v>
      </c>
      <c r="F576" s="131" t="s">
        <v>560</v>
      </c>
      <c r="G576" s="132" t="s">
        <v>101</v>
      </c>
      <c r="H576" s="133">
        <v>143.656</v>
      </c>
      <c r="I576" s="134"/>
      <c r="J576" s="135">
        <f>ROUND(I576*H576,2)</f>
        <v>0</v>
      </c>
      <c r="K576" s="131" t="s">
        <v>179</v>
      </c>
      <c r="L576" s="33"/>
      <c r="M576" s="136" t="s">
        <v>31</v>
      </c>
      <c r="N576" s="137" t="s">
        <v>46</v>
      </c>
      <c r="P576" s="138">
        <f>O576*H576</f>
        <v>0</v>
      </c>
      <c r="Q576" s="138">
        <v>0</v>
      </c>
      <c r="R576" s="138">
        <f>Q576*H576</f>
        <v>0</v>
      </c>
      <c r="S576" s="138">
        <v>0.046</v>
      </c>
      <c r="T576" s="139">
        <f>S576*H576</f>
        <v>6.608176</v>
      </c>
      <c r="AR576" s="140" t="s">
        <v>90</v>
      </c>
      <c r="AT576" s="140" t="s">
        <v>176</v>
      </c>
      <c r="AU576" s="140" t="s">
        <v>84</v>
      </c>
      <c r="AY576" s="18" t="s">
        <v>172</v>
      </c>
      <c r="BE576" s="141">
        <f>IF(N576="základní",J576,0)</f>
        <v>0</v>
      </c>
      <c r="BF576" s="141">
        <f>IF(N576="snížená",J576,0)</f>
        <v>0</v>
      </c>
      <c r="BG576" s="141">
        <f>IF(N576="zákl. přenesená",J576,0)</f>
        <v>0</v>
      </c>
      <c r="BH576" s="141">
        <f>IF(N576="sníž. přenesená",J576,0)</f>
        <v>0</v>
      </c>
      <c r="BI576" s="141">
        <f>IF(N576="nulová",J576,0)</f>
        <v>0</v>
      </c>
      <c r="BJ576" s="18" t="s">
        <v>80</v>
      </c>
      <c r="BK576" s="141">
        <f>ROUND(I576*H576,2)</f>
        <v>0</v>
      </c>
      <c r="BL576" s="18" t="s">
        <v>90</v>
      </c>
      <c r="BM576" s="140" t="s">
        <v>1056</v>
      </c>
    </row>
    <row r="577" spans="2:47" s="1" customFormat="1" ht="12">
      <c r="B577" s="33"/>
      <c r="D577" s="142" t="s">
        <v>181</v>
      </c>
      <c r="F577" s="143" t="s">
        <v>562</v>
      </c>
      <c r="I577" s="144"/>
      <c r="L577" s="33"/>
      <c r="M577" s="145"/>
      <c r="T577" s="54"/>
      <c r="AT577" s="18" t="s">
        <v>181</v>
      </c>
      <c r="AU577" s="18" t="s">
        <v>84</v>
      </c>
    </row>
    <row r="578" spans="2:51" s="12" customFormat="1" ht="12">
      <c r="B578" s="148"/>
      <c r="D578" s="146" t="s">
        <v>185</v>
      </c>
      <c r="E578" s="149" t="s">
        <v>31</v>
      </c>
      <c r="F578" s="150" t="s">
        <v>111</v>
      </c>
      <c r="H578" s="151">
        <v>106.326</v>
      </c>
      <c r="I578" s="152"/>
      <c r="L578" s="148"/>
      <c r="M578" s="153"/>
      <c r="T578" s="154"/>
      <c r="AT578" s="149" t="s">
        <v>185</v>
      </c>
      <c r="AU578" s="149" t="s">
        <v>84</v>
      </c>
      <c r="AV578" s="12" t="s">
        <v>84</v>
      </c>
      <c r="AW578" s="12" t="s">
        <v>36</v>
      </c>
      <c r="AX578" s="12" t="s">
        <v>75</v>
      </c>
      <c r="AY578" s="149" t="s">
        <v>172</v>
      </c>
    </row>
    <row r="579" spans="2:51" s="12" customFormat="1" ht="12">
      <c r="B579" s="148"/>
      <c r="D579" s="146" t="s">
        <v>185</v>
      </c>
      <c r="E579" s="149" t="s">
        <v>31</v>
      </c>
      <c r="F579" s="150" t="s">
        <v>114</v>
      </c>
      <c r="H579" s="151">
        <v>37.33</v>
      </c>
      <c r="I579" s="152"/>
      <c r="L579" s="148"/>
      <c r="M579" s="153"/>
      <c r="T579" s="154"/>
      <c r="AT579" s="149" t="s">
        <v>185</v>
      </c>
      <c r="AU579" s="149" t="s">
        <v>84</v>
      </c>
      <c r="AV579" s="12" t="s">
        <v>84</v>
      </c>
      <c r="AW579" s="12" t="s">
        <v>36</v>
      </c>
      <c r="AX579" s="12" t="s">
        <v>75</v>
      </c>
      <c r="AY579" s="149" t="s">
        <v>172</v>
      </c>
    </row>
    <row r="580" spans="2:51" s="13" customFormat="1" ht="12">
      <c r="B580" s="168"/>
      <c r="D580" s="146" t="s">
        <v>185</v>
      </c>
      <c r="E580" s="169" t="s">
        <v>31</v>
      </c>
      <c r="F580" s="170" t="s">
        <v>217</v>
      </c>
      <c r="H580" s="171">
        <v>143.656</v>
      </c>
      <c r="I580" s="172"/>
      <c r="L580" s="168"/>
      <c r="M580" s="173"/>
      <c r="T580" s="174"/>
      <c r="AT580" s="169" t="s">
        <v>185</v>
      </c>
      <c r="AU580" s="169" t="s">
        <v>84</v>
      </c>
      <c r="AV580" s="13" t="s">
        <v>90</v>
      </c>
      <c r="AW580" s="13" t="s">
        <v>36</v>
      </c>
      <c r="AX580" s="13" t="s">
        <v>80</v>
      </c>
      <c r="AY580" s="169" t="s">
        <v>172</v>
      </c>
    </row>
    <row r="581" spans="2:47" s="1" customFormat="1" ht="12">
      <c r="B581" s="33"/>
      <c r="D581" s="146" t="s">
        <v>186</v>
      </c>
      <c r="F581" s="155" t="s">
        <v>371</v>
      </c>
      <c r="L581" s="33"/>
      <c r="M581" s="145"/>
      <c r="T581" s="54"/>
      <c r="AU581" s="18" t="s">
        <v>84</v>
      </c>
    </row>
    <row r="582" spans="2:47" s="1" customFormat="1" ht="12">
      <c r="B582" s="33"/>
      <c r="D582" s="146" t="s">
        <v>186</v>
      </c>
      <c r="F582" s="156" t="s">
        <v>964</v>
      </c>
      <c r="H582" s="157">
        <v>3.18</v>
      </c>
      <c r="L582" s="33"/>
      <c r="M582" s="145"/>
      <c r="T582" s="54"/>
      <c r="AU582" s="18" t="s">
        <v>84</v>
      </c>
    </row>
    <row r="583" spans="2:47" s="1" customFormat="1" ht="12">
      <c r="B583" s="33"/>
      <c r="D583" s="146" t="s">
        <v>186</v>
      </c>
      <c r="F583" s="156" t="s">
        <v>965</v>
      </c>
      <c r="H583" s="157">
        <v>17.76</v>
      </c>
      <c r="L583" s="33"/>
      <c r="M583" s="145"/>
      <c r="T583" s="54"/>
      <c r="AU583" s="18" t="s">
        <v>84</v>
      </c>
    </row>
    <row r="584" spans="2:47" s="1" customFormat="1" ht="12">
      <c r="B584" s="33"/>
      <c r="D584" s="146" t="s">
        <v>186</v>
      </c>
      <c r="F584" s="156" t="s">
        <v>966</v>
      </c>
      <c r="H584" s="157">
        <v>16.935</v>
      </c>
      <c r="L584" s="33"/>
      <c r="M584" s="145"/>
      <c r="T584" s="54"/>
      <c r="AU584" s="18" t="s">
        <v>84</v>
      </c>
    </row>
    <row r="585" spans="2:47" s="1" customFormat="1" ht="12">
      <c r="B585" s="33"/>
      <c r="D585" s="146" t="s">
        <v>186</v>
      </c>
      <c r="F585" s="156" t="s">
        <v>967</v>
      </c>
      <c r="H585" s="157">
        <v>24.2</v>
      </c>
      <c r="L585" s="33"/>
      <c r="M585" s="145"/>
      <c r="T585" s="54"/>
      <c r="AU585" s="18" t="s">
        <v>84</v>
      </c>
    </row>
    <row r="586" spans="2:47" s="1" customFormat="1" ht="12">
      <c r="B586" s="33"/>
      <c r="D586" s="146" t="s">
        <v>186</v>
      </c>
      <c r="F586" s="156" t="s">
        <v>968</v>
      </c>
      <c r="H586" s="157">
        <v>24.047</v>
      </c>
      <c r="L586" s="33"/>
      <c r="M586" s="145"/>
      <c r="T586" s="54"/>
      <c r="AU586" s="18" t="s">
        <v>84</v>
      </c>
    </row>
    <row r="587" spans="2:47" s="1" customFormat="1" ht="12">
      <c r="B587" s="33"/>
      <c r="D587" s="146" t="s">
        <v>186</v>
      </c>
      <c r="F587" s="156" t="s">
        <v>969</v>
      </c>
      <c r="H587" s="157">
        <v>20.204</v>
      </c>
      <c r="L587" s="33"/>
      <c r="M587" s="145"/>
      <c r="T587" s="54"/>
      <c r="AU587" s="18" t="s">
        <v>84</v>
      </c>
    </row>
    <row r="588" spans="2:47" s="1" customFormat="1" ht="12">
      <c r="B588" s="33"/>
      <c r="D588" s="146" t="s">
        <v>186</v>
      </c>
      <c r="F588" s="156" t="s">
        <v>217</v>
      </c>
      <c r="H588" s="157">
        <v>106.326</v>
      </c>
      <c r="L588" s="33"/>
      <c r="M588" s="145"/>
      <c r="T588" s="54"/>
      <c r="AU588" s="18" t="s">
        <v>84</v>
      </c>
    </row>
    <row r="589" spans="2:47" s="1" customFormat="1" ht="12">
      <c r="B589" s="33"/>
      <c r="D589" s="146" t="s">
        <v>186</v>
      </c>
      <c r="F589" s="155" t="s">
        <v>563</v>
      </c>
      <c r="L589" s="33"/>
      <c r="M589" s="145"/>
      <c r="T589" s="54"/>
      <c r="AU589" s="18" t="s">
        <v>84</v>
      </c>
    </row>
    <row r="590" spans="2:47" s="1" customFormat="1" ht="12">
      <c r="B590" s="33"/>
      <c r="D590" s="146" t="s">
        <v>186</v>
      </c>
      <c r="F590" s="156" t="s">
        <v>962</v>
      </c>
      <c r="H590" s="157">
        <v>37.33</v>
      </c>
      <c r="L590" s="33"/>
      <c r="M590" s="145"/>
      <c r="T590" s="54"/>
      <c r="AU590" s="18" t="s">
        <v>84</v>
      </c>
    </row>
    <row r="591" spans="2:47" s="1" customFormat="1" ht="12">
      <c r="B591" s="33"/>
      <c r="D591" s="146" t="s">
        <v>186</v>
      </c>
      <c r="F591" s="156" t="s">
        <v>217</v>
      </c>
      <c r="H591" s="157">
        <v>37.33</v>
      </c>
      <c r="L591" s="33"/>
      <c r="M591" s="145"/>
      <c r="T591" s="54"/>
      <c r="AU591" s="18" t="s">
        <v>84</v>
      </c>
    </row>
    <row r="592" spans="2:65" s="1" customFormat="1" ht="33" customHeight="1">
      <c r="B592" s="33"/>
      <c r="C592" s="129" t="s">
        <v>628</v>
      </c>
      <c r="D592" s="129" t="s">
        <v>176</v>
      </c>
      <c r="E592" s="130" t="s">
        <v>1057</v>
      </c>
      <c r="F592" s="131" t="s">
        <v>1058</v>
      </c>
      <c r="G592" s="132" t="s">
        <v>101</v>
      </c>
      <c r="H592" s="133">
        <v>12.89</v>
      </c>
      <c r="I592" s="134"/>
      <c r="J592" s="135">
        <f>ROUND(I592*H592,2)</f>
        <v>0</v>
      </c>
      <c r="K592" s="131" t="s">
        <v>179</v>
      </c>
      <c r="L592" s="33"/>
      <c r="M592" s="136" t="s">
        <v>31</v>
      </c>
      <c r="N592" s="137" t="s">
        <v>46</v>
      </c>
      <c r="P592" s="138">
        <f>O592*H592</f>
        <v>0</v>
      </c>
      <c r="Q592" s="138">
        <v>0</v>
      </c>
      <c r="R592" s="138">
        <f>Q592*H592</f>
        <v>0</v>
      </c>
      <c r="S592" s="138">
        <v>0.05</v>
      </c>
      <c r="T592" s="139">
        <f>S592*H592</f>
        <v>0.6445000000000001</v>
      </c>
      <c r="AR592" s="140" t="s">
        <v>90</v>
      </c>
      <c r="AT592" s="140" t="s">
        <v>176</v>
      </c>
      <c r="AU592" s="140" t="s">
        <v>84</v>
      </c>
      <c r="AY592" s="18" t="s">
        <v>172</v>
      </c>
      <c r="BE592" s="141">
        <f>IF(N592="základní",J592,0)</f>
        <v>0</v>
      </c>
      <c r="BF592" s="141">
        <f>IF(N592="snížená",J592,0)</f>
        <v>0</v>
      </c>
      <c r="BG592" s="141">
        <f>IF(N592="zákl. přenesená",J592,0)</f>
        <v>0</v>
      </c>
      <c r="BH592" s="141">
        <f>IF(N592="sníž. přenesená",J592,0)</f>
        <v>0</v>
      </c>
      <c r="BI592" s="141">
        <f>IF(N592="nulová",J592,0)</f>
        <v>0</v>
      </c>
      <c r="BJ592" s="18" t="s">
        <v>80</v>
      </c>
      <c r="BK592" s="141">
        <f>ROUND(I592*H592,2)</f>
        <v>0</v>
      </c>
      <c r="BL592" s="18" t="s">
        <v>90</v>
      </c>
      <c r="BM592" s="140" t="s">
        <v>1059</v>
      </c>
    </row>
    <row r="593" spans="2:47" s="1" customFormat="1" ht="12">
      <c r="B593" s="33"/>
      <c r="D593" s="142" t="s">
        <v>181</v>
      </c>
      <c r="F593" s="143" t="s">
        <v>1060</v>
      </c>
      <c r="I593" s="144"/>
      <c r="L593" s="33"/>
      <c r="M593" s="145"/>
      <c r="T593" s="54"/>
      <c r="AT593" s="18" t="s">
        <v>181</v>
      </c>
      <c r="AU593" s="18" t="s">
        <v>84</v>
      </c>
    </row>
    <row r="594" spans="2:51" s="12" customFormat="1" ht="12">
      <c r="B594" s="148"/>
      <c r="D594" s="146" t="s">
        <v>185</v>
      </c>
      <c r="E594" s="149" t="s">
        <v>31</v>
      </c>
      <c r="F594" s="150" t="s">
        <v>1061</v>
      </c>
      <c r="H594" s="151">
        <v>12.89</v>
      </c>
      <c r="I594" s="152"/>
      <c r="L594" s="148"/>
      <c r="M594" s="153"/>
      <c r="T594" s="154"/>
      <c r="AT594" s="149" t="s">
        <v>185</v>
      </c>
      <c r="AU594" s="149" t="s">
        <v>84</v>
      </c>
      <c r="AV594" s="12" t="s">
        <v>84</v>
      </c>
      <c r="AW594" s="12" t="s">
        <v>36</v>
      </c>
      <c r="AX594" s="12" t="s">
        <v>80</v>
      </c>
      <c r="AY594" s="149" t="s">
        <v>172</v>
      </c>
    </row>
    <row r="595" spans="2:65" s="1" customFormat="1" ht="24.2" customHeight="1">
      <c r="B595" s="33"/>
      <c r="C595" s="129" t="s">
        <v>635</v>
      </c>
      <c r="D595" s="129" t="s">
        <v>176</v>
      </c>
      <c r="E595" s="130" t="s">
        <v>473</v>
      </c>
      <c r="F595" s="131" t="s">
        <v>474</v>
      </c>
      <c r="G595" s="132" t="s">
        <v>475</v>
      </c>
      <c r="H595" s="133">
        <v>15</v>
      </c>
      <c r="I595" s="134"/>
      <c r="J595" s="135">
        <f>ROUND(I595*H595,2)</f>
        <v>0</v>
      </c>
      <c r="K595" s="131" t="s">
        <v>179</v>
      </c>
      <c r="L595" s="33"/>
      <c r="M595" s="136" t="s">
        <v>31</v>
      </c>
      <c r="N595" s="137" t="s">
        <v>46</v>
      </c>
      <c r="P595" s="138">
        <f>O595*H595</f>
        <v>0</v>
      </c>
      <c r="Q595" s="138">
        <v>0</v>
      </c>
      <c r="R595" s="138">
        <f>Q595*H595</f>
        <v>0</v>
      </c>
      <c r="S595" s="138">
        <v>0</v>
      </c>
      <c r="T595" s="139">
        <f>S595*H595</f>
        <v>0</v>
      </c>
      <c r="AR595" s="140" t="s">
        <v>90</v>
      </c>
      <c r="AT595" s="140" t="s">
        <v>176</v>
      </c>
      <c r="AU595" s="140" t="s">
        <v>84</v>
      </c>
      <c r="AY595" s="18" t="s">
        <v>172</v>
      </c>
      <c r="BE595" s="141">
        <f>IF(N595="základní",J595,0)</f>
        <v>0</v>
      </c>
      <c r="BF595" s="141">
        <f>IF(N595="snížená",J595,0)</f>
        <v>0</v>
      </c>
      <c r="BG595" s="141">
        <f>IF(N595="zákl. přenesená",J595,0)</f>
        <v>0</v>
      </c>
      <c r="BH595" s="141">
        <f>IF(N595="sníž. přenesená",J595,0)</f>
        <v>0</v>
      </c>
      <c r="BI595" s="141">
        <f>IF(N595="nulová",J595,0)</f>
        <v>0</v>
      </c>
      <c r="BJ595" s="18" t="s">
        <v>80</v>
      </c>
      <c r="BK595" s="141">
        <f>ROUND(I595*H595,2)</f>
        <v>0</v>
      </c>
      <c r="BL595" s="18" t="s">
        <v>90</v>
      </c>
      <c r="BM595" s="140" t="s">
        <v>1062</v>
      </c>
    </row>
    <row r="596" spans="2:47" s="1" customFormat="1" ht="12">
      <c r="B596" s="33"/>
      <c r="D596" s="142" t="s">
        <v>181</v>
      </c>
      <c r="F596" s="143" t="s">
        <v>477</v>
      </c>
      <c r="I596" s="144"/>
      <c r="L596" s="33"/>
      <c r="M596" s="145"/>
      <c r="T596" s="54"/>
      <c r="AT596" s="18" t="s">
        <v>181</v>
      </c>
      <c r="AU596" s="18" t="s">
        <v>84</v>
      </c>
    </row>
    <row r="597" spans="2:51" s="12" customFormat="1" ht="12">
      <c r="B597" s="148"/>
      <c r="D597" s="146" t="s">
        <v>185</v>
      </c>
      <c r="E597" s="149" t="s">
        <v>31</v>
      </c>
      <c r="F597" s="150" t="s">
        <v>557</v>
      </c>
      <c r="H597" s="151">
        <v>15</v>
      </c>
      <c r="I597" s="152"/>
      <c r="L597" s="148"/>
      <c r="M597" s="153"/>
      <c r="T597" s="154"/>
      <c r="AT597" s="149" t="s">
        <v>185</v>
      </c>
      <c r="AU597" s="149" t="s">
        <v>84</v>
      </c>
      <c r="AV597" s="12" t="s">
        <v>84</v>
      </c>
      <c r="AW597" s="12" t="s">
        <v>36</v>
      </c>
      <c r="AX597" s="12" t="s">
        <v>80</v>
      </c>
      <c r="AY597" s="149" t="s">
        <v>172</v>
      </c>
    </row>
    <row r="598" spans="2:65" s="1" customFormat="1" ht="24.2" customHeight="1">
      <c r="B598" s="33"/>
      <c r="C598" s="129" t="s">
        <v>646</v>
      </c>
      <c r="D598" s="129" t="s">
        <v>176</v>
      </c>
      <c r="E598" s="130" t="s">
        <v>551</v>
      </c>
      <c r="F598" s="131" t="s">
        <v>552</v>
      </c>
      <c r="G598" s="132" t="s">
        <v>101</v>
      </c>
      <c r="H598" s="133">
        <v>77.765</v>
      </c>
      <c r="I598" s="134"/>
      <c r="J598" s="135">
        <f>ROUND(I598*H598,2)</f>
        <v>0</v>
      </c>
      <c r="K598" s="131" t="s">
        <v>447</v>
      </c>
      <c r="L598" s="33"/>
      <c r="M598" s="136" t="s">
        <v>31</v>
      </c>
      <c r="N598" s="137" t="s">
        <v>46</v>
      </c>
      <c r="P598" s="138">
        <f>O598*H598</f>
        <v>0</v>
      </c>
      <c r="Q598" s="138">
        <v>0</v>
      </c>
      <c r="R598" s="138">
        <f>Q598*H598</f>
        <v>0</v>
      </c>
      <c r="S598" s="138">
        <v>0.025</v>
      </c>
      <c r="T598" s="139">
        <f>S598*H598</f>
        <v>1.944125</v>
      </c>
      <c r="AR598" s="140" t="s">
        <v>90</v>
      </c>
      <c r="AT598" s="140" t="s">
        <v>176</v>
      </c>
      <c r="AU598" s="140" t="s">
        <v>84</v>
      </c>
      <c r="AY598" s="18" t="s">
        <v>172</v>
      </c>
      <c r="BE598" s="141">
        <f>IF(N598="základní",J598,0)</f>
        <v>0</v>
      </c>
      <c r="BF598" s="141">
        <f>IF(N598="snížená",J598,0)</f>
        <v>0</v>
      </c>
      <c r="BG598" s="141">
        <f>IF(N598="zákl. přenesená",J598,0)</f>
        <v>0</v>
      </c>
      <c r="BH598" s="141">
        <f>IF(N598="sníž. přenesená",J598,0)</f>
        <v>0</v>
      </c>
      <c r="BI598" s="141">
        <f>IF(N598="nulová",J598,0)</f>
        <v>0</v>
      </c>
      <c r="BJ598" s="18" t="s">
        <v>80</v>
      </c>
      <c r="BK598" s="141">
        <f>ROUND(I598*H598,2)</f>
        <v>0</v>
      </c>
      <c r="BL598" s="18" t="s">
        <v>90</v>
      </c>
      <c r="BM598" s="140" t="s">
        <v>1063</v>
      </c>
    </row>
    <row r="599" spans="2:51" s="12" customFormat="1" ht="12">
      <c r="B599" s="148"/>
      <c r="D599" s="146" t="s">
        <v>185</v>
      </c>
      <c r="E599" s="149" t="s">
        <v>31</v>
      </c>
      <c r="F599" s="150" t="s">
        <v>1064</v>
      </c>
      <c r="H599" s="151">
        <v>7.279</v>
      </c>
      <c r="I599" s="152"/>
      <c r="L599" s="148"/>
      <c r="M599" s="153"/>
      <c r="T599" s="154"/>
      <c r="AT599" s="149" t="s">
        <v>185</v>
      </c>
      <c r="AU599" s="149" t="s">
        <v>84</v>
      </c>
      <c r="AV599" s="12" t="s">
        <v>84</v>
      </c>
      <c r="AW599" s="12" t="s">
        <v>36</v>
      </c>
      <c r="AX599" s="12" t="s">
        <v>75</v>
      </c>
      <c r="AY599" s="149" t="s">
        <v>172</v>
      </c>
    </row>
    <row r="600" spans="2:51" s="12" customFormat="1" ht="12">
      <c r="B600" s="148"/>
      <c r="D600" s="146" t="s">
        <v>185</v>
      </c>
      <c r="E600" s="149" t="s">
        <v>31</v>
      </c>
      <c r="F600" s="150" t="s">
        <v>1065</v>
      </c>
      <c r="H600" s="151">
        <v>42.471</v>
      </c>
      <c r="I600" s="152"/>
      <c r="L600" s="148"/>
      <c r="M600" s="153"/>
      <c r="T600" s="154"/>
      <c r="AT600" s="149" t="s">
        <v>185</v>
      </c>
      <c r="AU600" s="149" t="s">
        <v>84</v>
      </c>
      <c r="AV600" s="12" t="s">
        <v>84</v>
      </c>
      <c r="AW600" s="12" t="s">
        <v>36</v>
      </c>
      <c r="AX600" s="12" t="s">
        <v>75</v>
      </c>
      <c r="AY600" s="149" t="s">
        <v>172</v>
      </c>
    </row>
    <row r="601" spans="2:51" s="12" customFormat="1" ht="12">
      <c r="B601" s="148"/>
      <c r="D601" s="146" t="s">
        <v>185</v>
      </c>
      <c r="E601" s="149" t="s">
        <v>31</v>
      </c>
      <c r="F601" s="150" t="s">
        <v>978</v>
      </c>
      <c r="H601" s="151">
        <v>4.31</v>
      </c>
      <c r="I601" s="152"/>
      <c r="L601" s="148"/>
      <c r="M601" s="153"/>
      <c r="T601" s="154"/>
      <c r="AT601" s="149" t="s">
        <v>185</v>
      </c>
      <c r="AU601" s="149" t="s">
        <v>84</v>
      </c>
      <c r="AV601" s="12" t="s">
        <v>84</v>
      </c>
      <c r="AW601" s="12" t="s">
        <v>36</v>
      </c>
      <c r="AX601" s="12" t="s">
        <v>75</v>
      </c>
      <c r="AY601" s="149" t="s">
        <v>172</v>
      </c>
    </row>
    <row r="602" spans="2:51" s="12" customFormat="1" ht="12">
      <c r="B602" s="148"/>
      <c r="D602" s="146" t="s">
        <v>185</v>
      </c>
      <c r="E602" s="149" t="s">
        <v>31</v>
      </c>
      <c r="F602" s="150" t="s">
        <v>1066</v>
      </c>
      <c r="H602" s="151">
        <v>7.248</v>
      </c>
      <c r="I602" s="152"/>
      <c r="L602" s="148"/>
      <c r="M602" s="153"/>
      <c r="T602" s="154"/>
      <c r="AT602" s="149" t="s">
        <v>185</v>
      </c>
      <c r="AU602" s="149" t="s">
        <v>84</v>
      </c>
      <c r="AV602" s="12" t="s">
        <v>84</v>
      </c>
      <c r="AW602" s="12" t="s">
        <v>36</v>
      </c>
      <c r="AX602" s="12" t="s">
        <v>75</v>
      </c>
      <c r="AY602" s="149" t="s">
        <v>172</v>
      </c>
    </row>
    <row r="603" spans="2:51" s="12" customFormat="1" ht="12">
      <c r="B603" s="148"/>
      <c r="D603" s="146" t="s">
        <v>185</v>
      </c>
      <c r="E603" s="149" t="s">
        <v>31</v>
      </c>
      <c r="F603" s="150" t="s">
        <v>1067</v>
      </c>
      <c r="H603" s="151">
        <v>9.135</v>
      </c>
      <c r="I603" s="152"/>
      <c r="L603" s="148"/>
      <c r="M603" s="153"/>
      <c r="T603" s="154"/>
      <c r="AT603" s="149" t="s">
        <v>185</v>
      </c>
      <c r="AU603" s="149" t="s">
        <v>84</v>
      </c>
      <c r="AV603" s="12" t="s">
        <v>84</v>
      </c>
      <c r="AW603" s="12" t="s">
        <v>36</v>
      </c>
      <c r="AX603" s="12" t="s">
        <v>75</v>
      </c>
      <c r="AY603" s="149" t="s">
        <v>172</v>
      </c>
    </row>
    <row r="604" spans="2:51" s="12" customFormat="1" ht="12">
      <c r="B604" s="148"/>
      <c r="D604" s="146" t="s">
        <v>185</v>
      </c>
      <c r="E604" s="149" t="s">
        <v>31</v>
      </c>
      <c r="F604" s="150" t="s">
        <v>1068</v>
      </c>
      <c r="H604" s="151">
        <v>7.322</v>
      </c>
      <c r="I604" s="152"/>
      <c r="L604" s="148"/>
      <c r="M604" s="153"/>
      <c r="T604" s="154"/>
      <c r="AT604" s="149" t="s">
        <v>185</v>
      </c>
      <c r="AU604" s="149" t="s">
        <v>84</v>
      </c>
      <c r="AV604" s="12" t="s">
        <v>84</v>
      </c>
      <c r="AW604" s="12" t="s">
        <v>36</v>
      </c>
      <c r="AX604" s="12" t="s">
        <v>75</v>
      </c>
      <c r="AY604" s="149" t="s">
        <v>172</v>
      </c>
    </row>
    <row r="605" spans="2:51" s="13" customFormat="1" ht="12">
      <c r="B605" s="168"/>
      <c r="D605" s="146" t="s">
        <v>185</v>
      </c>
      <c r="E605" s="169" t="s">
        <v>31</v>
      </c>
      <c r="F605" s="170" t="s">
        <v>217</v>
      </c>
      <c r="H605" s="171">
        <v>77.765</v>
      </c>
      <c r="I605" s="172"/>
      <c r="L605" s="168"/>
      <c r="M605" s="173"/>
      <c r="T605" s="174"/>
      <c r="AT605" s="169" t="s">
        <v>185</v>
      </c>
      <c r="AU605" s="169" t="s">
        <v>84</v>
      </c>
      <c r="AV605" s="13" t="s">
        <v>90</v>
      </c>
      <c r="AW605" s="13" t="s">
        <v>36</v>
      </c>
      <c r="AX605" s="13" t="s">
        <v>80</v>
      </c>
      <c r="AY605" s="169" t="s">
        <v>172</v>
      </c>
    </row>
    <row r="606" spans="2:63" s="11" customFormat="1" ht="20.85" customHeight="1">
      <c r="B606" s="117"/>
      <c r="D606" s="118" t="s">
        <v>74</v>
      </c>
      <c r="E606" s="127" t="s">
        <v>601</v>
      </c>
      <c r="F606" s="127" t="s">
        <v>602</v>
      </c>
      <c r="I606" s="120"/>
      <c r="J606" s="128">
        <f>BK606</f>
        <v>0</v>
      </c>
      <c r="L606" s="117"/>
      <c r="M606" s="122"/>
      <c r="P606" s="123">
        <f>SUM(P607:P617)</f>
        <v>0</v>
      </c>
      <c r="R606" s="123">
        <f>SUM(R607:R617)</f>
        <v>0</v>
      </c>
      <c r="T606" s="124">
        <f>SUM(T607:T617)</f>
        <v>0</v>
      </c>
      <c r="AR606" s="118" t="s">
        <v>80</v>
      </c>
      <c r="AT606" s="125" t="s">
        <v>74</v>
      </c>
      <c r="AU606" s="125" t="s">
        <v>84</v>
      </c>
      <c r="AY606" s="118" t="s">
        <v>172</v>
      </c>
      <c r="BK606" s="126">
        <f>SUM(BK607:BK617)</f>
        <v>0</v>
      </c>
    </row>
    <row r="607" spans="2:65" s="1" customFormat="1" ht="37.9" customHeight="1">
      <c r="B607" s="33"/>
      <c r="C607" s="129" t="s">
        <v>651</v>
      </c>
      <c r="D607" s="129" t="s">
        <v>176</v>
      </c>
      <c r="E607" s="130" t="s">
        <v>604</v>
      </c>
      <c r="F607" s="131" t="s">
        <v>605</v>
      </c>
      <c r="G607" s="132" t="s">
        <v>284</v>
      </c>
      <c r="H607" s="133">
        <v>39.286</v>
      </c>
      <c r="I607" s="134"/>
      <c r="J607" s="135">
        <f>ROUND(I607*H607,2)</f>
        <v>0</v>
      </c>
      <c r="K607" s="131" t="s">
        <v>179</v>
      </c>
      <c r="L607" s="33"/>
      <c r="M607" s="136" t="s">
        <v>31</v>
      </c>
      <c r="N607" s="137" t="s">
        <v>46</v>
      </c>
      <c r="P607" s="138">
        <f>O607*H607</f>
        <v>0</v>
      </c>
      <c r="Q607" s="138">
        <v>0</v>
      </c>
      <c r="R607" s="138">
        <f>Q607*H607</f>
        <v>0</v>
      </c>
      <c r="S607" s="138">
        <v>0</v>
      </c>
      <c r="T607" s="139">
        <f>S607*H607</f>
        <v>0</v>
      </c>
      <c r="AR607" s="140" t="s">
        <v>90</v>
      </c>
      <c r="AT607" s="140" t="s">
        <v>176</v>
      </c>
      <c r="AU607" s="140" t="s">
        <v>87</v>
      </c>
      <c r="AY607" s="18" t="s">
        <v>172</v>
      </c>
      <c r="BE607" s="141">
        <f>IF(N607="základní",J607,0)</f>
        <v>0</v>
      </c>
      <c r="BF607" s="141">
        <f>IF(N607="snížená",J607,0)</f>
        <v>0</v>
      </c>
      <c r="BG607" s="141">
        <f>IF(N607="zákl. přenesená",J607,0)</f>
        <v>0</v>
      </c>
      <c r="BH607" s="141">
        <f>IF(N607="sníž. přenesená",J607,0)</f>
        <v>0</v>
      </c>
      <c r="BI607" s="141">
        <f>IF(N607="nulová",J607,0)</f>
        <v>0</v>
      </c>
      <c r="BJ607" s="18" t="s">
        <v>80</v>
      </c>
      <c r="BK607" s="141">
        <f>ROUND(I607*H607,2)</f>
        <v>0</v>
      </c>
      <c r="BL607" s="18" t="s">
        <v>90</v>
      </c>
      <c r="BM607" s="140" t="s">
        <v>1069</v>
      </c>
    </row>
    <row r="608" spans="2:47" s="1" customFormat="1" ht="12">
      <c r="B608" s="33"/>
      <c r="D608" s="142" t="s">
        <v>181</v>
      </c>
      <c r="F608" s="143" t="s">
        <v>607</v>
      </c>
      <c r="I608" s="144"/>
      <c r="L608" s="33"/>
      <c r="M608" s="145"/>
      <c r="T608" s="54"/>
      <c r="AT608" s="18" t="s">
        <v>181</v>
      </c>
      <c r="AU608" s="18" t="s">
        <v>87</v>
      </c>
    </row>
    <row r="609" spans="2:65" s="1" customFormat="1" ht="33" customHeight="1">
      <c r="B609" s="33"/>
      <c r="C609" s="129" t="s">
        <v>656</v>
      </c>
      <c r="D609" s="129" t="s">
        <v>176</v>
      </c>
      <c r="E609" s="130" t="s">
        <v>609</v>
      </c>
      <c r="F609" s="131" t="s">
        <v>610</v>
      </c>
      <c r="G609" s="132" t="s">
        <v>284</v>
      </c>
      <c r="H609" s="133">
        <v>39.286</v>
      </c>
      <c r="I609" s="134"/>
      <c r="J609" s="135">
        <f>ROUND(I609*H609,2)</f>
        <v>0</v>
      </c>
      <c r="K609" s="131" t="s">
        <v>179</v>
      </c>
      <c r="L609" s="33"/>
      <c r="M609" s="136" t="s">
        <v>31</v>
      </c>
      <c r="N609" s="137" t="s">
        <v>46</v>
      </c>
      <c r="P609" s="138">
        <f>O609*H609</f>
        <v>0</v>
      </c>
      <c r="Q609" s="138">
        <v>0</v>
      </c>
      <c r="R609" s="138">
        <f>Q609*H609</f>
        <v>0</v>
      </c>
      <c r="S609" s="138">
        <v>0</v>
      </c>
      <c r="T609" s="139">
        <f>S609*H609</f>
        <v>0</v>
      </c>
      <c r="AR609" s="140" t="s">
        <v>90</v>
      </c>
      <c r="AT609" s="140" t="s">
        <v>176</v>
      </c>
      <c r="AU609" s="140" t="s">
        <v>87</v>
      </c>
      <c r="AY609" s="18" t="s">
        <v>172</v>
      </c>
      <c r="BE609" s="141">
        <f>IF(N609="základní",J609,0)</f>
        <v>0</v>
      </c>
      <c r="BF609" s="141">
        <f>IF(N609="snížená",J609,0)</f>
        <v>0</v>
      </c>
      <c r="BG609" s="141">
        <f>IF(N609="zákl. přenesená",J609,0)</f>
        <v>0</v>
      </c>
      <c r="BH609" s="141">
        <f>IF(N609="sníž. přenesená",J609,0)</f>
        <v>0</v>
      </c>
      <c r="BI609" s="141">
        <f>IF(N609="nulová",J609,0)</f>
        <v>0</v>
      </c>
      <c r="BJ609" s="18" t="s">
        <v>80</v>
      </c>
      <c r="BK609" s="141">
        <f>ROUND(I609*H609,2)</f>
        <v>0</v>
      </c>
      <c r="BL609" s="18" t="s">
        <v>90</v>
      </c>
      <c r="BM609" s="140" t="s">
        <v>1070</v>
      </c>
    </row>
    <row r="610" spans="2:47" s="1" customFormat="1" ht="12">
      <c r="B610" s="33"/>
      <c r="D610" s="142" t="s">
        <v>181</v>
      </c>
      <c r="F610" s="143" t="s">
        <v>612</v>
      </c>
      <c r="I610" s="144"/>
      <c r="L610" s="33"/>
      <c r="M610" s="145"/>
      <c r="T610" s="54"/>
      <c r="AT610" s="18" t="s">
        <v>181</v>
      </c>
      <c r="AU610" s="18" t="s">
        <v>87</v>
      </c>
    </row>
    <row r="611" spans="2:65" s="1" customFormat="1" ht="44.25" customHeight="1">
      <c r="B611" s="33"/>
      <c r="C611" s="129" t="s">
        <v>661</v>
      </c>
      <c r="D611" s="129" t="s">
        <v>176</v>
      </c>
      <c r="E611" s="130" t="s">
        <v>614</v>
      </c>
      <c r="F611" s="131" t="s">
        <v>615</v>
      </c>
      <c r="G611" s="132" t="s">
        <v>284</v>
      </c>
      <c r="H611" s="133">
        <v>942.864</v>
      </c>
      <c r="I611" s="134"/>
      <c r="J611" s="135">
        <f>ROUND(I611*H611,2)</f>
        <v>0</v>
      </c>
      <c r="K611" s="131" t="s">
        <v>179</v>
      </c>
      <c r="L611" s="33"/>
      <c r="M611" s="136" t="s">
        <v>31</v>
      </c>
      <c r="N611" s="137" t="s">
        <v>46</v>
      </c>
      <c r="P611" s="138">
        <f>O611*H611</f>
        <v>0</v>
      </c>
      <c r="Q611" s="138">
        <v>0</v>
      </c>
      <c r="R611" s="138">
        <f>Q611*H611</f>
        <v>0</v>
      </c>
      <c r="S611" s="138">
        <v>0</v>
      </c>
      <c r="T611" s="139">
        <f>S611*H611</f>
        <v>0</v>
      </c>
      <c r="AR611" s="140" t="s">
        <v>90</v>
      </c>
      <c r="AT611" s="140" t="s">
        <v>176</v>
      </c>
      <c r="AU611" s="140" t="s">
        <v>87</v>
      </c>
      <c r="AY611" s="18" t="s">
        <v>172</v>
      </c>
      <c r="BE611" s="141">
        <f>IF(N611="základní",J611,0)</f>
        <v>0</v>
      </c>
      <c r="BF611" s="141">
        <f>IF(N611="snížená",J611,0)</f>
        <v>0</v>
      </c>
      <c r="BG611" s="141">
        <f>IF(N611="zákl. přenesená",J611,0)</f>
        <v>0</v>
      </c>
      <c r="BH611" s="141">
        <f>IF(N611="sníž. přenesená",J611,0)</f>
        <v>0</v>
      </c>
      <c r="BI611" s="141">
        <f>IF(N611="nulová",J611,0)</f>
        <v>0</v>
      </c>
      <c r="BJ611" s="18" t="s">
        <v>80</v>
      </c>
      <c r="BK611" s="141">
        <f>ROUND(I611*H611,2)</f>
        <v>0</v>
      </c>
      <c r="BL611" s="18" t="s">
        <v>90</v>
      </c>
      <c r="BM611" s="140" t="s">
        <v>1071</v>
      </c>
    </row>
    <row r="612" spans="2:47" s="1" customFormat="1" ht="12">
      <c r="B612" s="33"/>
      <c r="D612" s="142" t="s">
        <v>181</v>
      </c>
      <c r="F612" s="143" t="s">
        <v>617</v>
      </c>
      <c r="I612" s="144"/>
      <c r="L612" s="33"/>
      <c r="M612" s="145"/>
      <c r="T612" s="54"/>
      <c r="AT612" s="18" t="s">
        <v>181</v>
      </c>
      <c r="AU612" s="18" t="s">
        <v>87</v>
      </c>
    </row>
    <row r="613" spans="2:47" s="1" customFormat="1" ht="12">
      <c r="B613" s="33"/>
      <c r="D613" s="146" t="s">
        <v>183</v>
      </c>
      <c r="F613" s="147" t="s">
        <v>618</v>
      </c>
      <c r="I613" s="144"/>
      <c r="L613" s="33"/>
      <c r="M613" s="145"/>
      <c r="T613" s="54"/>
      <c r="AT613" s="18" t="s">
        <v>183</v>
      </c>
      <c r="AU613" s="18" t="s">
        <v>87</v>
      </c>
    </row>
    <row r="614" spans="2:51" s="12" customFormat="1" ht="12">
      <c r="B614" s="148"/>
      <c r="D614" s="146" t="s">
        <v>185</v>
      </c>
      <c r="F614" s="150" t="s">
        <v>1072</v>
      </c>
      <c r="H614" s="151">
        <v>942.864</v>
      </c>
      <c r="I614" s="152"/>
      <c r="L614" s="148"/>
      <c r="M614" s="153"/>
      <c r="T614" s="154"/>
      <c r="AT614" s="149" t="s">
        <v>185</v>
      </c>
      <c r="AU614" s="149" t="s">
        <v>87</v>
      </c>
      <c r="AV614" s="12" t="s">
        <v>84</v>
      </c>
      <c r="AW614" s="12" t="s">
        <v>4</v>
      </c>
      <c r="AX614" s="12" t="s">
        <v>80</v>
      </c>
      <c r="AY614" s="149" t="s">
        <v>172</v>
      </c>
    </row>
    <row r="615" spans="2:65" s="1" customFormat="1" ht="44.25" customHeight="1">
      <c r="B615" s="33"/>
      <c r="C615" s="129" t="s">
        <v>667</v>
      </c>
      <c r="D615" s="129" t="s">
        <v>176</v>
      </c>
      <c r="E615" s="130" t="s">
        <v>621</v>
      </c>
      <c r="F615" s="131" t="s">
        <v>622</v>
      </c>
      <c r="G615" s="132" t="s">
        <v>284</v>
      </c>
      <c r="H615" s="133">
        <v>39.286</v>
      </c>
      <c r="I615" s="134"/>
      <c r="J615" s="135">
        <f>ROUND(I615*H615,2)</f>
        <v>0</v>
      </c>
      <c r="K615" s="131" t="s">
        <v>179</v>
      </c>
      <c r="L615" s="33"/>
      <c r="M615" s="136" t="s">
        <v>31</v>
      </c>
      <c r="N615" s="137" t="s">
        <v>46</v>
      </c>
      <c r="P615" s="138">
        <f>O615*H615</f>
        <v>0</v>
      </c>
      <c r="Q615" s="138">
        <v>0</v>
      </c>
      <c r="R615" s="138">
        <f>Q615*H615</f>
        <v>0</v>
      </c>
      <c r="S615" s="138">
        <v>0</v>
      </c>
      <c r="T615" s="139">
        <f>S615*H615</f>
        <v>0</v>
      </c>
      <c r="AR615" s="140" t="s">
        <v>90</v>
      </c>
      <c r="AT615" s="140" t="s">
        <v>176</v>
      </c>
      <c r="AU615" s="140" t="s">
        <v>87</v>
      </c>
      <c r="AY615" s="18" t="s">
        <v>172</v>
      </c>
      <c r="BE615" s="141">
        <f>IF(N615="základní",J615,0)</f>
        <v>0</v>
      </c>
      <c r="BF615" s="141">
        <f>IF(N615="snížená",J615,0)</f>
        <v>0</v>
      </c>
      <c r="BG615" s="141">
        <f>IF(N615="zákl. přenesená",J615,0)</f>
        <v>0</v>
      </c>
      <c r="BH615" s="141">
        <f>IF(N615="sníž. přenesená",J615,0)</f>
        <v>0</v>
      </c>
      <c r="BI615" s="141">
        <f>IF(N615="nulová",J615,0)</f>
        <v>0</v>
      </c>
      <c r="BJ615" s="18" t="s">
        <v>80</v>
      </c>
      <c r="BK615" s="141">
        <f>ROUND(I615*H615,2)</f>
        <v>0</v>
      </c>
      <c r="BL615" s="18" t="s">
        <v>90</v>
      </c>
      <c r="BM615" s="140" t="s">
        <v>1073</v>
      </c>
    </row>
    <row r="616" spans="2:47" s="1" customFormat="1" ht="12">
      <c r="B616" s="33"/>
      <c r="D616" s="142" t="s">
        <v>181</v>
      </c>
      <c r="F616" s="143" t="s">
        <v>624</v>
      </c>
      <c r="I616" s="144"/>
      <c r="L616" s="33"/>
      <c r="M616" s="145"/>
      <c r="T616" s="54"/>
      <c r="AT616" s="18" t="s">
        <v>181</v>
      </c>
      <c r="AU616" s="18" t="s">
        <v>87</v>
      </c>
    </row>
    <row r="617" spans="2:47" s="1" customFormat="1" ht="12">
      <c r="B617" s="33"/>
      <c r="D617" s="146" t="s">
        <v>183</v>
      </c>
      <c r="F617" s="147" t="s">
        <v>625</v>
      </c>
      <c r="I617" s="144"/>
      <c r="L617" s="33"/>
      <c r="M617" s="145"/>
      <c r="T617" s="54"/>
      <c r="AT617" s="18" t="s">
        <v>183</v>
      </c>
      <c r="AU617" s="18" t="s">
        <v>87</v>
      </c>
    </row>
    <row r="618" spans="2:63" s="11" customFormat="1" ht="22.9" customHeight="1">
      <c r="B618" s="117"/>
      <c r="D618" s="118" t="s">
        <v>74</v>
      </c>
      <c r="E618" s="127" t="s">
        <v>626</v>
      </c>
      <c r="F618" s="127" t="s">
        <v>627</v>
      </c>
      <c r="I618" s="120"/>
      <c r="J618" s="128">
        <f>BK618</f>
        <v>0</v>
      </c>
      <c r="L618" s="117"/>
      <c r="M618" s="122"/>
      <c r="P618" s="123">
        <f>SUM(P619:P626)</f>
        <v>0</v>
      </c>
      <c r="R618" s="123">
        <f>SUM(R619:R626)</f>
        <v>0</v>
      </c>
      <c r="T618" s="124">
        <f>SUM(T619:T626)</f>
        <v>0</v>
      </c>
      <c r="AR618" s="118" t="s">
        <v>80</v>
      </c>
      <c r="AT618" s="125" t="s">
        <v>74</v>
      </c>
      <c r="AU618" s="125" t="s">
        <v>80</v>
      </c>
      <c r="AY618" s="118" t="s">
        <v>172</v>
      </c>
      <c r="BK618" s="126">
        <f>SUM(BK619:BK626)</f>
        <v>0</v>
      </c>
    </row>
    <row r="619" spans="2:65" s="1" customFormat="1" ht="55.5" customHeight="1">
      <c r="B619" s="33"/>
      <c r="C619" s="129" t="s">
        <v>673</v>
      </c>
      <c r="D619" s="129" t="s">
        <v>176</v>
      </c>
      <c r="E619" s="130" t="s">
        <v>629</v>
      </c>
      <c r="F619" s="131" t="s">
        <v>630</v>
      </c>
      <c r="G619" s="132" t="s">
        <v>284</v>
      </c>
      <c r="H619" s="133">
        <v>42.501</v>
      </c>
      <c r="I619" s="134"/>
      <c r="J619" s="135">
        <f>ROUND(I619*H619,2)</f>
        <v>0</v>
      </c>
      <c r="K619" s="131" t="s">
        <v>179</v>
      </c>
      <c r="L619" s="33"/>
      <c r="M619" s="136" t="s">
        <v>31</v>
      </c>
      <c r="N619" s="137" t="s">
        <v>46</v>
      </c>
      <c r="P619" s="138">
        <f>O619*H619</f>
        <v>0</v>
      </c>
      <c r="Q619" s="138">
        <v>0</v>
      </c>
      <c r="R619" s="138">
        <f>Q619*H619</f>
        <v>0</v>
      </c>
      <c r="S619" s="138">
        <v>0</v>
      </c>
      <c r="T619" s="139">
        <f>S619*H619</f>
        <v>0</v>
      </c>
      <c r="AR619" s="140" t="s">
        <v>90</v>
      </c>
      <c r="AT619" s="140" t="s">
        <v>176</v>
      </c>
      <c r="AU619" s="140" t="s">
        <v>84</v>
      </c>
      <c r="AY619" s="18" t="s">
        <v>172</v>
      </c>
      <c r="BE619" s="141">
        <f>IF(N619="základní",J619,0)</f>
        <v>0</v>
      </c>
      <c r="BF619" s="141">
        <f>IF(N619="snížená",J619,0)</f>
        <v>0</v>
      </c>
      <c r="BG619" s="141">
        <f>IF(N619="zákl. přenesená",J619,0)</f>
        <v>0</v>
      </c>
      <c r="BH619" s="141">
        <f>IF(N619="sníž. přenesená",J619,0)</f>
        <v>0</v>
      </c>
      <c r="BI619" s="141">
        <f>IF(N619="nulová",J619,0)</f>
        <v>0</v>
      </c>
      <c r="BJ619" s="18" t="s">
        <v>80</v>
      </c>
      <c r="BK619" s="141">
        <f>ROUND(I619*H619,2)</f>
        <v>0</v>
      </c>
      <c r="BL619" s="18" t="s">
        <v>90</v>
      </c>
      <c r="BM619" s="140" t="s">
        <v>1074</v>
      </c>
    </row>
    <row r="620" spans="2:47" s="1" customFormat="1" ht="12">
      <c r="B620" s="33"/>
      <c r="D620" s="142" t="s">
        <v>181</v>
      </c>
      <c r="F620" s="143" t="s">
        <v>632</v>
      </c>
      <c r="I620" s="144"/>
      <c r="L620" s="33"/>
      <c r="M620" s="145"/>
      <c r="T620" s="54"/>
      <c r="AT620" s="18" t="s">
        <v>181</v>
      </c>
      <c r="AU620" s="18" t="s">
        <v>84</v>
      </c>
    </row>
    <row r="621" spans="2:47" s="1" customFormat="1" ht="12">
      <c r="B621" s="33"/>
      <c r="D621" s="146" t="s">
        <v>183</v>
      </c>
      <c r="F621" s="147" t="s">
        <v>633</v>
      </c>
      <c r="I621" s="144"/>
      <c r="L621" s="33"/>
      <c r="M621" s="145"/>
      <c r="T621" s="54"/>
      <c r="AT621" s="18" t="s">
        <v>183</v>
      </c>
      <c r="AU621" s="18" t="s">
        <v>84</v>
      </c>
    </row>
    <row r="622" spans="2:51" s="12" customFormat="1" ht="12">
      <c r="B622" s="148"/>
      <c r="D622" s="146" t="s">
        <v>185</v>
      </c>
      <c r="F622" s="150" t="s">
        <v>1075</v>
      </c>
      <c r="H622" s="151">
        <v>42.501</v>
      </c>
      <c r="I622" s="152"/>
      <c r="L622" s="148"/>
      <c r="M622" s="153"/>
      <c r="T622" s="154"/>
      <c r="AT622" s="149" t="s">
        <v>185</v>
      </c>
      <c r="AU622" s="149" t="s">
        <v>84</v>
      </c>
      <c r="AV622" s="12" t="s">
        <v>84</v>
      </c>
      <c r="AW622" s="12" t="s">
        <v>4</v>
      </c>
      <c r="AX622" s="12" t="s">
        <v>80</v>
      </c>
      <c r="AY622" s="149" t="s">
        <v>172</v>
      </c>
    </row>
    <row r="623" spans="2:65" s="1" customFormat="1" ht="55.5" customHeight="1">
      <c r="B623" s="33"/>
      <c r="C623" s="129" t="s">
        <v>678</v>
      </c>
      <c r="D623" s="129" t="s">
        <v>176</v>
      </c>
      <c r="E623" s="130" t="s">
        <v>636</v>
      </c>
      <c r="F623" s="131" t="s">
        <v>637</v>
      </c>
      <c r="G623" s="132" t="s">
        <v>284</v>
      </c>
      <c r="H623" s="133">
        <v>18.215</v>
      </c>
      <c r="I623" s="134"/>
      <c r="J623" s="135">
        <f>ROUND(I623*H623,2)</f>
        <v>0</v>
      </c>
      <c r="K623" s="131" t="s">
        <v>179</v>
      </c>
      <c r="L623" s="33"/>
      <c r="M623" s="136" t="s">
        <v>31</v>
      </c>
      <c r="N623" s="137" t="s">
        <v>46</v>
      </c>
      <c r="P623" s="138">
        <f>O623*H623</f>
        <v>0</v>
      </c>
      <c r="Q623" s="138">
        <v>0</v>
      </c>
      <c r="R623" s="138">
        <f>Q623*H623</f>
        <v>0</v>
      </c>
      <c r="S623" s="138">
        <v>0</v>
      </c>
      <c r="T623" s="139">
        <f>S623*H623</f>
        <v>0</v>
      </c>
      <c r="AR623" s="140" t="s">
        <v>90</v>
      </c>
      <c r="AT623" s="140" t="s">
        <v>176</v>
      </c>
      <c r="AU623" s="140" t="s">
        <v>84</v>
      </c>
      <c r="AY623" s="18" t="s">
        <v>172</v>
      </c>
      <c r="BE623" s="141">
        <f>IF(N623="základní",J623,0)</f>
        <v>0</v>
      </c>
      <c r="BF623" s="141">
        <f>IF(N623="snížená",J623,0)</f>
        <v>0</v>
      </c>
      <c r="BG623" s="141">
        <f>IF(N623="zákl. přenesená",J623,0)</f>
        <v>0</v>
      </c>
      <c r="BH623" s="141">
        <f>IF(N623="sníž. přenesená",J623,0)</f>
        <v>0</v>
      </c>
      <c r="BI623" s="141">
        <f>IF(N623="nulová",J623,0)</f>
        <v>0</v>
      </c>
      <c r="BJ623" s="18" t="s">
        <v>80</v>
      </c>
      <c r="BK623" s="141">
        <f>ROUND(I623*H623,2)</f>
        <v>0</v>
      </c>
      <c r="BL623" s="18" t="s">
        <v>90</v>
      </c>
      <c r="BM623" s="140" t="s">
        <v>1076</v>
      </c>
    </row>
    <row r="624" spans="2:47" s="1" customFormat="1" ht="12">
      <c r="B624" s="33"/>
      <c r="D624" s="142" t="s">
        <v>181</v>
      </c>
      <c r="F624" s="143" t="s">
        <v>639</v>
      </c>
      <c r="I624" s="144"/>
      <c r="L624" s="33"/>
      <c r="M624" s="145"/>
      <c r="T624" s="54"/>
      <c r="AT624" s="18" t="s">
        <v>181</v>
      </c>
      <c r="AU624" s="18" t="s">
        <v>84</v>
      </c>
    </row>
    <row r="625" spans="2:47" s="1" customFormat="1" ht="12">
      <c r="B625" s="33"/>
      <c r="D625" s="146" t="s">
        <v>183</v>
      </c>
      <c r="F625" s="147" t="s">
        <v>640</v>
      </c>
      <c r="I625" s="144"/>
      <c r="L625" s="33"/>
      <c r="M625" s="145"/>
      <c r="T625" s="54"/>
      <c r="AT625" s="18" t="s">
        <v>183</v>
      </c>
      <c r="AU625" s="18" t="s">
        <v>84</v>
      </c>
    </row>
    <row r="626" spans="2:51" s="12" customFormat="1" ht="12">
      <c r="B626" s="148"/>
      <c r="D626" s="146" t="s">
        <v>185</v>
      </c>
      <c r="F626" s="150" t="s">
        <v>1077</v>
      </c>
      <c r="H626" s="151">
        <v>18.215</v>
      </c>
      <c r="I626" s="152"/>
      <c r="L626" s="148"/>
      <c r="M626" s="153"/>
      <c r="T626" s="154"/>
      <c r="AT626" s="149" t="s">
        <v>185</v>
      </c>
      <c r="AU626" s="149" t="s">
        <v>84</v>
      </c>
      <c r="AV626" s="12" t="s">
        <v>84</v>
      </c>
      <c r="AW626" s="12" t="s">
        <v>4</v>
      </c>
      <c r="AX626" s="12" t="s">
        <v>80</v>
      </c>
      <c r="AY626" s="149" t="s">
        <v>172</v>
      </c>
    </row>
    <row r="627" spans="2:63" s="11" customFormat="1" ht="25.9" customHeight="1">
      <c r="B627" s="117"/>
      <c r="D627" s="118" t="s">
        <v>74</v>
      </c>
      <c r="E627" s="119" t="s">
        <v>642</v>
      </c>
      <c r="F627" s="119" t="s">
        <v>643</v>
      </c>
      <c r="I627" s="120"/>
      <c r="J627" s="121">
        <f>BK627</f>
        <v>0</v>
      </c>
      <c r="L627" s="117"/>
      <c r="M627" s="122"/>
      <c r="P627" s="123">
        <f>P628+P693+P707+P716</f>
        <v>0</v>
      </c>
      <c r="R627" s="123">
        <f>R628+R693+R707+R716</f>
        <v>0.8032122925</v>
      </c>
      <c r="T627" s="124">
        <f>T628+T693+T707+T716</f>
        <v>0</v>
      </c>
      <c r="AR627" s="118" t="s">
        <v>84</v>
      </c>
      <c r="AT627" s="125" t="s">
        <v>74</v>
      </c>
      <c r="AU627" s="125" t="s">
        <v>75</v>
      </c>
      <c r="AY627" s="118" t="s">
        <v>172</v>
      </c>
      <c r="BK627" s="126">
        <f>BK628+BK693+BK707+BK716</f>
        <v>0</v>
      </c>
    </row>
    <row r="628" spans="2:63" s="11" customFormat="1" ht="22.9" customHeight="1">
      <c r="B628" s="117"/>
      <c r="D628" s="118" t="s">
        <v>74</v>
      </c>
      <c r="E628" s="127" t="s">
        <v>644</v>
      </c>
      <c r="F628" s="127" t="s">
        <v>645</v>
      </c>
      <c r="I628" s="120"/>
      <c r="J628" s="128">
        <f>BK628</f>
        <v>0</v>
      </c>
      <c r="L628" s="117"/>
      <c r="M628" s="122"/>
      <c r="P628" s="123">
        <f>SUM(P629:P692)</f>
        <v>0</v>
      </c>
      <c r="R628" s="123">
        <f>SUM(R629:R692)</f>
        <v>0.49144756</v>
      </c>
      <c r="T628" s="124">
        <f>SUM(T629:T692)</f>
        <v>0</v>
      </c>
      <c r="AR628" s="118" t="s">
        <v>84</v>
      </c>
      <c r="AT628" s="125" t="s">
        <v>74</v>
      </c>
      <c r="AU628" s="125" t="s">
        <v>80</v>
      </c>
      <c r="AY628" s="118" t="s">
        <v>172</v>
      </c>
      <c r="BK628" s="126">
        <f>SUM(BK629:BK692)</f>
        <v>0</v>
      </c>
    </row>
    <row r="629" spans="2:65" s="1" customFormat="1" ht="33" customHeight="1">
      <c r="B629" s="33"/>
      <c r="C629" s="129" t="s">
        <v>683</v>
      </c>
      <c r="D629" s="129" t="s">
        <v>176</v>
      </c>
      <c r="E629" s="130" t="s">
        <v>647</v>
      </c>
      <c r="F629" s="131" t="s">
        <v>648</v>
      </c>
      <c r="G629" s="132" t="s">
        <v>101</v>
      </c>
      <c r="H629" s="133">
        <v>145.662</v>
      </c>
      <c r="I629" s="134"/>
      <c r="J629" s="135">
        <f>ROUND(I629*H629,2)</f>
        <v>0</v>
      </c>
      <c r="K629" s="131" t="s">
        <v>179</v>
      </c>
      <c r="L629" s="33"/>
      <c r="M629" s="136" t="s">
        <v>31</v>
      </c>
      <c r="N629" s="137" t="s">
        <v>46</v>
      </c>
      <c r="P629" s="138">
        <f>O629*H629</f>
        <v>0</v>
      </c>
      <c r="Q629" s="138">
        <v>0</v>
      </c>
      <c r="R629" s="138">
        <f>Q629*H629</f>
        <v>0</v>
      </c>
      <c r="S629" s="138">
        <v>0</v>
      </c>
      <c r="T629" s="139">
        <f>S629*H629</f>
        <v>0</v>
      </c>
      <c r="AR629" s="140" t="s">
        <v>289</v>
      </c>
      <c r="AT629" s="140" t="s">
        <v>176</v>
      </c>
      <c r="AU629" s="140" t="s">
        <v>84</v>
      </c>
      <c r="AY629" s="18" t="s">
        <v>172</v>
      </c>
      <c r="BE629" s="141">
        <f>IF(N629="základní",J629,0)</f>
        <v>0</v>
      </c>
      <c r="BF629" s="141">
        <f>IF(N629="snížená",J629,0)</f>
        <v>0</v>
      </c>
      <c r="BG629" s="141">
        <f>IF(N629="zákl. přenesená",J629,0)</f>
        <v>0</v>
      </c>
      <c r="BH629" s="141">
        <f>IF(N629="sníž. přenesená",J629,0)</f>
        <v>0</v>
      </c>
      <c r="BI629" s="141">
        <f>IF(N629="nulová",J629,0)</f>
        <v>0</v>
      </c>
      <c r="BJ629" s="18" t="s">
        <v>80</v>
      </c>
      <c r="BK629" s="141">
        <f>ROUND(I629*H629,2)</f>
        <v>0</v>
      </c>
      <c r="BL629" s="18" t="s">
        <v>289</v>
      </c>
      <c r="BM629" s="140" t="s">
        <v>1078</v>
      </c>
    </row>
    <row r="630" spans="2:47" s="1" customFormat="1" ht="12">
      <c r="B630" s="33"/>
      <c r="D630" s="142" t="s">
        <v>181</v>
      </c>
      <c r="F630" s="143" t="s">
        <v>650</v>
      </c>
      <c r="I630" s="144"/>
      <c r="L630" s="33"/>
      <c r="M630" s="145"/>
      <c r="T630" s="54"/>
      <c r="AT630" s="18" t="s">
        <v>181</v>
      </c>
      <c r="AU630" s="18" t="s">
        <v>84</v>
      </c>
    </row>
    <row r="631" spans="2:51" s="12" customFormat="1" ht="12">
      <c r="B631" s="148"/>
      <c r="D631" s="146" t="s">
        <v>185</v>
      </c>
      <c r="E631" s="149" t="s">
        <v>31</v>
      </c>
      <c r="F631" s="150" t="s">
        <v>416</v>
      </c>
      <c r="H631" s="151">
        <v>145.662</v>
      </c>
      <c r="I631" s="152"/>
      <c r="L631" s="148"/>
      <c r="M631" s="153"/>
      <c r="T631" s="154"/>
      <c r="AT631" s="149" t="s">
        <v>185</v>
      </c>
      <c r="AU631" s="149" t="s">
        <v>84</v>
      </c>
      <c r="AV631" s="12" t="s">
        <v>84</v>
      </c>
      <c r="AW631" s="12" t="s">
        <v>36</v>
      </c>
      <c r="AX631" s="12" t="s">
        <v>80</v>
      </c>
      <c r="AY631" s="149" t="s">
        <v>172</v>
      </c>
    </row>
    <row r="632" spans="2:47" s="1" customFormat="1" ht="12">
      <c r="B632" s="33"/>
      <c r="D632" s="146" t="s">
        <v>186</v>
      </c>
      <c r="F632" s="155" t="s">
        <v>402</v>
      </c>
      <c r="L632" s="33"/>
      <c r="M632" s="145"/>
      <c r="T632" s="54"/>
      <c r="AU632" s="18" t="s">
        <v>84</v>
      </c>
    </row>
    <row r="633" spans="2:47" s="1" customFormat="1" ht="12">
      <c r="B633" s="33"/>
      <c r="D633" s="146" t="s">
        <v>186</v>
      </c>
      <c r="F633" s="156" t="s">
        <v>976</v>
      </c>
      <c r="H633" s="157">
        <v>4.448</v>
      </c>
      <c r="L633" s="33"/>
      <c r="M633" s="145"/>
      <c r="T633" s="54"/>
      <c r="AU633" s="18" t="s">
        <v>84</v>
      </c>
    </row>
    <row r="634" spans="2:47" s="1" customFormat="1" ht="12">
      <c r="B634" s="33"/>
      <c r="D634" s="146" t="s">
        <v>186</v>
      </c>
      <c r="F634" s="156" t="s">
        <v>977</v>
      </c>
      <c r="H634" s="157">
        <v>25.483</v>
      </c>
      <c r="L634" s="33"/>
      <c r="M634" s="145"/>
      <c r="T634" s="54"/>
      <c r="AU634" s="18" t="s">
        <v>84</v>
      </c>
    </row>
    <row r="635" spans="2:47" s="1" customFormat="1" ht="12">
      <c r="B635" s="33"/>
      <c r="D635" s="146" t="s">
        <v>186</v>
      </c>
      <c r="F635" s="156" t="s">
        <v>978</v>
      </c>
      <c r="H635" s="157">
        <v>4.31</v>
      </c>
      <c r="L635" s="33"/>
      <c r="M635" s="145"/>
      <c r="T635" s="54"/>
      <c r="AU635" s="18" t="s">
        <v>84</v>
      </c>
    </row>
    <row r="636" spans="2:47" s="1" customFormat="1" ht="12">
      <c r="B636" s="33"/>
      <c r="D636" s="146" t="s">
        <v>186</v>
      </c>
      <c r="F636" s="156" t="s">
        <v>979</v>
      </c>
      <c r="H636" s="157">
        <v>9.664</v>
      </c>
      <c r="L636" s="33"/>
      <c r="M636" s="145"/>
      <c r="T636" s="54"/>
      <c r="AU636" s="18" t="s">
        <v>84</v>
      </c>
    </row>
    <row r="637" spans="2:47" s="1" customFormat="1" ht="12">
      <c r="B637" s="33"/>
      <c r="D637" s="146" t="s">
        <v>186</v>
      </c>
      <c r="F637" s="156" t="s">
        <v>980</v>
      </c>
      <c r="H637" s="157">
        <v>15.225</v>
      </c>
      <c r="L637" s="33"/>
      <c r="M637" s="145"/>
      <c r="T637" s="54"/>
      <c r="AU637" s="18" t="s">
        <v>84</v>
      </c>
    </row>
    <row r="638" spans="2:47" s="1" customFormat="1" ht="12">
      <c r="B638" s="33"/>
      <c r="D638" s="146" t="s">
        <v>186</v>
      </c>
      <c r="F638" s="156" t="s">
        <v>981</v>
      </c>
      <c r="H638" s="157">
        <v>5.492</v>
      </c>
      <c r="L638" s="33"/>
      <c r="M638" s="145"/>
      <c r="T638" s="54"/>
      <c r="AU638" s="18" t="s">
        <v>84</v>
      </c>
    </row>
    <row r="639" spans="2:47" s="1" customFormat="1" ht="12">
      <c r="B639" s="33"/>
      <c r="D639" s="146" t="s">
        <v>186</v>
      </c>
      <c r="F639" s="156" t="s">
        <v>217</v>
      </c>
      <c r="H639" s="157">
        <v>64.622</v>
      </c>
      <c r="L639" s="33"/>
      <c r="M639" s="145"/>
      <c r="T639" s="54"/>
      <c r="AU639" s="18" t="s">
        <v>84</v>
      </c>
    </row>
    <row r="640" spans="2:47" s="1" customFormat="1" ht="12">
      <c r="B640" s="33"/>
      <c r="D640" s="146" t="s">
        <v>186</v>
      </c>
      <c r="F640" s="155" t="s">
        <v>407</v>
      </c>
      <c r="L640" s="33"/>
      <c r="M640" s="145"/>
      <c r="T640" s="54"/>
      <c r="AU640" s="18" t="s">
        <v>84</v>
      </c>
    </row>
    <row r="641" spans="2:47" s="1" customFormat="1" ht="12">
      <c r="B641" s="33"/>
      <c r="D641" s="146" t="s">
        <v>186</v>
      </c>
      <c r="F641" s="156" t="s">
        <v>976</v>
      </c>
      <c r="H641" s="157">
        <v>4.448</v>
      </c>
      <c r="L641" s="33"/>
      <c r="M641" s="145"/>
      <c r="T641" s="54"/>
      <c r="AU641" s="18" t="s">
        <v>84</v>
      </c>
    </row>
    <row r="642" spans="2:47" s="1" customFormat="1" ht="12">
      <c r="B642" s="33"/>
      <c r="D642" s="146" t="s">
        <v>186</v>
      </c>
      <c r="F642" s="156" t="s">
        <v>982</v>
      </c>
      <c r="H642" s="157">
        <v>15.573</v>
      </c>
      <c r="L642" s="33"/>
      <c r="M642" s="145"/>
      <c r="T642" s="54"/>
      <c r="AU642" s="18" t="s">
        <v>84</v>
      </c>
    </row>
    <row r="643" spans="2:47" s="1" customFormat="1" ht="12">
      <c r="B643" s="33"/>
      <c r="D643" s="146" t="s">
        <v>186</v>
      </c>
      <c r="F643" s="156" t="s">
        <v>983</v>
      </c>
      <c r="H643" s="157">
        <v>2.155</v>
      </c>
      <c r="L643" s="33"/>
      <c r="M643" s="145"/>
      <c r="T643" s="54"/>
      <c r="AU643" s="18" t="s">
        <v>84</v>
      </c>
    </row>
    <row r="644" spans="2:47" s="1" customFormat="1" ht="12">
      <c r="B644" s="33"/>
      <c r="D644" s="146" t="s">
        <v>186</v>
      </c>
      <c r="F644" s="156" t="s">
        <v>984</v>
      </c>
      <c r="H644" s="157">
        <v>2.658</v>
      </c>
      <c r="L644" s="33"/>
      <c r="M644" s="145"/>
      <c r="T644" s="54"/>
      <c r="AU644" s="18" t="s">
        <v>84</v>
      </c>
    </row>
    <row r="645" spans="2:47" s="1" customFormat="1" ht="12">
      <c r="B645" s="33"/>
      <c r="D645" s="146" t="s">
        <v>186</v>
      </c>
      <c r="F645" s="156" t="s">
        <v>985</v>
      </c>
      <c r="H645" s="157">
        <v>3.35</v>
      </c>
      <c r="L645" s="33"/>
      <c r="M645" s="145"/>
      <c r="T645" s="54"/>
      <c r="AU645" s="18" t="s">
        <v>84</v>
      </c>
    </row>
    <row r="646" spans="2:47" s="1" customFormat="1" ht="12">
      <c r="B646" s="33"/>
      <c r="D646" s="146" t="s">
        <v>186</v>
      </c>
      <c r="F646" s="156" t="s">
        <v>986</v>
      </c>
      <c r="H646" s="157">
        <v>52.856</v>
      </c>
      <c r="L646" s="33"/>
      <c r="M646" s="145"/>
      <c r="T646" s="54"/>
      <c r="AU646" s="18" t="s">
        <v>84</v>
      </c>
    </row>
    <row r="647" spans="2:47" s="1" customFormat="1" ht="12">
      <c r="B647" s="33"/>
      <c r="D647" s="146" t="s">
        <v>186</v>
      </c>
      <c r="F647" s="156" t="s">
        <v>217</v>
      </c>
      <c r="H647" s="157">
        <v>81.04</v>
      </c>
      <c r="L647" s="33"/>
      <c r="M647" s="145"/>
      <c r="T647" s="54"/>
      <c r="AU647" s="18" t="s">
        <v>84</v>
      </c>
    </row>
    <row r="648" spans="2:65" s="1" customFormat="1" ht="24.2" customHeight="1">
      <c r="B648" s="33"/>
      <c r="C648" s="158" t="s">
        <v>688</v>
      </c>
      <c r="D648" s="158" t="s">
        <v>201</v>
      </c>
      <c r="E648" s="159" t="s">
        <v>652</v>
      </c>
      <c r="F648" s="160" t="s">
        <v>653</v>
      </c>
      <c r="G648" s="161" t="s">
        <v>204</v>
      </c>
      <c r="H648" s="162">
        <v>43.699</v>
      </c>
      <c r="I648" s="163"/>
      <c r="J648" s="164">
        <f>ROUND(I648*H648,2)</f>
        <v>0</v>
      </c>
      <c r="K648" s="160" t="s">
        <v>179</v>
      </c>
      <c r="L648" s="165"/>
      <c r="M648" s="166" t="s">
        <v>31</v>
      </c>
      <c r="N648" s="167" t="s">
        <v>46</v>
      </c>
      <c r="P648" s="138">
        <f>O648*H648</f>
        <v>0</v>
      </c>
      <c r="Q648" s="138">
        <v>0.001</v>
      </c>
      <c r="R648" s="138">
        <f>Q648*H648</f>
        <v>0.043699</v>
      </c>
      <c r="S648" s="138">
        <v>0</v>
      </c>
      <c r="T648" s="139">
        <f>S648*H648</f>
        <v>0</v>
      </c>
      <c r="AR648" s="140" t="s">
        <v>397</v>
      </c>
      <c r="AT648" s="140" t="s">
        <v>201</v>
      </c>
      <c r="AU648" s="140" t="s">
        <v>84</v>
      </c>
      <c r="AY648" s="18" t="s">
        <v>172</v>
      </c>
      <c r="BE648" s="141">
        <f>IF(N648="základní",J648,0)</f>
        <v>0</v>
      </c>
      <c r="BF648" s="141">
        <f>IF(N648="snížená",J648,0)</f>
        <v>0</v>
      </c>
      <c r="BG648" s="141">
        <f>IF(N648="zákl. přenesená",J648,0)</f>
        <v>0</v>
      </c>
      <c r="BH648" s="141">
        <f>IF(N648="sníž. přenesená",J648,0)</f>
        <v>0</v>
      </c>
      <c r="BI648" s="141">
        <f>IF(N648="nulová",J648,0)</f>
        <v>0</v>
      </c>
      <c r="BJ648" s="18" t="s">
        <v>80</v>
      </c>
      <c r="BK648" s="141">
        <f>ROUND(I648*H648,2)</f>
        <v>0</v>
      </c>
      <c r="BL648" s="18" t="s">
        <v>289</v>
      </c>
      <c r="BM648" s="140" t="s">
        <v>1079</v>
      </c>
    </row>
    <row r="649" spans="2:51" s="12" customFormat="1" ht="12">
      <c r="B649" s="148"/>
      <c r="D649" s="146" t="s">
        <v>185</v>
      </c>
      <c r="F649" s="150" t="s">
        <v>1080</v>
      </c>
      <c r="H649" s="151">
        <v>43.699</v>
      </c>
      <c r="I649" s="152"/>
      <c r="L649" s="148"/>
      <c r="M649" s="153"/>
      <c r="T649" s="154"/>
      <c r="AT649" s="149" t="s">
        <v>185</v>
      </c>
      <c r="AU649" s="149" t="s">
        <v>84</v>
      </c>
      <c r="AV649" s="12" t="s">
        <v>84</v>
      </c>
      <c r="AW649" s="12" t="s">
        <v>4</v>
      </c>
      <c r="AX649" s="12" t="s">
        <v>80</v>
      </c>
      <c r="AY649" s="149" t="s">
        <v>172</v>
      </c>
    </row>
    <row r="650" spans="2:65" s="1" customFormat="1" ht="37.9" customHeight="1">
      <c r="B650" s="33"/>
      <c r="C650" s="129" t="s">
        <v>695</v>
      </c>
      <c r="D650" s="129" t="s">
        <v>176</v>
      </c>
      <c r="E650" s="130" t="s">
        <v>657</v>
      </c>
      <c r="F650" s="131" t="s">
        <v>658</v>
      </c>
      <c r="G650" s="132" t="s">
        <v>101</v>
      </c>
      <c r="H650" s="133">
        <v>145.662</v>
      </c>
      <c r="I650" s="134"/>
      <c r="J650" s="135">
        <f>ROUND(I650*H650,2)</f>
        <v>0</v>
      </c>
      <c r="K650" s="131" t="s">
        <v>179</v>
      </c>
      <c r="L650" s="33"/>
      <c r="M650" s="136" t="s">
        <v>31</v>
      </c>
      <c r="N650" s="137" t="s">
        <v>46</v>
      </c>
      <c r="P650" s="138">
        <f>O650*H650</f>
        <v>0</v>
      </c>
      <c r="Q650" s="138">
        <v>0</v>
      </c>
      <c r="R650" s="138">
        <f>Q650*H650</f>
        <v>0</v>
      </c>
      <c r="S650" s="138">
        <v>0</v>
      </c>
      <c r="T650" s="139">
        <f>S650*H650</f>
        <v>0</v>
      </c>
      <c r="AR650" s="140" t="s">
        <v>289</v>
      </c>
      <c r="AT650" s="140" t="s">
        <v>176</v>
      </c>
      <c r="AU650" s="140" t="s">
        <v>84</v>
      </c>
      <c r="AY650" s="18" t="s">
        <v>172</v>
      </c>
      <c r="BE650" s="141">
        <f>IF(N650="základní",J650,0)</f>
        <v>0</v>
      </c>
      <c r="BF650" s="141">
        <f>IF(N650="snížená",J650,0)</f>
        <v>0</v>
      </c>
      <c r="BG650" s="141">
        <f>IF(N650="zákl. přenesená",J650,0)</f>
        <v>0</v>
      </c>
      <c r="BH650" s="141">
        <f>IF(N650="sníž. přenesená",J650,0)</f>
        <v>0</v>
      </c>
      <c r="BI650" s="141">
        <f>IF(N650="nulová",J650,0)</f>
        <v>0</v>
      </c>
      <c r="BJ650" s="18" t="s">
        <v>80</v>
      </c>
      <c r="BK650" s="141">
        <f>ROUND(I650*H650,2)</f>
        <v>0</v>
      </c>
      <c r="BL650" s="18" t="s">
        <v>289</v>
      </c>
      <c r="BM650" s="140" t="s">
        <v>1081</v>
      </c>
    </row>
    <row r="651" spans="2:47" s="1" customFormat="1" ht="12">
      <c r="B651" s="33"/>
      <c r="D651" s="142" t="s">
        <v>181</v>
      </c>
      <c r="F651" s="143" t="s">
        <v>660</v>
      </c>
      <c r="I651" s="144"/>
      <c r="L651" s="33"/>
      <c r="M651" s="145"/>
      <c r="T651" s="54"/>
      <c r="AT651" s="18" t="s">
        <v>181</v>
      </c>
      <c r="AU651" s="18" t="s">
        <v>84</v>
      </c>
    </row>
    <row r="652" spans="2:51" s="12" customFormat="1" ht="12">
      <c r="B652" s="148"/>
      <c r="D652" s="146" t="s">
        <v>185</v>
      </c>
      <c r="E652" s="149" t="s">
        <v>31</v>
      </c>
      <c r="F652" s="150" t="s">
        <v>416</v>
      </c>
      <c r="H652" s="151">
        <v>145.662</v>
      </c>
      <c r="I652" s="152"/>
      <c r="L652" s="148"/>
      <c r="M652" s="153"/>
      <c r="T652" s="154"/>
      <c r="AT652" s="149" t="s">
        <v>185</v>
      </c>
      <c r="AU652" s="149" t="s">
        <v>84</v>
      </c>
      <c r="AV652" s="12" t="s">
        <v>84</v>
      </c>
      <c r="AW652" s="12" t="s">
        <v>36</v>
      </c>
      <c r="AX652" s="12" t="s">
        <v>80</v>
      </c>
      <c r="AY652" s="149" t="s">
        <v>172</v>
      </c>
    </row>
    <row r="653" spans="2:47" s="1" customFormat="1" ht="12">
      <c r="B653" s="33"/>
      <c r="D653" s="146" t="s">
        <v>186</v>
      </c>
      <c r="F653" s="155" t="s">
        <v>402</v>
      </c>
      <c r="L653" s="33"/>
      <c r="M653" s="145"/>
      <c r="T653" s="54"/>
      <c r="AU653" s="18" t="s">
        <v>84</v>
      </c>
    </row>
    <row r="654" spans="2:47" s="1" customFormat="1" ht="12">
      <c r="B654" s="33"/>
      <c r="D654" s="146" t="s">
        <v>186</v>
      </c>
      <c r="F654" s="156" t="s">
        <v>976</v>
      </c>
      <c r="H654" s="157">
        <v>4.448</v>
      </c>
      <c r="L654" s="33"/>
      <c r="M654" s="145"/>
      <c r="T654" s="54"/>
      <c r="AU654" s="18" t="s">
        <v>84</v>
      </c>
    </row>
    <row r="655" spans="2:47" s="1" customFormat="1" ht="12">
      <c r="B655" s="33"/>
      <c r="D655" s="146" t="s">
        <v>186</v>
      </c>
      <c r="F655" s="156" t="s">
        <v>977</v>
      </c>
      <c r="H655" s="157">
        <v>25.483</v>
      </c>
      <c r="L655" s="33"/>
      <c r="M655" s="145"/>
      <c r="T655" s="54"/>
      <c r="AU655" s="18" t="s">
        <v>84</v>
      </c>
    </row>
    <row r="656" spans="2:47" s="1" customFormat="1" ht="12">
      <c r="B656" s="33"/>
      <c r="D656" s="146" t="s">
        <v>186</v>
      </c>
      <c r="F656" s="156" t="s">
        <v>978</v>
      </c>
      <c r="H656" s="157">
        <v>4.31</v>
      </c>
      <c r="L656" s="33"/>
      <c r="M656" s="145"/>
      <c r="T656" s="54"/>
      <c r="AU656" s="18" t="s">
        <v>84</v>
      </c>
    </row>
    <row r="657" spans="2:47" s="1" customFormat="1" ht="12">
      <c r="B657" s="33"/>
      <c r="D657" s="146" t="s">
        <v>186</v>
      </c>
      <c r="F657" s="156" t="s">
        <v>979</v>
      </c>
      <c r="H657" s="157">
        <v>9.664</v>
      </c>
      <c r="L657" s="33"/>
      <c r="M657" s="145"/>
      <c r="T657" s="54"/>
      <c r="AU657" s="18" t="s">
        <v>84</v>
      </c>
    </row>
    <row r="658" spans="2:47" s="1" customFormat="1" ht="12">
      <c r="B658" s="33"/>
      <c r="D658" s="146" t="s">
        <v>186</v>
      </c>
      <c r="F658" s="156" t="s">
        <v>980</v>
      </c>
      <c r="H658" s="157">
        <v>15.225</v>
      </c>
      <c r="L658" s="33"/>
      <c r="M658" s="145"/>
      <c r="T658" s="54"/>
      <c r="AU658" s="18" t="s">
        <v>84</v>
      </c>
    </row>
    <row r="659" spans="2:47" s="1" customFormat="1" ht="12">
      <c r="B659" s="33"/>
      <c r="D659" s="146" t="s">
        <v>186</v>
      </c>
      <c r="F659" s="156" t="s">
        <v>981</v>
      </c>
      <c r="H659" s="157">
        <v>5.492</v>
      </c>
      <c r="L659" s="33"/>
      <c r="M659" s="145"/>
      <c r="T659" s="54"/>
      <c r="AU659" s="18" t="s">
        <v>84</v>
      </c>
    </row>
    <row r="660" spans="2:47" s="1" customFormat="1" ht="12">
      <c r="B660" s="33"/>
      <c r="D660" s="146" t="s">
        <v>186</v>
      </c>
      <c r="F660" s="156" t="s">
        <v>217</v>
      </c>
      <c r="H660" s="157">
        <v>64.622</v>
      </c>
      <c r="L660" s="33"/>
      <c r="M660" s="145"/>
      <c r="T660" s="54"/>
      <c r="AU660" s="18" t="s">
        <v>84</v>
      </c>
    </row>
    <row r="661" spans="2:47" s="1" customFormat="1" ht="12">
      <c r="B661" s="33"/>
      <c r="D661" s="146" t="s">
        <v>186</v>
      </c>
      <c r="F661" s="155" t="s">
        <v>407</v>
      </c>
      <c r="L661" s="33"/>
      <c r="M661" s="145"/>
      <c r="T661" s="54"/>
      <c r="AU661" s="18" t="s">
        <v>84</v>
      </c>
    </row>
    <row r="662" spans="2:47" s="1" customFormat="1" ht="12">
      <c r="B662" s="33"/>
      <c r="D662" s="146" t="s">
        <v>186</v>
      </c>
      <c r="F662" s="156" t="s">
        <v>976</v>
      </c>
      <c r="H662" s="157">
        <v>4.448</v>
      </c>
      <c r="L662" s="33"/>
      <c r="M662" s="145"/>
      <c r="T662" s="54"/>
      <c r="AU662" s="18" t="s">
        <v>84</v>
      </c>
    </row>
    <row r="663" spans="2:47" s="1" customFormat="1" ht="12">
      <c r="B663" s="33"/>
      <c r="D663" s="146" t="s">
        <v>186</v>
      </c>
      <c r="F663" s="156" t="s">
        <v>982</v>
      </c>
      <c r="H663" s="157">
        <v>15.573</v>
      </c>
      <c r="L663" s="33"/>
      <c r="M663" s="145"/>
      <c r="T663" s="54"/>
      <c r="AU663" s="18" t="s">
        <v>84</v>
      </c>
    </row>
    <row r="664" spans="2:47" s="1" customFormat="1" ht="12">
      <c r="B664" s="33"/>
      <c r="D664" s="146" t="s">
        <v>186</v>
      </c>
      <c r="F664" s="156" t="s">
        <v>983</v>
      </c>
      <c r="H664" s="157">
        <v>2.155</v>
      </c>
      <c r="L664" s="33"/>
      <c r="M664" s="145"/>
      <c r="T664" s="54"/>
      <c r="AU664" s="18" t="s">
        <v>84</v>
      </c>
    </row>
    <row r="665" spans="2:47" s="1" customFormat="1" ht="12">
      <c r="B665" s="33"/>
      <c r="D665" s="146" t="s">
        <v>186</v>
      </c>
      <c r="F665" s="156" t="s">
        <v>984</v>
      </c>
      <c r="H665" s="157">
        <v>2.658</v>
      </c>
      <c r="L665" s="33"/>
      <c r="M665" s="145"/>
      <c r="T665" s="54"/>
      <c r="AU665" s="18" t="s">
        <v>84</v>
      </c>
    </row>
    <row r="666" spans="2:47" s="1" customFormat="1" ht="12">
      <c r="B666" s="33"/>
      <c r="D666" s="146" t="s">
        <v>186</v>
      </c>
      <c r="F666" s="156" t="s">
        <v>985</v>
      </c>
      <c r="H666" s="157">
        <v>3.35</v>
      </c>
      <c r="L666" s="33"/>
      <c r="M666" s="145"/>
      <c r="T666" s="54"/>
      <c r="AU666" s="18" t="s">
        <v>84</v>
      </c>
    </row>
    <row r="667" spans="2:47" s="1" customFormat="1" ht="12">
      <c r="B667" s="33"/>
      <c r="D667" s="146" t="s">
        <v>186</v>
      </c>
      <c r="F667" s="156" t="s">
        <v>986</v>
      </c>
      <c r="H667" s="157">
        <v>52.856</v>
      </c>
      <c r="L667" s="33"/>
      <c r="M667" s="145"/>
      <c r="T667" s="54"/>
      <c r="AU667" s="18" t="s">
        <v>84</v>
      </c>
    </row>
    <row r="668" spans="2:47" s="1" customFormat="1" ht="12">
      <c r="B668" s="33"/>
      <c r="D668" s="146" t="s">
        <v>186</v>
      </c>
      <c r="F668" s="156" t="s">
        <v>217</v>
      </c>
      <c r="H668" s="157">
        <v>81.04</v>
      </c>
      <c r="L668" s="33"/>
      <c r="M668" s="145"/>
      <c r="T668" s="54"/>
      <c r="AU668" s="18" t="s">
        <v>84</v>
      </c>
    </row>
    <row r="669" spans="2:65" s="1" customFormat="1" ht="24.2" customHeight="1">
      <c r="B669" s="33"/>
      <c r="C669" s="158" t="s">
        <v>702</v>
      </c>
      <c r="D669" s="158" t="s">
        <v>201</v>
      </c>
      <c r="E669" s="159" t="s">
        <v>662</v>
      </c>
      <c r="F669" s="160" t="s">
        <v>663</v>
      </c>
      <c r="G669" s="161" t="s">
        <v>204</v>
      </c>
      <c r="H669" s="162">
        <v>407.854</v>
      </c>
      <c r="I669" s="163"/>
      <c r="J669" s="164">
        <f>ROUND(I669*H669,2)</f>
        <v>0</v>
      </c>
      <c r="K669" s="160" t="s">
        <v>179</v>
      </c>
      <c r="L669" s="165"/>
      <c r="M669" s="166" t="s">
        <v>31</v>
      </c>
      <c r="N669" s="167" t="s">
        <v>46</v>
      </c>
      <c r="P669" s="138">
        <f>O669*H669</f>
        <v>0</v>
      </c>
      <c r="Q669" s="138">
        <v>0.001</v>
      </c>
      <c r="R669" s="138">
        <f>Q669*H669</f>
        <v>0.407854</v>
      </c>
      <c r="S669" s="138">
        <v>0</v>
      </c>
      <c r="T669" s="139">
        <f>S669*H669</f>
        <v>0</v>
      </c>
      <c r="AR669" s="140" t="s">
        <v>397</v>
      </c>
      <c r="AT669" s="140" t="s">
        <v>201</v>
      </c>
      <c r="AU669" s="140" t="s">
        <v>84</v>
      </c>
      <c r="AY669" s="18" t="s">
        <v>172</v>
      </c>
      <c r="BE669" s="141">
        <f>IF(N669="základní",J669,0)</f>
        <v>0</v>
      </c>
      <c r="BF669" s="141">
        <f>IF(N669="snížená",J669,0)</f>
        <v>0</v>
      </c>
      <c r="BG669" s="141">
        <f>IF(N669="zákl. přenesená",J669,0)</f>
        <v>0</v>
      </c>
      <c r="BH669" s="141">
        <f>IF(N669="sníž. přenesená",J669,0)</f>
        <v>0</v>
      </c>
      <c r="BI669" s="141">
        <f>IF(N669="nulová",J669,0)</f>
        <v>0</v>
      </c>
      <c r="BJ669" s="18" t="s">
        <v>80</v>
      </c>
      <c r="BK669" s="141">
        <f>ROUND(I669*H669,2)</f>
        <v>0</v>
      </c>
      <c r="BL669" s="18" t="s">
        <v>289</v>
      </c>
      <c r="BM669" s="140" t="s">
        <v>1082</v>
      </c>
    </row>
    <row r="670" spans="2:51" s="12" customFormat="1" ht="12">
      <c r="B670" s="148"/>
      <c r="D670" s="146" t="s">
        <v>185</v>
      </c>
      <c r="F670" s="150" t="s">
        <v>1083</v>
      </c>
      <c r="H670" s="151">
        <v>407.854</v>
      </c>
      <c r="I670" s="152"/>
      <c r="L670" s="148"/>
      <c r="M670" s="153"/>
      <c r="T670" s="154"/>
      <c r="AT670" s="149" t="s">
        <v>185</v>
      </c>
      <c r="AU670" s="149" t="s">
        <v>84</v>
      </c>
      <c r="AV670" s="12" t="s">
        <v>84</v>
      </c>
      <c r="AW670" s="12" t="s">
        <v>4</v>
      </c>
      <c r="AX670" s="12" t="s">
        <v>80</v>
      </c>
      <c r="AY670" s="149" t="s">
        <v>172</v>
      </c>
    </row>
    <row r="671" spans="2:65" s="1" customFormat="1" ht="24.2" customHeight="1">
      <c r="B671" s="33"/>
      <c r="C671" s="129" t="s">
        <v>707</v>
      </c>
      <c r="D671" s="129" t="s">
        <v>176</v>
      </c>
      <c r="E671" s="130" t="s">
        <v>668</v>
      </c>
      <c r="F671" s="131" t="s">
        <v>669</v>
      </c>
      <c r="G671" s="132" t="s">
        <v>101</v>
      </c>
      <c r="H671" s="133">
        <v>77.546</v>
      </c>
      <c r="I671" s="134"/>
      <c r="J671" s="135">
        <f>ROUND(I671*H671,2)</f>
        <v>0</v>
      </c>
      <c r="K671" s="131" t="s">
        <v>179</v>
      </c>
      <c r="L671" s="33"/>
      <c r="M671" s="136" t="s">
        <v>31</v>
      </c>
      <c r="N671" s="137" t="s">
        <v>46</v>
      </c>
      <c r="P671" s="138">
        <f>O671*H671</f>
        <v>0</v>
      </c>
      <c r="Q671" s="138">
        <v>4E-05</v>
      </c>
      <c r="R671" s="138">
        <f>Q671*H671</f>
        <v>0.0031018400000000007</v>
      </c>
      <c r="S671" s="138">
        <v>0</v>
      </c>
      <c r="T671" s="139">
        <f>S671*H671</f>
        <v>0</v>
      </c>
      <c r="AR671" s="140" t="s">
        <v>289</v>
      </c>
      <c r="AT671" s="140" t="s">
        <v>176</v>
      </c>
      <c r="AU671" s="140" t="s">
        <v>84</v>
      </c>
      <c r="AY671" s="18" t="s">
        <v>172</v>
      </c>
      <c r="BE671" s="141">
        <f>IF(N671="základní",J671,0)</f>
        <v>0</v>
      </c>
      <c r="BF671" s="141">
        <f>IF(N671="snížená",J671,0)</f>
        <v>0</v>
      </c>
      <c r="BG671" s="141">
        <f>IF(N671="zákl. přenesená",J671,0)</f>
        <v>0</v>
      </c>
      <c r="BH671" s="141">
        <f>IF(N671="sníž. přenesená",J671,0)</f>
        <v>0</v>
      </c>
      <c r="BI671" s="141">
        <f>IF(N671="nulová",J671,0)</f>
        <v>0</v>
      </c>
      <c r="BJ671" s="18" t="s">
        <v>80</v>
      </c>
      <c r="BK671" s="141">
        <f>ROUND(I671*H671,2)</f>
        <v>0</v>
      </c>
      <c r="BL671" s="18" t="s">
        <v>289</v>
      </c>
      <c r="BM671" s="140" t="s">
        <v>1084</v>
      </c>
    </row>
    <row r="672" spans="2:47" s="1" customFormat="1" ht="12">
      <c r="B672" s="33"/>
      <c r="D672" s="142" t="s">
        <v>181</v>
      </c>
      <c r="F672" s="143" t="s">
        <v>671</v>
      </c>
      <c r="I672" s="144"/>
      <c r="L672" s="33"/>
      <c r="M672" s="145"/>
      <c r="T672" s="54"/>
      <c r="AT672" s="18" t="s">
        <v>181</v>
      </c>
      <c r="AU672" s="18" t="s">
        <v>84</v>
      </c>
    </row>
    <row r="673" spans="2:51" s="12" customFormat="1" ht="12">
      <c r="B673" s="148"/>
      <c r="D673" s="146" t="s">
        <v>185</v>
      </c>
      <c r="E673" s="149" t="s">
        <v>31</v>
      </c>
      <c r="F673" s="150" t="s">
        <v>672</v>
      </c>
      <c r="H673" s="151">
        <v>77.546</v>
      </c>
      <c r="I673" s="152"/>
      <c r="L673" s="148"/>
      <c r="M673" s="153"/>
      <c r="T673" s="154"/>
      <c r="AT673" s="149" t="s">
        <v>185</v>
      </c>
      <c r="AU673" s="149" t="s">
        <v>84</v>
      </c>
      <c r="AV673" s="12" t="s">
        <v>84</v>
      </c>
      <c r="AW673" s="12" t="s">
        <v>36</v>
      </c>
      <c r="AX673" s="12" t="s">
        <v>80</v>
      </c>
      <c r="AY673" s="149" t="s">
        <v>172</v>
      </c>
    </row>
    <row r="674" spans="2:47" s="1" customFormat="1" ht="12">
      <c r="B674" s="33"/>
      <c r="D674" s="146" t="s">
        <v>186</v>
      </c>
      <c r="F674" s="155" t="s">
        <v>402</v>
      </c>
      <c r="L674" s="33"/>
      <c r="M674" s="145"/>
      <c r="T674" s="54"/>
      <c r="AU674" s="18" t="s">
        <v>84</v>
      </c>
    </row>
    <row r="675" spans="2:47" s="1" customFormat="1" ht="12">
      <c r="B675" s="33"/>
      <c r="D675" s="146" t="s">
        <v>186</v>
      </c>
      <c r="F675" s="156" t="s">
        <v>976</v>
      </c>
      <c r="H675" s="157">
        <v>4.448</v>
      </c>
      <c r="L675" s="33"/>
      <c r="M675" s="145"/>
      <c r="T675" s="54"/>
      <c r="AU675" s="18" t="s">
        <v>84</v>
      </c>
    </row>
    <row r="676" spans="2:47" s="1" customFormat="1" ht="12">
      <c r="B676" s="33"/>
      <c r="D676" s="146" t="s">
        <v>186</v>
      </c>
      <c r="F676" s="156" t="s">
        <v>977</v>
      </c>
      <c r="H676" s="157">
        <v>25.483</v>
      </c>
      <c r="L676" s="33"/>
      <c r="M676" s="145"/>
      <c r="T676" s="54"/>
      <c r="AU676" s="18" t="s">
        <v>84</v>
      </c>
    </row>
    <row r="677" spans="2:47" s="1" customFormat="1" ht="12">
      <c r="B677" s="33"/>
      <c r="D677" s="146" t="s">
        <v>186</v>
      </c>
      <c r="F677" s="156" t="s">
        <v>978</v>
      </c>
      <c r="H677" s="157">
        <v>4.31</v>
      </c>
      <c r="L677" s="33"/>
      <c r="M677" s="145"/>
      <c r="T677" s="54"/>
      <c r="AU677" s="18" t="s">
        <v>84</v>
      </c>
    </row>
    <row r="678" spans="2:47" s="1" customFormat="1" ht="12">
      <c r="B678" s="33"/>
      <c r="D678" s="146" t="s">
        <v>186</v>
      </c>
      <c r="F678" s="156" t="s">
        <v>979</v>
      </c>
      <c r="H678" s="157">
        <v>9.664</v>
      </c>
      <c r="L678" s="33"/>
      <c r="M678" s="145"/>
      <c r="T678" s="54"/>
      <c r="AU678" s="18" t="s">
        <v>84</v>
      </c>
    </row>
    <row r="679" spans="2:47" s="1" customFormat="1" ht="12">
      <c r="B679" s="33"/>
      <c r="D679" s="146" t="s">
        <v>186</v>
      </c>
      <c r="F679" s="156" t="s">
        <v>980</v>
      </c>
      <c r="H679" s="157">
        <v>15.225</v>
      </c>
      <c r="L679" s="33"/>
      <c r="M679" s="145"/>
      <c r="T679" s="54"/>
      <c r="AU679" s="18" t="s">
        <v>84</v>
      </c>
    </row>
    <row r="680" spans="2:47" s="1" customFormat="1" ht="12">
      <c r="B680" s="33"/>
      <c r="D680" s="146" t="s">
        <v>186</v>
      </c>
      <c r="F680" s="156" t="s">
        <v>981</v>
      </c>
      <c r="H680" s="157">
        <v>5.492</v>
      </c>
      <c r="L680" s="33"/>
      <c r="M680" s="145"/>
      <c r="T680" s="54"/>
      <c r="AU680" s="18" t="s">
        <v>84</v>
      </c>
    </row>
    <row r="681" spans="2:47" s="1" customFormat="1" ht="12">
      <c r="B681" s="33"/>
      <c r="D681" s="146" t="s">
        <v>186</v>
      </c>
      <c r="F681" s="156" t="s">
        <v>217</v>
      </c>
      <c r="H681" s="157">
        <v>64.622</v>
      </c>
      <c r="L681" s="33"/>
      <c r="M681" s="145"/>
      <c r="T681" s="54"/>
      <c r="AU681" s="18" t="s">
        <v>84</v>
      </c>
    </row>
    <row r="682" spans="2:65" s="1" customFormat="1" ht="24.2" customHeight="1">
      <c r="B682" s="33"/>
      <c r="C682" s="158" t="s">
        <v>712</v>
      </c>
      <c r="D682" s="158" t="s">
        <v>201</v>
      </c>
      <c r="E682" s="159" t="s">
        <v>674</v>
      </c>
      <c r="F682" s="160" t="s">
        <v>675</v>
      </c>
      <c r="G682" s="161" t="s">
        <v>101</v>
      </c>
      <c r="H682" s="162">
        <v>94.684</v>
      </c>
      <c r="I682" s="163"/>
      <c r="J682" s="164">
        <f>ROUND(I682*H682,2)</f>
        <v>0</v>
      </c>
      <c r="K682" s="160" t="s">
        <v>179</v>
      </c>
      <c r="L682" s="165"/>
      <c r="M682" s="166" t="s">
        <v>31</v>
      </c>
      <c r="N682" s="167" t="s">
        <v>46</v>
      </c>
      <c r="P682" s="138">
        <f>O682*H682</f>
        <v>0</v>
      </c>
      <c r="Q682" s="138">
        <v>0.0003</v>
      </c>
      <c r="R682" s="138">
        <f>Q682*H682</f>
        <v>0.028405199999999995</v>
      </c>
      <c r="S682" s="138">
        <v>0</v>
      </c>
      <c r="T682" s="139">
        <f>S682*H682</f>
        <v>0</v>
      </c>
      <c r="AR682" s="140" t="s">
        <v>397</v>
      </c>
      <c r="AT682" s="140" t="s">
        <v>201</v>
      </c>
      <c r="AU682" s="140" t="s">
        <v>84</v>
      </c>
      <c r="AY682" s="18" t="s">
        <v>172</v>
      </c>
      <c r="BE682" s="141">
        <f>IF(N682="základní",J682,0)</f>
        <v>0</v>
      </c>
      <c r="BF682" s="141">
        <f>IF(N682="snížená",J682,0)</f>
        <v>0</v>
      </c>
      <c r="BG682" s="141">
        <f>IF(N682="zákl. přenesená",J682,0)</f>
        <v>0</v>
      </c>
      <c r="BH682" s="141">
        <f>IF(N682="sníž. přenesená",J682,0)</f>
        <v>0</v>
      </c>
      <c r="BI682" s="141">
        <f>IF(N682="nulová",J682,0)</f>
        <v>0</v>
      </c>
      <c r="BJ682" s="18" t="s">
        <v>80</v>
      </c>
      <c r="BK682" s="141">
        <f>ROUND(I682*H682,2)</f>
        <v>0</v>
      </c>
      <c r="BL682" s="18" t="s">
        <v>289</v>
      </c>
      <c r="BM682" s="140" t="s">
        <v>1085</v>
      </c>
    </row>
    <row r="683" spans="2:51" s="12" customFormat="1" ht="12">
      <c r="B683" s="148"/>
      <c r="D683" s="146" t="s">
        <v>185</v>
      </c>
      <c r="F683" s="150" t="s">
        <v>1086</v>
      </c>
      <c r="H683" s="151">
        <v>94.684</v>
      </c>
      <c r="I683" s="152"/>
      <c r="L683" s="148"/>
      <c r="M683" s="153"/>
      <c r="T683" s="154"/>
      <c r="AT683" s="149" t="s">
        <v>185</v>
      </c>
      <c r="AU683" s="149" t="s">
        <v>84</v>
      </c>
      <c r="AV683" s="12" t="s">
        <v>84</v>
      </c>
      <c r="AW683" s="12" t="s">
        <v>4</v>
      </c>
      <c r="AX683" s="12" t="s">
        <v>80</v>
      </c>
      <c r="AY683" s="149" t="s">
        <v>172</v>
      </c>
    </row>
    <row r="684" spans="2:65" s="1" customFormat="1" ht="24.2" customHeight="1">
      <c r="B684" s="33"/>
      <c r="C684" s="129" t="s">
        <v>718</v>
      </c>
      <c r="D684" s="129" t="s">
        <v>176</v>
      </c>
      <c r="E684" s="130" t="s">
        <v>679</v>
      </c>
      <c r="F684" s="131" t="s">
        <v>680</v>
      </c>
      <c r="G684" s="132" t="s">
        <v>109</v>
      </c>
      <c r="H684" s="133">
        <v>52.422</v>
      </c>
      <c r="I684" s="134"/>
      <c r="J684" s="135">
        <f>ROUND(I684*H684,2)</f>
        <v>0</v>
      </c>
      <c r="K684" s="131" t="s">
        <v>179</v>
      </c>
      <c r="L684" s="33"/>
      <c r="M684" s="136" t="s">
        <v>31</v>
      </c>
      <c r="N684" s="137" t="s">
        <v>46</v>
      </c>
      <c r="P684" s="138">
        <f>O684*H684</f>
        <v>0</v>
      </c>
      <c r="Q684" s="138">
        <v>0.00016</v>
      </c>
      <c r="R684" s="138">
        <f>Q684*H684</f>
        <v>0.00838752</v>
      </c>
      <c r="S684" s="138">
        <v>0</v>
      </c>
      <c r="T684" s="139">
        <f>S684*H684</f>
        <v>0</v>
      </c>
      <c r="AR684" s="140" t="s">
        <v>289</v>
      </c>
      <c r="AT684" s="140" t="s">
        <v>176</v>
      </c>
      <c r="AU684" s="140" t="s">
        <v>84</v>
      </c>
      <c r="AY684" s="18" t="s">
        <v>172</v>
      </c>
      <c r="BE684" s="141">
        <f>IF(N684="základní",J684,0)</f>
        <v>0</v>
      </c>
      <c r="BF684" s="141">
        <f>IF(N684="snížená",J684,0)</f>
        <v>0</v>
      </c>
      <c r="BG684" s="141">
        <f>IF(N684="zákl. přenesená",J684,0)</f>
        <v>0</v>
      </c>
      <c r="BH684" s="141">
        <f>IF(N684="sníž. přenesená",J684,0)</f>
        <v>0</v>
      </c>
      <c r="BI684" s="141">
        <f>IF(N684="nulová",J684,0)</f>
        <v>0</v>
      </c>
      <c r="BJ684" s="18" t="s">
        <v>80</v>
      </c>
      <c r="BK684" s="141">
        <f>ROUND(I684*H684,2)</f>
        <v>0</v>
      </c>
      <c r="BL684" s="18" t="s">
        <v>289</v>
      </c>
      <c r="BM684" s="140" t="s">
        <v>1087</v>
      </c>
    </row>
    <row r="685" spans="2:47" s="1" customFormat="1" ht="12">
      <c r="B685" s="33"/>
      <c r="D685" s="142" t="s">
        <v>181</v>
      </c>
      <c r="F685" s="143" t="s">
        <v>682</v>
      </c>
      <c r="I685" s="144"/>
      <c r="L685" s="33"/>
      <c r="M685" s="145"/>
      <c r="T685" s="54"/>
      <c r="AT685" s="18" t="s">
        <v>181</v>
      </c>
      <c r="AU685" s="18" t="s">
        <v>84</v>
      </c>
    </row>
    <row r="686" spans="2:51" s="12" customFormat="1" ht="12">
      <c r="B686" s="148"/>
      <c r="D686" s="146" t="s">
        <v>185</v>
      </c>
      <c r="E686" s="149" t="s">
        <v>31</v>
      </c>
      <c r="F686" s="150" t="s">
        <v>107</v>
      </c>
      <c r="H686" s="151">
        <v>52.422</v>
      </c>
      <c r="I686" s="152"/>
      <c r="L686" s="148"/>
      <c r="M686" s="153"/>
      <c r="T686" s="154"/>
      <c r="AT686" s="149" t="s">
        <v>185</v>
      </c>
      <c r="AU686" s="149" t="s">
        <v>84</v>
      </c>
      <c r="AV686" s="12" t="s">
        <v>84</v>
      </c>
      <c r="AW686" s="12" t="s">
        <v>36</v>
      </c>
      <c r="AX686" s="12" t="s">
        <v>80</v>
      </c>
      <c r="AY686" s="149" t="s">
        <v>172</v>
      </c>
    </row>
    <row r="687" spans="2:47" s="1" customFormat="1" ht="12">
      <c r="B687" s="33"/>
      <c r="D687" s="146" t="s">
        <v>186</v>
      </c>
      <c r="F687" s="155" t="s">
        <v>310</v>
      </c>
      <c r="L687" s="33"/>
      <c r="M687" s="145"/>
      <c r="T687" s="54"/>
      <c r="AU687" s="18" t="s">
        <v>84</v>
      </c>
    </row>
    <row r="688" spans="2:47" s="1" customFormat="1" ht="12">
      <c r="B688" s="33"/>
      <c r="D688" s="146" t="s">
        <v>186</v>
      </c>
      <c r="F688" s="156" t="s">
        <v>912</v>
      </c>
      <c r="H688" s="157">
        <v>52.422</v>
      </c>
      <c r="L688" s="33"/>
      <c r="M688" s="145"/>
      <c r="T688" s="54"/>
      <c r="AU688" s="18" t="s">
        <v>84</v>
      </c>
    </row>
    <row r="689" spans="2:65" s="1" customFormat="1" ht="49.15" customHeight="1">
      <c r="B689" s="33"/>
      <c r="C689" s="129" t="s">
        <v>724</v>
      </c>
      <c r="D689" s="129" t="s">
        <v>176</v>
      </c>
      <c r="E689" s="130" t="s">
        <v>684</v>
      </c>
      <c r="F689" s="131" t="s">
        <v>685</v>
      </c>
      <c r="G689" s="132" t="s">
        <v>284</v>
      </c>
      <c r="H689" s="133">
        <v>0.491</v>
      </c>
      <c r="I689" s="134"/>
      <c r="J689" s="135">
        <f>ROUND(I689*H689,2)</f>
        <v>0</v>
      </c>
      <c r="K689" s="131" t="s">
        <v>179</v>
      </c>
      <c r="L689" s="33"/>
      <c r="M689" s="136" t="s">
        <v>31</v>
      </c>
      <c r="N689" s="137" t="s">
        <v>46</v>
      </c>
      <c r="P689" s="138">
        <f>O689*H689</f>
        <v>0</v>
      </c>
      <c r="Q689" s="138">
        <v>0</v>
      </c>
      <c r="R689" s="138">
        <f>Q689*H689</f>
        <v>0</v>
      </c>
      <c r="S689" s="138">
        <v>0</v>
      </c>
      <c r="T689" s="139">
        <f>S689*H689</f>
        <v>0</v>
      </c>
      <c r="AR689" s="140" t="s">
        <v>289</v>
      </c>
      <c r="AT689" s="140" t="s">
        <v>176</v>
      </c>
      <c r="AU689" s="140" t="s">
        <v>84</v>
      </c>
      <c r="AY689" s="18" t="s">
        <v>172</v>
      </c>
      <c r="BE689" s="141">
        <f>IF(N689="základní",J689,0)</f>
        <v>0</v>
      </c>
      <c r="BF689" s="141">
        <f>IF(N689="snížená",J689,0)</f>
        <v>0</v>
      </c>
      <c r="BG689" s="141">
        <f>IF(N689="zákl. přenesená",J689,0)</f>
        <v>0</v>
      </c>
      <c r="BH689" s="141">
        <f>IF(N689="sníž. přenesená",J689,0)</f>
        <v>0</v>
      </c>
      <c r="BI689" s="141">
        <f>IF(N689="nulová",J689,0)</f>
        <v>0</v>
      </c>
      <c r="BJ689" s="18" t="s">
        <v>80</v>
      </c>
      <c r="BK689" s="141">
        <f>ROUND(I689*H689,2)</f>
        <v>0</v>
      </c>
      <c r="BL689" s="18" t="s">
        <v>289</v>
      </c>
      <c r="BM689" s="140" t="s">
        <v>1088</v>
      </c>
    </row>
    <row r="690" spans="2:47" s="1" customFormat="1" ht="12">
      <c r="B690" s="33"/>
      <c r="D690" s="142" t="s">
        <v>181</v>
      </c>
      <c r="F690" s="143" t="s">
        <v>687</v>
      </c>
      <c r="I690" s="144"/>
      <c r="L690" s="33"/>
      <c r="M690" s="145"/>
      <c r="T690" s="54"/>
      <c r="AT690" s="18" t="s">
        <v>181</v>
      </c>
      <c r="AU690" s="18" t="s">
        <v>84</v>
      </c>
    </row>
    <row r="691" spans="2:65" s="1" customFormat="1" ht="55.5" customHeight="1">
      <c r="B691" s="33"/>
      <c r="C691" s="129" t="s">
        <v>730</v>
      </c>
      <c r="D691" s="129" t="s">
        <v>176</v>
      </c>
      <c r="E691" s="130" t="s">
        <v>689</v>
      </c>
      <c r="F691" s="131" t="s">
        <v>690</v>
      </c>
      <c r="G691" s="132" t="s">
        <v>284</v>
      </c>
      <c r="H691" s="133">
        <v>0.491</v>
      </c>
      <c r="I691" s="134"/>
      <c r="J691" s="135">
        <f>ROUND(I691*H691,2)</f>
        <v>0</v>
      </c>
      <c r="K691" s="131" t="s">
        <v>179</v>
      </c>
      <c r="L691" s="33"/>
      <c r="M691" s="136" t="s">
        <v>31</v>
      </c>
      <c r="N691" s="137" t="s">
        <v>46</v>
      </c>
      <c r="P691" s="138">
        <f>O691*H691</f>
        <v>0</v>
      </c>
      <c r="Q691" s="138">
        <v>0</v>
      </c>
      <c r="R691" s="138">
        <f>Q691*H691</f>
        <v>0</v>
      </c>
      <c r="S691" s="138">
        <v>0</v>
      </c>
      <c r="T691" s="139">
        <f>S691*H691</f>
        <v>0</v>
      </c>
      <c r="AR691" s="140" t="s">
        <v>289</v>
      </c>
      <c r="AT691" s="140" t="s">
        <v>176</v>
      </c>
      <c r="AU691" s="140" t="s">
        <v>84</v>
      </c>
      <c r="AY691" s="18" t="s">
        <v>172</v>
      </c>
      <c r="BE691" s="141">
        <f>IF(N691="základní",J691,0)</f>
        <v>0</v>
      </c>
      <c r="BF691" s="141">
        <f>IF(N691="snížená",J691,0)</f>
        <v>0</v>
      </c>
      <c r="BG691" s="141">
        <f>IF(N691="zákl. přenesená",J691,0)</f>
        <v>0</v>
      </c>
      <c r="BH691" s="141">
        <f>IF(N691="sníž. přenesená",J691,0)</f>
        <v>0</v>
      </c>
      <c r="BI691" s="141">
        <f>IF(N691="nulová",J691,0)</f>
        <v>0</v>
      </c>
      <c r="BJ691" s="18" t="s">
        <v>80</v>
      </c>
      <c r="BK691" s="141">
        <f>ROUND(I691*H691,2)</f>
        <v>0</v>
      </c>
      <c r="BL691" s="18" t="s">
        <v>289</v>
      </c>
      <c r="BM691" s="140" t="s">
        <v>1089</v>
      </c>
    </row>
    <row r="692" spans="2:47" s="1" customFormat="1" ht="12">
      <c r="B692" s="33"/>
      <c r="D692" s="142" t="s">
        <v>181</v>
      </c>
      <c r="F692" s="143" t="s">
        <v>692</v>
      </c>
      <c r="I692" s="144"/>
      <c r="L692" s="33"/>
      <c r="M692" s="145"/>
      <c r="T692" s="54"/>
      <c r="AT692" s="18" t="s">
        <v>181</v>
      </c>
      <c r="AU692" s="18" t="s">
        <v>84</v>
      </c>
    </row>
    <row r="693" spans="2:63" s="11" customFormat="1" ht="22.9" customHeight="1">
      <c r="B693" s="117"/>
      <c r="D693" s="118" t="s">
        <v>74</v>
      </c>
      <c r="E693" s="127" t="s">
        <v>1090</v>
      </c>
      <c r="F693" s="127" t="s">
        <v>1091</v>
      </c>
      <c r="I693" s="120"/>
      <c r="J693" s="128">
        <f>BK693</f>
        <v>0</v>
      </c>
      <c r="L693" s="117"/>
      <c r="M693" s="122"/>
      <c r="P693" s="123">
        <f>SUM(P694:P706)</f>
        <v>0</v>
      </c>
      <c r="R693" s="123">
        <f>SUM(R694:R706)</f>
        <v>0.018366425999999998</v>
      </c>
      <c r="T693" s="124">
        <f>SUM(T694:T706)</f>
        <v>0</v>
      </c>
      <c r="AR693" s="118" t="s">
        <v>84</v>
      </c>
      <c r="AT693" s="125" t="s">
        <v>74</v>
      </c>
      <c r="AU693" s="125" t="s">
        <v>80</v>
      </c>
      <c r="AY693" s="118" t="s">
        <v>172</v>
      </c>
      <c r="BK693" s="126">
        <f>SUM(BK694:BK706)</f>
        <v>0</v>
      </c>
    </row>
    <row r="694" spans="2:65" s="1" customFormat="1" ht="21.75" customHeight="1">
      <c r="B694" s="33"/>
      <c r="C694" s="129" t="s">
        <v>737</v>
      </c>
      <c r="D694" s="129" t="s">
        <v>176</v>
      </c>
      <c r="E694" s="130" t="s">
        <v>1092</v>
      </c>
      <c r="F694" s="131" t="s">
        <v>1093</v>
      </c>
      <c r="G694" s="132" t="s">
        <v>109</v>
      </c>
      <c r="H694" s="133">
        <v>12.92</v>
      </c>
      <c r="I694" s="134"/>
      <c r="J694" s="135">
        <f>ROUND(I694*H694,2)</f>
        <v>0</v>
      </c>
      <c r="K694" s="131" t="s">
        <v>179</v>
      </c>
      <c r="L694" s="33"/>
      <c r="M694" s="136" t="s">
        <v>31</v>
      </c>
      <c r="N694" s="137" t="s">
        <v>46</v>
      </c>
      <c r="P694" s="138">
        <f>O694*H694</f>
        <v>0</v>
      </c>
      <c r="Q694" s="138">
        <v>0.00142155</v>
      </c>
      <c r="R694" s="138">
        <f>Q694*H694</f>
        <v>0.018366425999999998</v>
      </c>
      <c r="S694" s="138">
        <v>0</v>
      </c>
      <c r="T694" s="139">
        <f>S694*H694</f>
        <v>0</v>
      </c>
      <c r="AR694" s="140" t="s">
        <v>289</v>
      </c>
      <c r="AT694" s="140" t="s">
        <v>176</v>
      </c>
      <c r="AU694" s="140" t="s">
        <v>84</v>
      </c>
      <c r="AY694" s="18" t="s">
        <v>172</v>
      </c>
      <c r="BE694" s="141">
        <f>IF(N694="základní",J694,0)</f>
        <v>0</v>
      </c>
      <c r="BF694" s="141">
        <f>IF(N694="snížená",J694,0)</f>
        <v>0</v>
      </c>
      <c r="BG694" s="141">
        <f>IF(N694="zákl. přenesená",J694,0)</f>
        <v>0</v>
      </c>
      <c r="BH694" s="141">
        <f>IF(N694="sníž. přenesená",J694,0)</f>
        <v>0</v>
      </c>
      <c r="BI694" s="141">
        <f>IF(N694="nulová",J694,0)</f>
        <v>0</v>
      </c>
      <c r="BJ694" s="18" t="s">
        <v>80</v>
      </c>
      <c r="BK694" s="141">
        <f>ROUND(I694*H694,2)</f>
        <v>0</v>
      </c>
      <c r="BL694" s="18" t="s">
        <v>289</v>
      </c>
      <c r="BM694" s="140" t="s">
        <v>1094</v>
      </c>
    </row>
    <row r="695" spans="2:47" s="1" customFormat="1" ht="12">
      <c r="B695" s="33"/>
      <c r="D695" s="142" t="s">
        <v>181</v>
      </c>
      <c r="F695" s="143" t="s">
        <v>1095</v>
      </c>
      <c r="I695" s="144"/>
      <c r="L695" s="33"/>
      <c r="M695" s="145"/>
      <c r="T695" s="54"/>
      <c r="AT695" s="18" t="s">
        <v>181</v>
      </c>
      <c r="AU695" s="18" t="s">
        <v>84</v>
      </c>
    </row>
    <row r="696" spans="2:51" s="12" customFormat="1" ht="12">
      <c r="B696" s="148"/>
      <c r="D696" s="146" t="s">
        <v>185</v>
      </c>
      <c r="E696" s="149" t="s">
        <v>31</v>
      </c>
      <c r="F696" s="150" t="s">
        <v>1015</v>
      </c>
      <c r="H696" s="151">
        <v>4.42</v>
      </c>
      <c r="I696" s="152"/>
      <c r="L696" s="148"/>
      <c r="M696" s="153"/>
      <c r="T696" s="154"/>
      <c r="AT696" s="149" t="s">
        <v>185</v>
      </c>
      <c r="AU696" s="149" t="s">
        <v>84</v>
      </c>
      <c r="AV696" s="12" t="s">
        <v>84</v>
      </c>
      <c r="AW696" s="12" t="s">
        <v>36</v>
      </c>
      <c r="AX696" s="12" t="s">
        <v>75</v>
      </c>
      <c r="AY696" s="149" t="s">
        <v>172</v>
      </c>
    </row>
    <row r="697" spans="2:51" s="12" customFormat="1" ht="12">
      <c r="B697" s="148"/>
      <c r="D697" s="146" t="s">
        <v>185</v>
      </c>
      <c r="E697" s="149" t="s">
        <v>31</v>
      </c>
      <c r="F697" s="150" t="s">
        <v>1096</v>
      </c>
      <c r="H697" s="151">
        <v>8.5</v>
      </c>
      <c r="I697" s="152"/>
      <c r="L697" s="148"/>
      <c r="M697" s="153"/>
      <c r="T697" s="154"/>
      <c r="AT697" s="149" t="s">
        <v>185</v>
      </c>
      <c r="AU697" s="149" t="s">
        <v>84</v>
      </c>
      <c r="AV697" s="12" t="s">
        <v>84</v>
      </c>
      <c r="AW697" s="12" t="s">
        <v>36</v>
      </c>
      <c r="AX697" s="12" t="s">
        <v>75</v>
      </c>
      <c r="AY697" s="149" t="s">
        <v>172</v>
      </c>
    </row>
    <row r="698" spans="2:51" s="13" customFormat="1" ht="12">
      <c r="B698" s="168"/>
      <c r="D698" s="146" t="s">
        <v>185</v>
      </c>
      <c r="E698" s="169" t="s">
        <v>31</v>
      </c>
      <c r="F698" s="170" t="s">
        <v>217</v>
      </c>
      <c r="H698" s="171">
        <v>12.92</v>
      </c>
      <c r="I698" s="172"/>
      <c r="L698" s="168"/>
      <c r="M698" s="173"/>
      <c r="T698" s="174"/>
      <c r="AT698" s="169" t="s">
        <v>185</v>
      </c>
      <c r="AU698" s="169" t="s">
        <v>84</v>
      </c>
      <c r="AV698" s="13" t="s">
        <v>90</v>
      </c>
      <c r="AW698" s="13" t="s">
        <v>36</v>
      </c>
      <c r="AX698" s="13" t="s">
        <v>80</v>
      </c>
      <c r="AY698" s="169" t="s">
        <v>172</v>
      </c>
    </row>
    <row r="699" spans="2:47" s="1" customFormat="1" ht="12">
      <c r="B699" s="33"/>
      <c r="D699" s="146" t="s">
        <v>186</v>
      </c>
      <c r="F699" s="155" t="s">
        <v>233</v>
      </c>
      <c r="L699" s="33"/>
      <c r="M699" s="145"/>
      <c r="T699" s="54"/>
      <c r="AU699" s="18" t="s">
        <v>84</v>
      </c>
    </row>
    <row r="700" spans="2:47" s="1" customFormat="1" ht="12">
      <c r="B700" s="33"/>
      <c r="D700" s="146" t="s">
        <v>186</v>
      </c>
      <c r="F700" s="156" t="s">
        <v>862</v>
      </c>
      <c r="H700" s="157">
        <v>30.989</v>
      </c>
      <c r="L700" s="33"/>
      <c r="M700" s="145"/>
      <c r="T700" s="54"/>
      <c r="AU700" s="18" t="s">
        <v>84</v>
      </c>
    </row>
    <row r="701" spans="2:47" s="1" customFormat="1" ht="12">
      <c r="B701" s="33"/>
      <c r="D701" s="146" t="s">
        <v>186</v>
      </c>
      <c r="F701" s="156" t="s">
        <v>31</v>
      </c>
      <c r="H701" s="157">
        <v>0</v>
      </c>
      <c r="L701" s="33"/>
      <c r="M701" s="145"/>
      <c r="T701" s="54"/>
      <c r="AU701" s="18" t="s">
        <v>84</v>
      </c>
    </row>
    <row r="702" spans="2:47" s="1" customFormat="1" ht="12">
      <c r="B702" s="33"/>
      <c r="D702" s="146" t="s">
        <v>186</v>
      </c>
      <c r="F702" s="156" t="s">
        <v>863</v>
      </c>
      <c r="H702" s="157">
        <v>3.23</v>
      </c>
      <c r="L702" s="33"/>
      <c r="M702" s="145"/>
      <c r="T702" s="54"/>
      <c r="AU702" s="18" t="s">
        <v>84</v>
      </c>
    </row>
    <row r="703" spans="2:47" s="1" customFormat="1" ht="12">
      <c r="B703" s="33"/>
      <c r="D703" s="146" t="s">
        <v>186</v>
      </c>
      <c r="F703" s="156" t="s">
        <v>217</v>
      </c>
      <c r="H703" s="157">
        <v>34.219</v>
      </c>
      <c r="L703" s="33"/>
      <c r="M703" s="145"/>
      <c r="T703" s="54"/>
      <c r="AU703" s="18" t="s">
        <v>84</v>
      </c>
    </row>
    <row r="704" spans="2:65" s="1" customFormat="1" ht="44.25" customHeight="1">
      <c r="B704" s="33"/>
      <c r="C704" s="129" t="s">
        <v>744</v>
      </c>
      <c r="D704" s="129" t="s">
        <v>176</v>
      </c>
      <c r="E704" s="130" t="s">
        <v>1097</v>
      </c>
      <c r="F704" s="131" t="s">
        <v>1098</v>
      </c>
      <c r="G704" s="132" t="s">
        <v>284</v>
      </c>
      <c r="H704" s="133">
        <v>0.018</v>
      </c>
      <c r="I704" s="134"/>
      <c r="J704" s="135">
        <f>ROUND(I704*H704,2)</f>
        <v>0</v>
      </c>
      <c r="K704" s="131" t="s">
        <v>179</v>
      </c>
      <c r="L704" s="33"/>
      <c r="M704" s="136" t="s">
        <v>31</v>
      </c>
      <c r="N704" s="137" t="s">
        <v>46</v>
      </c>
      <c r="P704" s="138">
        <f>O704*H704</f>
        <v>0</v>
      </c>
      <c r="Q704" s="138">
        <v>0</v>
      </c>
      <c r="R704" s="138">
        <f>Q704*H704</f>
        <v>0</v>
      </c>
      <c r="S704" s="138">
        <v>0</v>
      </c>
      <c r="T704" s="139">
        <f>S704*H704</f>
        <v>0</v>
      </c>
      <c r="AR704" s="140" t="s">
        <v>289</v>
      </c>
      <c r="AT704" s="140" t="s">
        <v>176</v>
      </c>
      <c r="AU704" s="140" t="s">
        <v>84</v>
      </c>
      <c r="AY704" s="18" t="s">
        <v>172</v>
      </c>
      <c r="BE704" s="141">
        <f>IF(N704="základní",J704,0)</f>
        <v>0</v>
      </c>
      <c r="BF704" s="141">
        <f>IF(N704="snížená",J704,0)</f>
        <v>0</v>
      </c>
      <c r="BG704" s="141">
        <f>IF(N704="zákl. přenesená",J704,0)</f>
        <v>0</v>
      </c>
      <c r="BH704" s="141">
        <f>IF(N704="sníž. přenesená",J704,0)</f>
        <v>0</v>
      </c>
      <c r="BI704" s="141">
        <f>IF(N704="nulová",J704,0)</f>
        <v>0</v>
      </c>
      <c r="BJ704" s="18" t="s">
        <v>80</v>
      </c>
      <c r="BK704" s="141">
        <f>ROUND(I704*H704,2)</f>
        <v>0</v>
      </c>
      <c r="BL704" s="18" t="s">
        <v>289</v>
      </c>
      <c r="BM704" s="140" t="s">
        <v>1099</v>
      </c>
    </row>
    <row r="705" spans="2:47" s="1" customFormat="1" ht="12">
      <c r="B705" s="33"/>
      <c r="D705" s="142" t="s">
        <v>181</v>
      </c>
      <c r="F705" s="143" t="s">
        <v>1100</v>
      </c>
      <c r="I705" s="144"/>
      <c r="L705" s="33"/>
      <c r="M705" s="145"/>
      <c r="T705" s="54"/>
      <c r="AT705" s="18" t="s">
        <v>181</v>
      </c>
      <c r="AU705" s="18" t="s">
        <v>84</v>
      </c>
    </row>
    <row r="706" spans="2:65" s="1" customFormat="1" ht="16.5" customHeight="1">
      <c r="B706" s="33"/>
      <c r="C706" s="129" t="s">
        <v>749</v>
      </c>
      <c r="D706" s="129" t="s">
        <v>176</v>
      </c>
      <c r="E706" s="130" t="s">
        <v>1101</v>
      </c>
      <c r="F706" s="131" t="s">
        <v>1102</v>
      </c>
      <c r="G706" s="132" t="s">
        <v>821</v>
      </c>
      <c r="H706" s="133">
        <v>3</v>
      </c>
      <c r="I706" s="134"/>
      <c r="J706" s="135">
        <f>ROUND(I706*H706,2)</f>
        <v>0</v>
      </c>
      <c r="K706" s="131" t="s">
        <v>447</v>
      </c>
      <c r="L706" s="33"/>
      <c r="M706" s="136" t="s">
        <v>31</v>
      </c>
      <c r="N706" s="137" t="s">
        <v>46</v>
      </c>
      <c r="P706" s="138">
        <f>O706*H706</f>
        <v>0</v>
      </c>
      <c r="Q706" s="138">
        <v>0</v>
      </c>
      <c r="R706" s="138">
        <f>Q706*H706</f>
        <v>0</v>
      </c>
      <c r="S706" s="138">
        <v>0</v>
      </c>
      <c r="T706" s="139">
        <f>S706*H706</f>
        <v>0</v>
      </c>
      <c r="AR706" s="140" t="s">
        <v>289</v>
      </c>
      <c r="AT706" s="140" t="s">
        <v>176</v>
      </c>
      <c r="AU706" s="140" t="s">
        <v>84</v>
      </c>
      <c r="AY706" s="18" t="s">
        <v>172</v>
      </c>
      <c r="BE706" s="141">
        <f>IF(N706="základní",J706,0)</f>
        <v>0</v>
      </c>
      <c r="BF706" s="141">
        <f>IF(N706="snížená",J706,0)</f>
        <v>0</v>
      </c>
      <c r="BG706" s="141">
        <f>IF(N706="zákl. přenesená",J706,0)</f>
        <v>0</v>
      </c>
      <c r="BH706" s="141">
        <f>IF(N706="sníž. přenesená",J706,0)</f>
        <v>0</v>
      </c>
      <c r="BI706" s="141">
        <f>IF(N706="nulová",J706,0)</f>
        <v>0</v>
      </c>
      <c r="BJ706" s="18" t="s">
        <v>80</v>
      </c>
      <c r="BK706" s="141">
        <f>ROUND(I706*H706,2)</f>
        <v>0</v>
      </c>
      <c r="BL706" s="18" t="s">
        <v>289</v>
      </c>
      <c r="BM706" s="140" t="s">
        <v>1103</v>
      </c>
    </row>
    <row r="707" spans="2:63" s="11" customFormat="1" ht="22.9" customHeight="1">
      <c r="B707" s="117"/>
      <c r="D707" s="118" t="s">
        <v>74</v>
      </c>
      <c r="E707" s="127" t="s">
        <v>700</v>
      </c>
      <c r="F707" s="127" t="s">
        <v>701</v>
      </c>
      <c r="I707" s="120"/>
      <c r="J707" s="128">
        <f>BK707</f>
        <v>0</v>
      </c>
      <c r="L707" s="117"/>
      <c r="M707" s="122"/>
      <c r="P707" s="123">
        <f>SUM(P708:P715)</f>
        <v>0</v>
      </c>
      <c r="R707" s="123">
        <f>SUM(R708:R715)</f>
        <v>0.157359564</v>
      </c>
      <c r="T707" s="124">
        <f>SUM(T708:T715)</f>
        <v>0</v>
      </c>
      <c r="AR707" s="118" t="s">
        <v>84</v>
      </c>
      <c r="AT707" s="125" t="s">
        <v>74</v>
      </c>
      <c r="AU707" s="125" t="s">
        <v>80</v>
      </c>
      <c r="AY707" s="118" t="s">
        <v>172</v>
      </c>
      <c r="BK707" s="126">
        <f>SUM(BK708:BK715)</f>
        <v>0</v>
      </c>
    </row>
    <row r="708" spans="2:65" s="1" customFormat="1" ht="44.25" customHeight="1">
      <c r="B708" s="33"/>
      <c r="C708" s="129" t="s">
        <v>753</v>
      </c>
      <c r="D708" s="129" t="s">
        <v>176</v>
      </c>
      <c r="E708" s="130" t="s">
        <v>719</v>
      </c>
      <c r="F708" s="131" t="s">
        <v>720</v>
      </c>
      <c r="G708" s="132" t="s">
        <v>109</v>
      </c>
      <c r="H708" s="133">
        <v>54</v>
      </c>
      <c r="I708" s="134"/>
      <c r="J708" s="135">
        <f>ROUND(I708*H708,2)</f>
        <v>0</v>
      </c>
      <c r="K708" s="131" t="s">
        <v>179</v>
      </c>
      <c r="L708" s="33"/>
      <c r="M708" s="136" t="s">
        <v>31</v>
      </c>
      <c r="N708" s="137" t="s">
        <v>46</v>
      </c>
      <c r="P708" s="138">
        <f>O708*H708</f>
        <v>0</v>
      </c>
      <c r="Q708" s="138">
        <v>0.002914066</v>
      </c>
      <c r="R708" s="138">
        <f>Q708*H708</f>
        <v>0.157359564</v>
      </c>
      <c r="S708" s="138">
        <v>0</v>
      </c>
      <c r="T708" s="139">
        <f>S708*H708</f>
        <v>0</v>
      </c>
      <c r="AR708" s="140" t="s">
        <v>289</v>
      </c>
      <c r="AT708" s="140" t="s">
        <v>176</v>
      </c>
      <c r="AU708" s="140" t="s">
        <v>84</v>
      </c>
      <c r="AY708" s="18" t="s">
        <v>172</v>
      </c>
      <c r="BE708" s="141">
        <f>IF(N708="základní",J708,0)</f>
        <v>0</v>
      </c>
      <c r="BF708" s="141">
        <f>IF(N708="snížená",J708,0)</f>
        <v>0</v>
      </c>
      <c r="BG708" s="141">
        <f>IF(N708="zákl. přenesená",J708,0)</f>
        <v>0</v>
      </c>
      <c r="BH708" s="141">
        <f>IF(N708="sníž. přenesená",J708,0)</f>
        <v>0</v>
      </c>
      <c r="BI708" s="141">
        <f>IF(N708="nulová",J708,0)</f>
        <v>0</v>
      </c>
      <c r="BJ708" s="18" t="s">
        <v>80</v>
      </c>
      <c r="BK708" s="141">
        <f>ROUND(I708*H708,2)</f>
        <v>0</v>
      </c>
      <c r="BL708" s="18" t="s">
        <v>289</v>
      </c>
      <c r="BM708" s="140" t="s">
        <v>721</v>
      </c>
    </row>
    <row r="709" spans="2:47" s="1" customFormat="1" ht="12">
      <c r="B709" s="33"/>
      <c r="D709" s="142" t="s">
        <v>181</v>
      </c>
      <c r="F709" s="143" t="s">
        <v>722</v>
      </c>
      <c r="I709" s="144"/>
      <c r="L709" s="33"/>
      <c r="M709" s="145"/>
      <c r="T709" s="54"/>
      <c r="AT709" s="18" t="s">
        <v>181</v>
      </c>
      <c r="AU709" s="18" t="s">
        <v>84</v>
      </c>
    </row>
    <row r="710" spans="2:51" s="12" customFormat="1" ht="12">
      <c r="B710" s="148"/>
      <c r="D710" s="146" t="s">
        <v>185</v>
      </c>
      <c r="E710" s="149" t="s">
        <v>31</v>
      </c>
      <c r="F710" s="150" t="s">
        <v>1104</v>
      </c>
      <c r="H710" s="151">
        <v>54</v>
      </c>
      <c r="I710" s="152"/>
      <c r="L710" s="148"/>
      <c r="M710" s="153"/>
      <c r="T710" s="154"/>
      <c r="AT710" s="149" t="s">
        <v>185</v>
      </c>
      <c r="AU710" s="149" t="s">
        <v>84</v>
      </c>
      <c r="AV710" s="12" t="s">
        <v>84</v>
      </c>
      <c r="AW710" s="12" t="s">
        <v>36</v>
      </c>
      <c r="AX710" s="12" t="s">
        <v>80</v>
      </c>
      <c r="AY710" s="149" t="s">
        <v>172</v>
      </c>
    </row>
    <row r="711" spans="2:65" s="1" customFormat="1" ht="55.5" customHeight="1">
      <c r="B711" s="33"/>
      <c r="C711" s="129" t="s">
        <v>481</v>
      </c>
      <c r="D711" s="129" t="s">
        <v>176</v>
      </c>
      <c r="E711" s="130" t="s">
        <v>1105</v>
      </c>
      <c r="F711" s="131" t="s">
        <v>1106</v>
      </c>
      <c r="G711" s="132" t="s">
        <v>584</v>
      </c>
      <c r="H711" s="133">
        <v>10</v>
      </c>
      <c r="I711" s="134"/>
      <c r="J711" s="135">
        <f>ROUND(I711*H711,2)</f>
        <v>0</v>
      </c>
      <c r="K711" s="131" t="s">
        <v>179</v>
      </c>
      <c r="L711" s="33"/>
      <c r="M711" s="136" t="s">
        <v>31</v>
      </c>
      <c r="N711" s="137" t="s">
        <v>46</v>
      </c>
      <c r="P711" s="138">
        <f>O711*H711</f>
        <v>0</v>
      </c>
      <c r="Q711" s="138">
        <v>0</v>
      </c>
      <c r="R711" s="138">
        <f>Q711*H711</f>
        <v>0</v>
      </c>
      <c r="S711" s="138">
        <v>0</v>
      </c>
      <c r="T711" s="139">
        <f>S711*H711</f>
        <v>0</v>
      </c>
      <c r="AR711" s="140" t="s">
        <v>289</v>
      </c>
      <c r="AT711" s="140" t="s">
        <v>176</v>
      </c>
      <c r="AU711" s="140" t="s">
        <v>84</v>
      </c>
      <c r="AY711" s="18" t="s">
        <v>172</v>
      </c>
      <c r="BE711" s="141">
        <f>IF(N711="základní",J711,0)</f>
        <v>0</v>
      </c>
      <c r="BF711" s="141">
        <f>IF(N711="snížená",J711,0)</f>
        <v>0</v>
      </c>
      <c r="BG711" s="141">
        <f>IF(N711="zákl. přenesená",J711,0)</f>
        <v>0</v>
      </c>
      <c r="BH711" s="141">
        <f>IF(N711="sníž. přenesená",J711,0)</f>
        <v>0</v>
      </c>
      <c r="BI711" s="141">
        <f>IF(N711="nulová",J711,0)</f>
        <v>0</v>
      </c>
      <c r="BJ711" s="18" t="s">
        <v>80</v>
      </c>
      <c r="BK711" s="141">
        <f>ROUND(I711*H711,2)</f>
        <v>0</v>
      </c>
      <c r="BL711" s="18" t="s">
        <v>289</v>
      </c>
      <c r="BM711" s="140" t="s">
        <v>727</v>
      </c>
    </row>
    <row r="712" spans="2:47" s="1" customFormat="1" ht="12">
      <c r="B712" s="33"/>
      <c r="D712" s="142" t="s">
        <v>181</v>
      </c>
      <c r="F712" s="143" t="s">
        <v>1107</v>
      </c>
      <c r="I712" s="144"/>
      <c r="L712" s="33"/>
      <c r="M712" s="145"/>
      <c r="T712" s="54"/>
      <c r="AT712" s="18" t="s">
        <v>181</v>
      </c>
      <c r="AU712" s="18" t="s">
        <v>84</v>
      </c>
    </row>
    <row r="713" spans="2:51" s="12" customFormat="1" ht="12">
      <c r="B713" s="148"/>
      <c r="D713" s="146" t="s">
        <v>185</v>
      </c>
      <c r="E713" s="149" t="s">
        <v>31</v>
      </c>
      <c r="F713" s="150" t="s">
        <v>1108</v>
      </c>
      <c r="H713" s="151">
        <v>10</v>
      </c>
      <c r="I713" s="152"/>
      <c r="L713" s="148"/>
      <c r="M713" s="153"/>
      <c r="T713" s="154"/>
      <c r="AT713" s="149" t="s">
        <v>185</v>
      </c>
      <c r="AU713" s="149" t="s">
        <v>84</v>
      </c>
      <c r="AV713" s="12" t="s">
        <v>84</v>
      </c>
      <c r="AW713" s="12" t="s">
        <v>36</v>
      </c>
      <c r="AX713" s="12" t="s">
        <v>80</v>
      </c>
      <c r="AY713" s="149" t="s">
        <v>172</v>
      </c>
    </row>
    <row r="714" spans="2:65" s="1" customFormat="1" ht="44.25" customHeight="1">
      <c r="B714" s="33"/>
      <c r="C714" s="129" t="s">
        <v>761</v>
      </c>
      <c r="D714" s="129" t="s">
        <v>176</v>
      </c>
      <c r="E714" s="130" t="s">
        <v>731</v>
      </c>
      <c r="F714" s="131" t="s">
        <v>732</v>
      </c>
      <c r="G714" s="132" t="s">
        <v>284</v>
      </c>
      <c r="H714" s="133">
        <v>0.157</v>
      </c>
      <c r="I714" s="134"/>
      <c r="J714" s="135">
        <f>ROUND(I714*H714,2)</f>
        <v>0</v>
      </c>
      <c r="K714" s="131" t="s">
        <v>179</v>
      </c>
      <c r="L714" s="33"/>
      <c r="M714" s="136" t="s">
        <v>31</v>
      </c>
      <c r="N714" s="137" t="s">
        <v>46</v>
      </c>
      <c r="P714" s="138">
        <f>O714*H714</f>
        <v>0</v>
      </c>
      <c r="Q714" s="138">
        <v>0</v>
      </c>
      <c r="R714" s="138">
        <f>Q714*H714</f>
        <v>0</v>
      </c>
      <c r="S714" s="138">
        <v>0</v>
      </c>
      <c r="T714" s="139">
        <f>S714*H714</f>
        <v>0</v>
      </c>
      <c r="AR714" s="140" t="s">
        <v>289</v>
      </c>
      <c r="AT714" s="140" t="s">
        <v>176</v>
      </c>
      <c r="AU714" s="140" t="s">
        <v>84</v>
      </c>
      <c r="AY714" s="18" t="s">
        <v>172</v>
      </c>
      <c r="BE714" s="141">
        <f>IF(N714="základní",J714,0)</f>
        <v>0</v>
      </c>
      <c r="BF714" s="141">
        <f>IF(N714="snížená",J714,0)</f>
        <v>0</v>
      </c>
      <c r="BG714" s="141">
        <f>IF(N714="zákl. přenesená",J714,0)</f>
        <v>0</v>
      </c>
      <c r="BH714" s="141">
        <f>IF(N714="sníž. přenesená",J714,0)</f>
        <v>0</v>
      </c>
      <c r="BI714" s="141">
        <f>IF(N714="nulová",J714,0)</f>
        <v>0</v>
      </c>
      <c r="BJ714" s="18" t="s">
        <v>80</v>
      </c>
      <c r="BK714" s="141">
        <f>ROUND(I714*H714,2)</f>
        <v>0</v>
      </c>
      <c r="BL714" s="18" t="s">
        <v>289</v>
      </c>
      <c r="BM714" s="140" t="s">
        <v>1109</v>
      </c>
    </row>
    <row r="715" spans="2:47" s="1" customFormat="1" ht="12">
      <c r="B715" s="33"/>
      <c r="D715" s="142" t="s">
        <v>181</v>
      </c>
      <c r="F715" s="143" t="s">
        <v>734</v>
      </c>
      <c r="I715" s="144"/>
      <c r="L715" s="33"/>
      <c r="M715" s="145"/>
      <c r="T715" s="54"/>
      <c r="AT715" s="18" t="s">
        <v>181</v>
      </c>
      <c r="AU715" s="18" t="s">
        <v>84</v>
      </c>
    </row>
    <row r="716" spans="2:63" s="11" customFormat="1" ht="22.9" customHeight="1">
      <c r="B716" s="117"/>
      <c r="D716" s="118" t="s">
        <v>74</v>
      </c>
      <c r="E716" s="127" t="s">
        <v>770</v>
      </c>
      <c r="F716" s="127" t="s">
        <v>771</v>
      </c>
      <c r="I716" s="120"/>
      <c r="J716" s="128">
        <f>BK716</f>
        <v>0</v>
      </c>
      <c r="L716" s="117"/>
      <c r="M716" s="122"/>
      <c r="P716" s="123">
        <f>SUM(P717:P745)</f>
        <v>0</v>
      </c>
      <c r="R716" s="123">
        <f>SUM(R717:R745)</f>
        <v>0.13603874250000003</v>
      </c>
      <c r="T716" s="124">
        <f>SUM(T717:T745)</f>
        <v>0</v>
      </c>
      <c r="AR716" s="118" t="s">
        <v>84</v>
      </c>
      <c r="AT716" s="125" t="s">
        <v>74</v>
      </c>
      <c r="AU716" s="125" t="s">
        <v>80</v>
      </c>
      <c r="AY716" s="118" t="s">
        <v>172</v>
      </c>
      <c r="BK716" s="126">
        <f>SUM(BK717:BK745)</f>
        <v>0</v>
      </c>
    </row>
    <row r="717" spans="2:65" s="1" customFormat="1" ht="24.2" customHeight="1">
      <c r="B717" s="33"/>
      <c r="C717" s="129" t="s">
        <v>766</v>
      </c>
      <c r="D717" s="129" t="s">
        <v>176</v>
      </c>
      <c r="E717" s="130" t="s">
        <v>773</v>
      </c>
      <c r="F717" s="131" t="s">
        <v>774</v>
      </c>
      <c r="G717" s="132" t="s">
        <v>101</v>
      </c>
      <c r="H717" s="133">
        <v>256.326</v>
      </c>
      <c r="I717" s="134"/>
      <c r="J717" s="135">
        <f>ROUND(I717*H717,2)</f>
        <v>0</v>
      </c>
      <c r="K717" s="131" t="s">
        <v>179</v>
      </c>
      <c r="L717" s="33"/>
      <c r="M717" s="136" t="s">
        <v>31</v>
      </c>
      <c r="N717" s="137" t="s">
        <v>46</v>
      </c>
      <c r="P717" s="138">
        <f>O717*H717</f>
        <v>0</v>
      </c>
      <c r="Q717" s="138">
        <v>0</v>
      </c>
      <c r="R717" s="138">
        <f>Q717*H717</f>
        <v>0</v>
      </c>
      <c r="S717" s="138">
        <v>0</v>
      </c>
      <c r="T717" s="139">
        <f>S717*H717</f>
        <v>0</v>
      </c>
      <c r="AR717" s="140" t="s">
        <v>289</v>
      </c>
      <c r="AT717" s="140" t="s">
        <v>176</v>
      </c>
      <c r="AU717" s="140" t="s">
        <v>84</v>
      </c>
      <c r="AY717" s="18" t="s">
        <v>172</v>
      </c>
      <c r="BE717" s="141">
        <f>IF(N717="základní",J717,0)</f>
        <v>0</v>
      </c>
      <c r="BF717" s="141">
        <f>IF(N717="snížená",J717,0)</f>
        <v>0</v>
      </c>
      <c r="BG717" s="141">
        <f>IF(N717="zákl. přenesená",J717,0)</f>
        <v>0</v>
      </c>
      <c r="BH717" s="141">
        <f>IF(N717="sníž. přenesená",J717,0)</f>
        <v>0</v>
      </c>
      <c r="BI717" s="141">
        <f>IF(N717="nulová",J717,0)</f>
        <v>0</v>
      </c>
      <c r="BJ717" s="18" t="s">
        <v>80</v>
      </c>
      <c r="BK717" s="141">
        <f>ROUND(I717*H717,2)</f>
        <v>0</v>
      </c>
      <c r="BL717" s="18" t="s">
        <v>289</v>
      </c>
      <c r="BM717" s="140" t="s">
        <v>1110</v>
      </c>
    </row>
    <row r="718" spans="2:47" s="1" customFormat="1" ht="12">
      <c r="B718" s="33"/>
      <c r="D718" s="142" t="s">
        <v>181</v>
      </c>
      <c r="F718" s="143" t="s">
        <v>776</v>
      </c>
      <c r="I718" s="144"/>
      <c r="L718" s="33"/>
      <c r="M718" s="145"/>
      <c r="T718" s="54"/>
      <c r="AT718" s="18" t="s">
        <v>181</v>
      </c>
      <c r="AU718" s="18" t="s">
        <v>84</v>
      </c>
    </row>
    <row r="719" spans="2:51" s="12" customFormat="1" ht="12">
      <c r="B719" s="148"/>
      <c r="D719" s="146" t="s">
        <v>185</v>
      </c>
      <c r="E719" s="149" t="s">
        <v>31</v>
      </c>
      <c r="F719" s="150" t="s">
        <v>111</v>
      </c>
      <c r="H719" s="151">
        <v>106.326</v>
      </c>
      <c r="I719" s="152"/>
      <c r="L719" s="148"/>
      <c r="M719" s="153"/>
      <c r="T719" s="154"/>
      <c r="AT719" s="149" t="s">
        <v>185</v>
      </c>
      <c r="AU719" s="149" t="s">
        <v>84</v>
      </c>
      <c r="AV719" s="12" t="s">
        <v>84</v>
      </c>
      <c r="AW719" s="12" t="s">
        <v>36</v>
      </c>
      <c r="AX719" s="12" t="s">
        <v>75</v>
      </c>
      <c r="AY719" s="149" t="s">
        <v>172</v>
      </c>
    </row>
    <row r="720" spans="2:51" s="12" customFormat="1" ht="12">
      <c r="B720" s="148"/>
      <c r="D720" s="146" t="s">
        <v>185</v>
      </c>
      <c r="E720" s="149" t="s">
        <v>31</v>
      </c>
      <c r="F720" s="150" t="s">
        <v>1111</v>
      </c>
      <c r="H720" s="151">
        <v>150</v>
      </c>
      <c r="I720" s="152"/>
      <c r="L720" s="148"/>
      <c r="M720" s="153"/>
      <c r="T720" s="154"/>
      <c r="AT720" s="149" t="s">
        <v>185</v>
      </c>
      <c r="AU720" s="149" t="s">
        <v>84</v>
      </c>
      <c r="AV720" s="12" t="s">
        <v>84</v>
      </c>
      <c r="AW720" s="12" t="s">
        <v>36</v>
      </c>
      <c r="AX720" s="12" t="s">
        <v>75</v>
      </c>
      <c r="AY720" s="149" t="s">
        <v>172</v>
      </c>
    </row>
    <row r="721" spans="2:51" s="13" customFormat="1" ht="12">
      <c r="B721" s="168"/>
      <c r="D721" s="146" t="s">
        <v>185</v>
      </c>
      <c r="E721" s="169" t="s">
        <v>31</v>
      </c>
      <c r="F721" s="170" t="s">
        <v>217</v>
      </c>
      <c r="H721" s="171">
        <v>256.326</v>
      </c>
      <c r="I721" s="172"/>
      <c r="L721" s="168"/>
      <c r="M721" s="173"/>
      <c r="T721" s="174"/>
      <c r="AT721" s="169" t="s">
        <v>185</v>
      </c>
      <c r="AU721" s="169" t="s">
        <v>84</v>
      </c>
      <c r="AV721" s="13" t="s">
        <v>90</v>
      </c>
      <c r="AW721" s="13" t="s">
        <v>36</v>
      </c>
      <c r="AX721" s="13" t="s">
        <v>80</v>
      </c>
      <c r="AY721" s="169" t="s">
        <v>172</v>
      </c>
    </row>
    <row r="722" spans="2:47" s="1" customFormat="1" ht="12">
      <c r="B722" s="33"/>
      <c r="D722" s="146" t="s">
        <v>186</v>
      </c>
      <c r="F722" s="155" t="s">
        <v>371</v>
      </c>
      <c r="L722" s="33"/>
      <c r="M722" s="145"/>
      <c r="T722" s="54"/>
      <c r="AU722" s="18" t="s">
        <v>84</v>
      </c>
    </row>
    <row r="723" spans="2:47" s="1" customFormat="1" ht="12">
      <c r="B723" s="33"/>
      <c r="D723" s="146" t="s">
        <v>186</v>
      </c>
      <c r="F723" s="156" t="s">
        <v>964</v>
      </c>
      <c r="H723" s="157">
        <v>3.18</v>
      </c>
      <c r="L723" s="33"/>
      <c r="M723" s="145"/>
      <c r="T723" s="54"/>
      <c r="AU723" s="18" t="s">
        <v>84</v>
      </c>
    </row>
    <row r="724" spans="2:47" s="1" customFormat="1" ht="12">
      <c r="B724" s="33"/>
      <c r="D724" s="146" t="s">
        <v>186</v>
      </c>
      <c r="F724" s="156" t="s">
        <v>965</v>
      </c>
      <c r="H724" s="157">
        <v>17.76</v>
      </c>
      <c r="L724" s="33"/>
      <c r="M724" s="145"/>
      <c r="T724" s="54"/>
      <c r="AU724" s="18" t="s">
        <v>84</v>
      </c>
    </row>
    <row r="725" spans="2:47" s="1" customFormat="1" ht="12">
      <c r="B725" s="33"/>
      <c r="D725" s="146" t="s">
        <v>186</v>
      </c>
      <c r="F725" s="156" t="s">
        <v>966</v>
      </c>
      <c r="H725" s="157">
        <v>16.935</v>
      </c>
      <c r="L725" s="33"/>
      <c r="M725" s="145"/>
      <c r="T725" s="54"/>
      <c r="AU725" s="18" t="s">
        <v>84</v>
      </c>
    </row>
    <row r="726" spans="2:47" s="1" customFormat="1" ht="12">
      <c r="B726" s="33"/>
      <c r="D726" s="146" t="s">
        <v>186</v>
      </c>
      <c r="F726" s="156" t="s">
        <v>967</v>
      </c>
      <c r="H726" s="157">
        <v>24.2</v>
      </c>
      <c r="L726" s="33"/>
      <c r="M726" s="145"/>
      <c r="T726" s="54"/>
      <c r="AU726" s="18" t="s">
        <v>84</v>
      </c>
    </row>
    <row r="727" spans="2:47" s="1" customFormat="1" ht="12">
      <c r="B727" s="33"/>
      <c r="D727" s="146" t="s">
        <v>186</v>
      </c>
      <c r="F727" s="156" t="s">
        <v>968</v>
      </c>
      <c r="H727" s="157">
        <v>24.047</v>
      </c>
      <c r="L727" s="33"/>
      <c r="M727" s="145"/>
      <c r="T727" s="54"/>
      <c r="AU727" s="18" t="s">
        <v>84</v>
      </c>
    </row>
    <row r="728" spans="2:47" s="1" customFormat="1" ht="12">
      <c r="B728" s="33"/>
      <c r="D728" s="146" t="s">
        <v>186</v>
      </c>
      <c r="F728" s="156" t="s">
        <v>969</v>
      </c>
      <c r="H728" s="157">
        <v>20.204</v>
      </c>
      <c r="L728" s="33"/>
      <c r="M728" s="145"/>
      <c r="T728" s="54"/>
      <c r="AU728" s="18" t="s">
        <v>84</v>
      </c>
    </row>
    <row r="729" spans="2:47" s="1" customFormat="1" ht="12">
      <c r="B729" s="33"/>
      <c r="D729" s="146" t="s">
        <v>186</v>
      </c>
      <c r="F729" s="156" t="s">
        <v>217</v>
      </c>
      <c r="H729" s="157">
        <v>106.326</v>
      </c>
      <c r="L729" s="33"/>
      <c r="M729" s="145"/>
      <c r="T729" s="54"/>
      <c r="AU729" s="18" t="s">
        <v>84</v>
      </c>
    </row>
    <row r="730" spans="2:65" s="1" customFormat="1" ht="33" customHeight="1">
      <c r="B730" s="33"/>
      <c r="C730" s="129" t="s">
        <v>772</v>
      </c>
      <c r="D730" s="129" t="s">
        <v>176</v>
      </c>
      <c r="E730" s="130" t="s">
        <v>779</v>
      </c>
      <c r="F730" s="131" t="s">
        <v>780</v>
      </c>
      <c r="G730" s="132" t="s">
        <v>101</v>
      </c>
      <c r="H730" s="133">
        <v>256.326</v>
      </c>
      <c r="I730" s="134"/>
      <c r="J730" s="135">
        <f>ROUND(I730*H730,2)</f>
        <v>0</v>
      </c>
      <c r="K730" s="131" t="s">
        <v>179</v>
      </c>
      <c r="L730" s="33"/>
      <c r="M730" s="136" t="s">
        <v>31</v>
      </c>
      <c r="N730" s="137" t="s">
        <v>46</v>
      </c>
      <c r="P730" s="138">
        <f>O730*H730</f>
        <v>0</v>
      </c>
      <c r="Q730" s="138">
        <v>0.000205</v>
      </c>
      <c r="R730" s="138">
        <f>Q730*H730</f>
        <v>0.05254683</v>
      </c>
      <c r="S730" s="138">
        <v>0</v>
      </c>
      <c r="T730" s="139">
        <f>S730*H730</f>
        <v>0</v>
      </c>
      <c r="AR730" s="140" t="s">
        <v>289</v>
      </c>
      <c r="AT730" s="140" t="s">
        <v>176</v>
      </c>
      <c r="AU730" s="140" t="s">
        <v>84</v>
      </c>
      <c r="AY730" s="18" t="s">
        <v>172</v>
      </c>
      <c r="BE730" s="141">
        <f>IF(N730="základní",J730,0)</f>
        <v>0</v>
      </c>
      <c r="BF730" s="141">
        <f>IF(N730="snížená",J730,0)</f>
        <v>0</v>
      </c>
      <c r="BG730" s="141">
        <f>IF(N730="zákl. přenesená",J730,0)</f>
        <v>0</v>
      </c>
      <c r="BH730" s="141">
        <f>IF(N730="sníž. přenesená",J730,0)</f>
        <v>0</v>
      </c>
      <c r="BI730" s="141">
        <f>IF(N730="nulová",J730,0)</f>
        <v>0</v>
      </c>
      <c r="BJ730" s="18" t="s">
        <v>80</v>
      </c>
      <c r="BK730" s="141">
        <f>ROUND(I730*H730,2)</f>
        <v>0</v>
      </c>
      <c r="BL730" s="18" t="s">
        <v>289</v>
      </c>
      <c r="BM730" s="140" t="s">
        <v>1112</v>
      </c>
    </row>
    <row r="731" spans="2:47" s="1" customFormat="1" ht="12">
      <c r="B731" s="33"/>
      <c r="D731" s="142" t="s">
        <v>181</v>
      </c>
      <c r="F731" s="143" t="s">
        <v>782</v>
      </c>
      <c r="I731" s="144"/>
      <c r="L731" s="33"/>
      <c r="M731" s="145"/>
      <c r="T731" s="54"/>
      <c r="AT731" s="18" t="s">
        <v>181</v>
      </c>
      <c r="AU731" s="18" t="s">
        <v>84</v>
      </c>
    </row>
    <row r="732" spans="2:65" s="1" customFormat="1" ht="24.2" customHeight="1">
      <c r="B732" s="33"/>
      <c r="C732" s="129" t="s">
        <v>778</v>
      </c>
      <c r="D732" s="129" t="s">
        <v>176</v>
      </c>
      <c r="E732" s="130" t="s">
        <v>784</v>
      </c>
      <c r="F732" s="131" t="s">
        <v>785</v>
      </c>
      <c r="G732" s="132" t="s">
        <v>101</v>
      </c>
      <c r="H732" s="133">
        <v>256.326</v>
      </c>
      <c r="I732" s="134"/>
      <c r="J732" s="135">
        <f>ROUND(I732*H732,2)</f>
        <v>0</v>
      </c>
      <c r="K732" s="131" t="s">
        <v>179</v>
      </c>
      <c r="L732" s="33"/>
      <c r="M732" s="136" t="s">
        <v>31</v>
      </c>
      <c r="N732" s="137" t="s">
        <v>46</v>
      </c>
      <c r="P732" s="138">
        <f>O732*H732</f>
        <v>0</v>
      </c>
      <c r="Q732" s="138">
        <v>0.0003255</v>
      </c>
      <c r="R732" s="138">
        <f>Q732*H732</f>
        <v>0.083434113</v>
      </c>
      <c r="S732" s="138">
        <v>0</v>
      </c>
      <c r="T732" s="139">
        <f>S732*H732</f>
        <v>0</v>
      </c>
      <c r="AR732" s="140" t="s">
        <v>289</v>
      </c>
      <c r="AT732" s="140" t="s">
        <v>176</v>
      </c>
      <c r="AU732" s="140" t="s">
        <v>84</v>
      </c>
      <c r="AY732" s="18" t="s">
        <v>172</v>
      </c>
      <c r="BE732" s="141">
        <f>IF(N732="základní",J732,0)</f>
        <v>0</v>
      </c>
      <c r="BF732" s="141">
        <f>IF(N732="snížená",J732,0)</f>
        <v>0</v>
      </c>
      <c r="BG732" s="141">
        <f>IF(N732="zákl. přenesená",J732,0)</f>
        <v>0</v>
      </c>
      <c r="BH732" s="141">
        <f>IF(N732="sníž. přenesená",J732,0)</f>
        <v>0</v>
      </c>
      <c r="BI732" s="141">
        <f>IF(N732="nulová",J732,0)</f>
        <v>0</v>
      </c>
      <c r="BJ732" s="18" t="s">
        <v>80</v>
      </c>
      <c r="BK732" s="141">
        <f>ROUND(I732*H732,2)</f>
        <v>0</v>
      </c>
      <c r="BL732" s="18" t="s">
        <v>289</v>
      </c>
      <c r="BM732" s="140" t="s">
        <v>1113</v>
      </c>
    </row>
    <row r="733" spans="2:47" s="1" customFormat="1" ht="12">
      <c r="B733" s="33"/>
      <c r="D733" s="142" t="s">
        <v>181</v>
      </c>
      <c r="F733" s="143" t="s">
        <v>787</v>
      </c>
      <c r="I733" s="144"/>
      <c r="L733" s="33"/>
      <c r="M733" s="145"/>
      <c r="T733" s="54"/>
      <c r="AT733" s="18" t="s">
        <v>181</v>
      </c>
      <c r="AU733" s="18" t="s">
        <v>84</v>
      </c>
    </row>
    <row r="734" spans="2:65" s="1" customFormat="1" ht="33" customHeight="1">
      <c r="B734" s="33"/>
      <c r="C734" s="129" t="s">
        <v>783</v>
      </c>
      <c r="D734" s="129" t="s">
        <v>176</v>
      </c>
      <c r="E734" s="130" t="s">
        <v>789</v>
      </c>
      <c r="F734" s="131" t="s">
        <v>790</v>
      </c>
      <c r="G734" s="132" t="s">
        <v>109</v>
      </c>
      <c r="H734" s="133">
        <v>5</v>
      </c>
      <c r="I734" s="134"/>
      <c r="J734" s="135">
        <f>ROUND(I734*H734,2)</f>
        <v>0</v>
      </c>
      <c r="K734" s="131" t="s">
        <v>179</v>
      </c>
      <c r="L734" s="33"/>
      <c r="M734" s="136" t="s">
        <v>31</v>
      </c>
      <c r="N734" s="137" t="s">
        <v>46</v>
      </c>
      <c r="P734" s="138">
        <f>O734*H734</f>
        <v>0</v>
      </c>
      <c r="Q734" s="138">
        <v>1.15599E-05</v>
      </c>
      <c r="R734" s="138">
        <f>Q734*H734</f>
        <v>5.7799499999999994E-05</v>
      </c>
      <c r="S734" s="138">
        <v>0</v>
      </c>
      <c r="T734" s="139">
        <f>S734*H734</f>
        <v>0</v>
      </c>
      <c r="AR734" s="140" t="s">
        <v>289</v>
      </c>
      <c r="AT734" s="140" t="s">
        <v>176</v>
      </c>
      <c r="AU734" s="140" t="s">
        <v>84</v>
      </c>
      <c r="AY734" s="18" t="s">
        <v>172</v>
      </c>
      <c r="BE734" s="141">
        <f>IF(N734="základní",J734,0)</f>
        <v>0</v>
      </c>
      <c r="BF734" s="141">
        <f>IF(N734="snížená",J734,0)</f>
        <v>0</v>
      </c>
      <c r="BG734" s="141">
        <f>IF(N734="zákl. přenesená",J734,0)</f>
        <v>0</v>
      </c>
      <c r="BH734" s="141">
        <f>IF(N734="sníž. přenesená",J734,0)</f>
        <v>0</v>
      </c>
      <c r="BI734" s="141">
        <f>IF(N734="nulová",J734,0)</f>
        <v>0</v>
      </c>
      <c r="BJ734" s="18" t="s">
        <v>80</v>
      </c>
      <c r="BK734" s="141">
        <f>ROUND(I734*H734,2)</f>
        <v>0</v>
      </c>
      <c r="BL734" s="18" t="s">
        <v>289</v>
      </c>
      <c r="BM734" s="140" t="s">
        <v>1114</v>
      </c>
    </row>
    <row r="735" spans="2:47" s="1" customFormat="1" ht="12">
      <c r="B735" s="33"/>
      <c r="D735" s="142" t="s">
        <v>181</v>
      </c>
      <c r="F735" s="143" t="s">
        <v>792</v>
      </c>
      <c r="I735" s="144"/>
      <c r="L735" s="33"/>
      <c r="M735" s="145"/>
      <c r="T735" s="54"/>
      <c r="AT735" s="18" t="s">
        <v>181</v>
      </c>
      <c r="AU735" s="18" t="s">
        <v>84</v>
      </c>
    </row>
    <row r="736" spans="2:51" s="12" customFormat="1" ht="12">
      <c r="B736" s="148"/>
      <c r="D736" s="146" t="s">
        <v>185</v>
      </c>
      <c r="E736" s="149" t="s">
        <v>31</v>
      </c>
      <c r="F736" s="150" t="s">
        <v>93</v>
      </c>
      <c r="H736" s="151">
        <v>5</v>
      </c>
      <c r="I736" s="152"/>
      <c r="L736" s="148"/>
      <c r="M736" s="153"/>
      <c r="T736" s="154"/>
      <c r="AT736" s="149" t="s">
        <v>185</v>
      </c>
      <c r="AU736" s="149" t="s">
        <v>84</v>
      </c>
      <c r="AV736" s="12" t="s">
        <v>84</v>
      </c>
      <c r="AW736" s="12" t="s">
        <v>36</v>
      </c>
      <c r="AX736" s="12" t="s">
        <v>80</v>
      </c>
      <c r="AY736" s="149" t="s">
        <v>172</v>
      </c>
    </row>
    <row r="737" spans="2:65" s="1" customFormat="1" ht="37.9" customHeight="1">
      <c r="B737" s="33"/>
      <c r="C737" s="129" t="s">
        <v>788</v>
      </c>
      <c r="D737" s="129" t="s">
        <v>176</v>
      </c>
      <c r="E737" s="130" t="s">
        <v>793</v>
      </c>
      <c r="F737" s="131" t="s">
        <v>794</v>
      </c>
      <c r="G737" s="132" t="s">
        <v>109</v>
      </c>
      <c r="H737" s="133">
        <v>50</v>
      </c>
      <c r="I737" s="134"/>
      <c r="J737" s="135">
        <f>ROUND(I737*H737,2)</f>
        <v>0</v>
      </c>
      <c r="K737" s="131" t="s">
        <v>179</v>
      </c>
      <c r="L737" s="33"/>
      <c r="M737" s="136" t="s">
        <v>31</v>
      </c>
      <c r="N737" s="137" t="s">
        <v>46</v>
      </c>
      <c r="P737" s="138">
        <f>O737*H737</f>
        <v>0</v>
      </c>
      <c r="Q737" s="138">
        <v>0</v>
      </c>
      <c r="R737" s="138">
        <f>Q737*H737</f>
        <v>0</v>
      </c>
      <c r="S737" s="138">
        <v>0</v>
      </c>
      <c r="T737" s="139">
        <f>S737*H737</f>
        <v>0</v>
      </c>
      <c r="AR737" s="140" t="s">
        <v>289</v>
      </c>
      <c r="AT737" s="140" t="s">
        <v>176</v>
      </c>
      <c r="AU737" s="140" t="s">
        <v>84</v>
      </c>
      <c r="AY737" s="18" t="s">
        <v>172</v>
      </c>
      <c r="BE737" s="141">
        <f>IF(N737="základní",J737,0)</f>
        <v>0</v>
      </c>
      <c r="BF737" s="141">
        <f>IF(N737="snížená",J737,0)</f>
        <v>0</v>
      </c>
      <c r="BG737" s="141">
        <f>IF(N737="zákl. přenesená",J737,0)</f>
        <v>0</v>
      </c>
      <c r="BH737" s="141">
        <f>IF(N737="sníž. přenesená",J737,0)</f>
        <v>0</v>
      </c>
      <c r="BI737" s="141">
        <f>IF(N737="nulová",J737,0)</f>
        <v>0</v>
      </c>
      <c r="BJ737" s="18" t="s">
        <v>80</v>
      </c>
      <c r="BK737" s="141">
        <f>ROUND(I737*H737,2)</f>
        <v>0</v>
      </c>
      <c r="BL737" s="18" t="s">
        <v>289</v>
      </c>
      <c r="BM737" s="140" t="s">
        <v>1115</v>
      </c>
    </row>
    <row r="738" spans="2:47" s="1" customFormat="1" ht="12">
      <c r="B738" s="33"/>
      <c r="D738" s="142" t="s">
        <v>181</v>
      </c>
      <c r="F738" s="143" t="s">
        <v>796</v>
      </c>
      <c r="I738" s="144"/>
      <c r="L738" s="33"/>
      <c r="M738" s="145"/>
      <c r="T738" s="54"/>
      <c r="AT738" s="18" t="s">
        <v>181</v>
      </c>
      <c r="AU738" s="18" t="s">
        <v>84</v>
      </c>
    </row>
    <row r="739" spans="2:65" s="1" customFormat="1" ht="24.2" customHeight="1">
      <c r="B739" s="33"/>
      <c r="C739" s="158" t="s">
        <v>521</v>
      </c>
      <c r="D739" s="158" t="s">
        <v>201</v>
      </c>
      <c r="E739" s="159" t="s">
        <v>798</v>
      </c>
      <c r="F739" s="160" t="s">
        <v>799</v>
      </c>
      <c r="G739" s="161" t="s">
        <v>109</v>
      </c>
      <c r="H739" s="162">
        <v>50</v>
      </c>
      <c r="I739" s="163"/>
      <c r="J739" s="164">
        <f>ROUND(I739*H739,2)</f>
        <v>0</v>
      </c>
      <c r="K739" s="160" t="s">
        <v>179</v>
      </c>
      <c r="L739" s="165"/>
      <c r="M739" s="166" t="s">
        <v>31</v>
      </c>
      <c r="N739" s="167" t="s">
        <v>46</v>
      </c>
      <c r="P739" s="138">
        <f>O739*H739</f>
        <v>0</v>
      </c>
      <c r="Q739" s="138">
        <v>0</v>
      </c>
      <c r="R739" s="138">
        <f>Q739*H739</f>
        <v>0</v>
      </c>
      <c r="S739" s="138">
        <v>0</v>
      </c>
      <c r="T739" s="139">
        <f>S739*H739</f>
        <v>0</v>
      </c>
      <c r="AR739" s="140" t="s">
        <v>397</v>
      </c>
      <c r="AT739" s="140" t="s">
        <v>201</v>
      </c>
      <c r="AU739" s="140" t="s">
        <v>84</v>
      </c>
      <c r="AY739" s="18" t="s">
        <v>172</v>
      </c>
      <c r="BE739" s="141">
        <f>IF(N739="základní",J739,0)</f>
        <v>0</v>
      </c>
      <c r="BF739" s="141">
        <f>IF(N739="snížená",J739,0)</f>
        <v>0</v>
      </c>
      <c r="BG739" s="141">
        <f>IF(N739="zákl. přenesená",J739,0)</f>
        <v>0</v>
      </c>
      <c r="BH739" s="141">
        <f>IF(N739="sníž. přenesená",J739,0)</f>
        <v>0</v>
      </c>
      <c r="BI739" s="141">
        <f>IF(N739="nulová",J739,0)</f>
        <v>0</v>
      </c>
      <c r="BJ739" s="18" t="s">
        <v>80</v>
      </c>
      <c r="BK739" s="141">
        <f>ROUND(I739*H739,2)</f>
        <v>0</v>
      </c>
      <c r="BL739" s="18" t="s">
        <v>289</v>
      </c>
      <c r="BM739" s="140" t="s">
        <v>1116</v>
      </c>
    </row>
    <row r="740" spans="2:65" s="1" customFormat="1" ht="24.2" customHeight="1">
      <c r="B740" s="33"/>
      <c r="C740" s="129" t="s">
        <v>797</v>
      </c>
      <c r="D740" s="129" t="s">
        <v>176</v>
      </c>
      <c r="E740" s="130" t="s">
        <v>802</v>
      </c>
      <c r="F740" s="131" t="s">
        <v>803</v>
      </c>
      <c r="G740" s="132" t="s">
        <v>101</v>
      </c>
      <c r="H740" s="133">
        <v>100</v>
      </c>
      <c r="I740" s="134"/>
      <c r="J740" s="135">
        <f>ROUND(I740*H740,2)</f>
        <v>0</v>
      </c>
      <c r="K740" s="131" t="s">
        <v>179</v>
      </c>
      <c r="L740" s="33"/>
      <c r="M740" s="136" t="s">
        <v>31</v>
      </c>
      <c r="N740" s="137" t="s">
        <v>46</v>
      </c>
      <c r="P740" s="138">
        <f>O740*H740</f>
        <v>0</v>
      </c>
      <c r="Q740" s="138">
        <v>0</v>
      </c>
      <c r="R740" s="138">
        <f>Q740*H740</f>
        <v>0</v>
      </c>
      <c r="S740" s="138">
        <v>0</v>
      </c>
      <c r="T740" s="139">
        <f>S740*H740</f>
        <v>0</v>
      </c>
      <c r="AR740" s="140" t="s">
        <v>289</v>
      </c>
      <c r="AT740" s="140" t="s">
        <v>176</v>
      </c>
      <c r="AU740" s="140" t="s">
        <v>84</v>
      </c>
      <c r="AY740" s="18" t="s">
        <v>172</v>
      </c>
      <c r="BE740" s="141">
        <f>IF(N740="základní",J740,0)</f>
        <v>0</v>
      </c>
      <c r="BF740" s="141">
        <f>IF(N740="snížená",J740,0)</f>
        <v>0</v>
      </c>
      <c r="BG740" s="141">
        <f>IF(N740="zákl. přenesená",J740,0)</f>
        <v>0</v>
      </c>
      <c r="BH740" s="141">
        <f>IF(N740="sníž. přenesená",J740,0)</f>
        <v>0</v>
      </c>
      <c r="BI740" s="141">
        <f>IF(N740="nulová",J740,0)</f>
        <v>0</v>
      </c>
      <c r="BJ740" s="18" t="s">
        <v>80</v>
      </c>
      <c r="BK740" s="141">
        <f>ROUND(I740*H740,2)</f>
        <v>0</v>
      </c>
      <c r="BL740" s="18" t="s">
        <v>289</v>
      </c>
      <c r="BM740" s="140" t="s">
        <v>1117</v>
      </c>
    </row>
    <row r="741" spans="2:47" s="1" customFormat="1" ht="12">
      <c r="B741" s="33"/>
      <c r="D741" s="142" t="s">
        <v>181</v>
      </c>
      <c r="F741" s="143" t="s">
        <v>805</v>
      </c>
      <c r="I741" s="144"/>
      <c r="L741" s="33"/>
      <c r="M741" s="145"/>
      <c r="T741" s="54"/>
      <c r="AT741" s="18" t="s">
        <v>181</v>
      </c>
      <c r="AU741" s="18" t="s">
        <v>84</v>
      </c>
    </row>
    <row r="742" spans="2:65" s="1" customFormat="1" ht="16.5" customHeight="1">
      <c r="B742" s="33"/>
      <c r="C742" s="158" t="s">
        <v>801</v>
      </c>
      <c r="D742" s="158" t="s">
        <v>201</v>
      </c>
      <c r="E742" s="159" t="s">
        <v>807</v>
      </c>
      <c r="F742" s="160" t="s">
        <v>808</v>
      </c>
      <c r="G742" s="161" t="s">
        <v>101</v>
      </c>
      <c r="H742" s="162">
        <v>100</v>
      </c>
      <c r="I742" s="163"/>
      <c r="J742" s="164">
        <f>ROUND(I742*H742,2)</f>
        <v>0</v>
      </c>
      <c r="K742" s="160" t="s">
        <v>179</v>
      </c>
      <c r="L742" s="165"/>
      <c r="M742" s="166" t="s">
        <v>31</v>
      </c>
      <c r="N742" s="167" t="s">
        <v>46</v>
      </c>
      <c r="P742" s="138">
        <f>O742*H742</f>
        <v>0</v>
      </c>
      <c r="Q742" s="138">
        <v>0</v>
      </c>
      <c r="R742" s="138">
        <f>Q742*H742</f>
        <v>0</v>
      </c>
      <c r="S742" s="138">
        <v>0</v>
      </c>
      <c r="T742" s="139">
        <f>S742*H742</f>
        <v>0</v>
      </c>
      <c r="AR742" s="140" t="s">
        <v>397</v>
      </c>
      <c r="AT742" s="140" t="s">
        <v>201</v>
      </c>
      <c r="AU742" s="140" t="s">
        <v>84</v>
      </c>
      <c r="AY742" s="18" t="s">
        <v>172</v>
      </c>
      <c r="BE742" s="141">
        <f>IF(N742="základní",J742,0)</f>
        <v>0</v>
      </c>
      <c r="BF742" s="141">
        <f>IF(N742="snížená",J742,0)</f>
        <v>0</v>
      </c>
      <c r="BG742" s="141">
        <f>IF(N742="zákl. přenesená",J742,0)</f>
        <v>0</v>
      </c>
      <c r="BH742" s="141">
        <f>IF(N742="sníž. přenesená",J742,0)</f>
        <v>0</v>
      </c>
      <c r="BI742" s="141">
        <f>IF(N742="nulová",J742,0)</f>
        <v>0</v>
      </c>
      <c r="BJ742" s="18" t="s">
        <v>80</v>
      </c>
      <c r="BK742" s="141">
        <f>ROUND(I742*H742,2)</f>
        <v>0</v>
      </c>
      <c r="BL742" s="18" t="s">
        <v>289</v>
      </c>
      <c r="BM742" s="140" t="s">
        <v>1118</v>
      </c>
    </row>
    <row r="743" spans="2:65" s="1" customFormat="1" ht="55.5" customHeight="1">
      <c r="B743" s="33"/>
      <c r="C743" s="129" t="s">
        <v>806</v>
      </c>
      <c r="D743" s="129" t="s">
        <v>176</v>
      </c>
      <c r="E743" s="130" t="s">
        <v>811</v>
      </c>
      <c r="F743" s="131" t="s">
        <v>812</v>
      </c>
      <c r="G743" s="132" t="s">
        <v>101</v>
      </c>
      <c r="H743" s="133">
        <v>100</v>
      </c>
      <c r="I743" s="134"/>
      <c r="J743" s="135">
        <f>ROUND(I743*H743,2)</f>
        <v>0</v>
      </c>
      <c r="K743" s="131" t="s">
        <v>179</v>
      </c>
      <c r="L743" s="33"/>
      <c r="M743" s="136" t="s">
        <v>31</v>
      </c>
      <c r="N743" s="137" t="s">
        <v>46</v>
      </c>
      <c r="P743" s="138">
        <f>O743*H743</f>
        <v>0</v>
      </c>
      <c r="Q743" s="138">
        <v>0</v>
      </c>
      <c r="R743" s="138">
        <f>Q743*H743</f>
        <v>0</v>
      </c>
      <c r="S743" s="138">
        <v>0</v>
      </c>
      <c r="T743" s="139">
        <f>S743*H743</f>
        <v>0</v>
      </c>
      <c r="AR743" s="140" t="s">
        <v>289</v>
      </c>
      <c r="AT743" s="140" t="s">
        <v>176</v>
      </c>
      <c r="AU743" s="140" t="s">
        <v>84</v>
      </c>
      <c r="AY743" s="18" t="s">
        <v>172</v>
      </c>
      <c r="BE743" s="141">
        <f>IF(N743="základní",J743,0)</f>
        <v>0</v>
      </c>
      <c r="BF743" s="141">
        <f>IF(N743="snížená",J743,0)</f>
        <v>0</v>
      </c>
      <c r="BG743" s="141">
        <f>IF(N743="zákl. přenesená",J743,0)</f>
        <v>0</v>
      </c>
      <c r="BH743" s="141">
        <f>IF(N743="sníž. přenesená",J743,0)</f>
        <v>0</v>
      </c>
      <c r="BI743" s="141">
        <f>IF(N743="nulová",J743,0)</f>
        <v>0</v>
      </c>
      <c r="BJ743" s="18" t="s">
        <v>80</v>
      </c>
      <c r="BK743" s="141">
        <f>ROUND(I743*H743,2)</f>
        <v>0</v>
      </c>
      <c r="BL743" s="18" t="s">
        <v>289</v>
      </c>
      <c r="BM743" s="140" t="s">
        <v>1119</v>
      </c>
    </row>
    <row r="744" spans="2:47" s="1" customFormat="1" ht="12">
      <c r="B744" s="33"/>
      <c r="D744" s="142" t="s">
        <v>181</v>
      </c>
      <c r="F744" s="143" t="s">
        <v>814</v>
      </c>
      <c r="I744" s="144"/>
      <c r="L744" s="33"/>
      <c r="M744" s="145"/>
      <c r="T744" s="54"/>
      <c r="AT744" s="18" t="s">
        <v>181</v>
      </c>
      <c r="AU744" s="18" t="s">
        <v>84</v>
      </c>
    </row>
    <row r="745" spans="2:65" s="1" customFormat="1" ht="16.5" customHeight="1">
      <c r="B745" s="33"/>
      <c r="C745" s="158" t="s">
        <v>810</v>
      </c>
      <c r="D745" s="158" t="s">
        <v>201</v>
      </c>
      <c r="E745" s="159" t="s">
        <v>807</v>
      </c>
      <c r="F745" s="160" t="s">
        <v>808</v>
      </c>
      <c r="G745" s="161" t="s">
        <v>101</v>
      </c>
      <c r="H745" s="162">
        <v>100</v>
      </c>
      <c r="I745" s="163"/>
      <c r="J745" s="164">
        <f>ROUND(I745*H745,2)</f>
        <v>0</v>
      </c>
      <c r="K745" s="160" t="s">
        <v>179</v>
      </c>
      <c r="L745" s="165"/>
      <c r="M745" s="195" t="s">
        <v>31</v>
      </c>
      <c r="N745" s="196" t="s">
        <v>46</v>
      </c>
      <c r="O745" s="192"/>
      <c r="P745" s="193">
        <f>O745*H745</f>
        <v>0</v>
      </c>
      <c r="Q745" s="193">
        <v>0</v>
      </c>
      <c r="R745" s="193">
        <f>Q745*H745</f>
        <v>0</v>
      </c>
      <c r="S745" s="193">
        <v>0</v>
      </c>
      <c r="T745" s="194">
        <f>S745*H745</f>
        <v>0</v>
      </c>
      <c r="AR745" s="140" t="s">
        <v>397</v>
      </c>
      <c r="AT745" s="140" t="s">
        <v>201</v>
      </c>
      <c r="AU745" s="140" t="s">
        <v>84</v>
      </c>
      <c r="AY745" s="18" t="s">
        <v>172</v>
      </c>
      <c r="BE745" s="141">
        <f>IF(N745="základní",J745,0)</f>
        <v>0</v>
      </c>
      <c r="BF745" s="141">
        <f>IF(N745="snížená",J745,0)</f>
        <v>0</v>
      </c>
      <c r="BG745" s="141">
        <f>IF(N745="zákl. přenesená",J745,0)</f>
        <v>0</v>
      </c>
      <c r="BH745" s="141">
        <f>IF(N745="sníž. přenesená",J745,0)</f>
        <v>0</v>
      </c>
      <c r="BI745" s="141">
        <f>IF(N745="nulová",J745,0)</f>
        <v>0</v>
      </c>
      <c r="BJ745" s="18" t="s">
        <v>80</v>
      </c>
      <c r="BK745" s="141">
        <f>ROUND(I745*H745,2)</f>
        <v>0</v>
      </c>
      <c r="BL745" s="18" t="s">
        <v>289</v>
      </c>
      <c r="BM745" s="140" t="s">
        <v>1120</v>
      </c>
    </row>
    <row r="746" spans="2:12" s="1" customFormat="1" ht="6.95" customHeight="1">
      <c r="B746" s="42"/>
      <c r="C746" s="43"/>
      <c r="D746" s="43"/>
      <c r="E746" s="43"/>
      <c r="F746" s="43"/>
      <c r="G746" s="43"/>
      <c r="H746" s="43"/>
      <c r="I746" s="43"/>
      <c r="J746" s="43"/>
      <c r="K746" s="43"/>
      <c r="L746" s="33"/>
    </row>
  </sheetData>
  <sheetProtection algorithmName="SHA-512" hashValue="NXkZvUkYxVVEIhzTW+Te6FNq6O40sN7USf0nvN2dj3WBPf6xiD2yw7NTRNPvSoBJ3mbLwGMgKAeYALpYC8LhZg==" saltValue="bBDJ6Wlfw+ac6/uoIHkJsA6QxMyXzZYG32GwePRMpz4J4MoUEUlMh1lSw7x5XS6+LFN003gDg5r41L57MZJGMA==" spinCount="100000" sheet="1" objects="1" scenarios="1" formatColumns="0" formatRows="0" autoFilter="0"/>
  <autoFilter ref="C105:K745"/>
  <mergeCells count="9">
    <mergeCell ref="E50:H50"/>
    <mergeCell ref="E96:H96"/>
    <mergeCell ref="E98:H98"/>
    <mergeCell ref="L2:V2"/>
    <mergeCell ref="E7:H7"/>
    <mergeCell ref="E9:H9"/>
    <mergeCell ref="E18:H18"/>
    <mergeCell ref="E27:H27"/>
    <mergeCell ref="E48:H48"/>
  </mergeCells>
  <hyperlinks>
    <hyperlink ref="F111" r:id="rId1" display="https://podminky.urs.cz/item/CS_URS_2023_02/121151103"/>
    <hyperlink ref="F119" r:id="rId2" display="https://podminky.urs.cz/item/CS_URS_2023_02/181111113"/>
    <hyperlink ref="F124" r:id="rId3" display="https://podminky.urs.cz/item/CS_URS_2023_02/181351003"/>
    <hyperlink ref="F131" r:id="rId4" display="https://podminky.urs.cz/item/CS_URS_2023_02/181411132"/>
    <hyperlink ref="F146" r:id="rId5" display="https://podminky.urs.cz/item/CS_URS_2023_02/132251253"/>
    <hyperlink ref="F166" r:id="rId6" display="https://podminky.urs.cz/item/CS_URS_2023_02/132212131"/>
    <hyperlink ref="F171" r:id="rId7" display="https://podminky.urs.cz/item/CS_URS_2023_02/174111101"/>
    <hyperlink ref="F191" r:id="rId8" display="https://podminky.urs.cz/item/CS_URS_2023_02/162251102"/>
    <hyperlink ref="F195" r:id="rId9" display="https://podminky.urs.cz/item/CS_URS_2023_02/167151111"/>
    <hyperlink ref="F198" r:id="rId10" display="https://podminky.urs.cz/item/CS_URS_2023_02/162751117"/>
    <hyperlink ref="F205" r:id="rId11" display="https://podminky.urs.cz/item/CS_URS_2023_02/162751119"/>
    <hyperlink ref="F209" r:id="rId12" display="https://podminky.urs.cz/item/CS_URS_2023_02/997013873"/>
    <hyperlink ref="F214" r:id="rId13" display="https://podminky.urs.cz/item/CS_URS_2023_02/965082932"/>
    <hyperlink ref="F218" r:id="rId14" display="https://podminky.urs.cz/item/CS_URS_2023_02/167111101"/>
    <hyperlink ref="F220" r:id="rId15" display="https://podminky.urs.cz/item/CS_URS_2023_02/162751117"/>
    <hyperlink ref="F223" r:id="rId16" display="https://podminky.urs.cz/item/CS_URS_2023_02/211971110"/>
    <hyperlink ref="F235" r:id="rId17" display="https://podminky.urs.cz/item/CS_URS_2023_02/319202115"/>
    <hyperlink ref="F243" r:id="rId18" display="https://podminky.urs.cz/item/CS_URS_2023_02/113106023"/>
    <hyperlink ref="F249" r:id="rId19" display="https://podminky.urs.cz/item/CS_URS_2023_02/564730101"/>
    <hyperlink ref="F253" r:id="rId20" display="https://podminky.urs.cz/item/CS_URS_2023_02/935113111"/>
    <hyperlink ref="F265" r:id="rId21" display="https://podminky.urs.cz/item/CS_URS_2023_02/619991001"/>
    <hyperlink ref="F268" r:id="rId22" display="https://podminky.urs.cz/item/CS_URS_2023_02/619991011"/>
    <hyperlink ref="F279" r:id="rId23" display="https://podminky.urs.cz/item/CS_URS_2023_02/612131151"/>
    <hyperlink ref="F290" r:id="rId24" display="https://podminky.urs.cz/item/CS_URS_2023_02/612324111"/>
    <hyperlink ref="F301" r:id="rId25" display="https://podminky.urs.cz/item/CS_URS_2023_02/612324191"/>
    <hyperlink ref="F312" r:id="rId26" display="https://podminky.urs.cz/item/CS_URS_2023_02/612325131"/>
    <hyperlink ref="F323" r:id="rId27" display="https://podminky.urs.cz/item/CS_URS_2023_02/612328131"/>
    <hyperlink ref="F334" r:id="rId28" display="https://podminky.urs.cz/item/CS_URS_2023_02/622131101"/>
    <hyperlink ref="F355" r:id="rId29" display="https://podminky.urs.cz/item/CS_URS_2023_02/622331101"/>
    <hyperlink ref="F374" r:id="rId30" display="https://podminky.urs.cz/item/CS_URS_2023_02/622331191"/>
    <hyperlink ref="F395" r:id="rId31" display="https://podminky.urs.cz/item/CS_URS_2023_02/622142001"/>
    <hyperlink ref="F417" r:id="rId32" display="https://podminky.urs.cz/item/CS_URS_2023_02/783823133"/>
    <hyperlink ref="F428" r:id="rId33" display="https://podminky.urs.cz/item/CS_URS_2023_02/783827123"/>
    <hyperlink ref="F440" r:id="rId34" display="https://podminky.urs.cz/item/CS_URS_2023_02/175111101"/>
    <hyperlink ref="F452" r:id="rId35" display="https://podminky.urs.cz/item/CS_URS_2023_02/451572111"/>
    <hyperlink ref="F462" r:id="rId36" display="https://podminky.urs.cz/item/CS_URS_2023_02/899722111"/>
    <hyperlink ref="F473" r:id="rId37" display="https://podminky.urs.cz/item/CS_URS_2023_02/952901111"/>
    <hyperlink ref="F476" r:id="rId38" display="https://podminky.urs.cz/item/CS_URS_2023_02/HZS1292"/>
    <hyperlink ref="F487" r:id="rId39" display="https://podminky.urs.cz/item/CS_URS_2023_02/949101112"/>
    <hyperlink ref="F491" r:id="rId40" display="https://podminky.urs.cz/item/CS_URS_2023_02/591441111"/>
    <hyperlink ref="F502" r:id="rId41" display="https://podminky.urs.cz/item/CS_URS_2023_02/637111111"/>
    <hyperlink ref="F507" r:id="rId42" display="https://podminky.urs.cz/item/CS_URS_2023_02/637311131"/>
    <hyperlink ref="F512" r:id="rId43" display="https://podminky.urs.cz/item/CS_URS_2023_02/935112111"/>
    <hyperlink ref="F524" r:id="rId44" display="https://podminky.urs.cz/item/CS_URS_2023_02/935112911"/>
    <hyperlink ref="F534" r:id="rId45" display="https://podminky.urs.cz/item/CS_URS_2023_02/968072455"/>
    <hyperlink ref="F537" r:id="rId46" display="https://podminky.urs.cz/item/CS_URS_2023_02/766691914"/>
    <hyperlink ref="F540" r:id="rId47" display="https://podminky.urs.cz/item/CS_URS_2023_02/962031133"/>
    <hyperlink ref="F545" r:id="rId48" display="https://podminky.urs.cz/item/CS_URS_2023_02/113204111"/>
    <hyperlink ref="F550" r:id="rId49" display="https://podminky.urs.cz/item/CS_URS_2023_02/629995101"/>
    <hyperlink ref="F558" r:id="rId50" display="https://podminky.urs.cz/item/CS_URS_2023_02/978013191"/>
    <hyperlink ref="F560" r:id="rId51" display="https://podminky.urs.cz/item/CS_URS_2023_02/965042121"/>
    <hyperlink ref="F569" r:id="rId52" display="https://podminky.urs.cz/item/CS_URS_2023_02/966008211"/>
    <hyperlink ref="F577" r:id="rId53" display="https://podminky.urs.cz/item/CS_URS_2023_02/978013191"/>
    <hyperlink ref="F593" r:id="rId54" display="https://podminky.urs.cz/item/CS_URS_2023_02/978011191"/>
    <hyperlink ref="F596" r:id="rId55" display="https://podminky.urs.cz/item/CS_URS_2023_02/HZS1292"/>
    <hyperlink ref="F608" r:id="rId56" display="https://podminky.urs.cz/item/CS_URS_2023_02/997013211"/>
    <hyperlink ref="F610" r:id="rId57" display="https://podminky.urs.cz/item/CS_URS_2023_02/997013501"/>
    <hyperlink ref="F612" r:id="rId58" display="https://podminky.urs.cz/item/CS_URS_2023_02/997013509"/>
    <hyperlink ref="F616" r:id="rId59" display="https://podminky.urs.cz/item/CS_URS_2023_02/997013631"/>
    <hyperlink ref="F620" r:id="rId60" display="https://podminky.urs.cz/item/CS_URS_2023_02/998011001"/>
    <hyperlink ref="F624" r:id="rId61" display="https://podminky.urs.cz/item/CS_URS_2023_02/998018001"/>
    <hyperlink ref="F630" r:id="rId62" display="https://podminky.urs.cz/item/CS_URS_2023_02/711112001"/>
    <hyperlink ref="F651" r:id="rId63" display="https://podminky.urs.cz/item/CS_URS_2023_02/711112132"/>
    <hyperlink ref="F672" r:id="rId64" display="https://podminky.urs.cz/item/CS_URS_2023_02/711161273"/>
    <hyperlink ref="F685" r:id="rId65" display="https://podminky.urs.cz/item/CS_URS_2023_02/711161383"/>
    <hyperlink ref="F690" r:id="rId66" display="https://podminky.urs.cz/item/CS_URS_2023_02/998711101"/>
    <hyperlink ref="F692" r:id="rId67" display="https://podminky.urs.cz/item/CS_URS_2023_02/998711181"/>
    <hyperlink ref="F695" r:id="rId68" display="https://podminky.urs.cz/item/CS_URS_2023_02/721173401"/>
    <hyperlink ref="F705" r:id="rId69" display="https://podminky.urs.cz/item/CS_URS_2023_02/998721101"/>
    <hyperlink ref="F709" r:id="rId70" display="https://podminky.urs.cz/item/CS_URS_2023_02/764218604"/>
    <hyperlink ref="F712" r:id="rId71" display="https://podminky.urs.cz/item/CS_URS_2023_02/764218645"/>
    <hyperlink ref="F715" r:id="rId72" display="https://podminky.urs.cz/item/CS_URS_2023_02/998764101"/>
    <hyperlink ref="F718" r:id="rId73" display="https://podminky.urs.cz/item/CS_URS_2023_02/784111001"/>
    <hyperlink ref="F731" r:id="rId74" display="https://podminky.urs.cz/item/CS_URS_2023_02/784181111"/>
    <hyperlink ref="F733" r:id="rId75" display="https://podminky.urs.cz/item/CS_URS_2023_02/784321031"/>
    <hyperlink ref="F735" r:id="rId76" display="https://podminky.urs.cz/item/CS_URS_2023_02/784161001"/>
    <hyperlink ref="F738" r:id="rId77" display="https://podminky.urs.cz/item/CS_URS_2023_02/784171001"/>
    <hyperlink ref="F741" r:id="rId78" display="https://podminky.urs.cz/item/CS_URS_2023_02/784171101"/>
    <hyperlink ref="F744" r:id="rId79" display="https://podminky.urs.cz/item/CS_URS_2023_02/78417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5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89</v>
      </c>
      <c r="AZ2" s="86" t="s">
        <v>99</v>
      </c>
      <c r="BA2" s="86" t="s">
        <v>100</v>
      </c>
      <c r="BB2" s="86" t="s">
        <v>101</v>
      </c>
      <c r="BC2" s="86" t="s">
        <v>1121</v>
      </c>
      <c r="BD2" s="86" t="s">
        <v>87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  <c r="AZ3" s="86" t="s">
        <v>103</v>
      </c>
      <c r="BA3" s="86" t="s">
        <v>104</v>
      </c>
      <c r="BB3" s="86" t="s">
        <v>101</v>
      </c>
      <c r="BC3" s="86" t="s">
        <v>1122</v>
      </c>
      <c r="BD3" s="86" t="s">
        <v>87</v>
      </c>
    </row>
    <row r="4" spans="2:56" ht="24.95" customHeight="1">
      <c r="B4" s="21"/>
      <c r="D4" s="22" t="s">
        <v>106</v>
      </c>
      <c r="L4" s="21"/>
      <c r="M4" s="87" t="s">
        <v>10</v>
      </c>
      <c r="AT4" s="18" t="s">
        <v>4</v>
      </c>
      <c r="AZ4" s="86" t="s">
        <v>107</v>
      </c>
      <c r="BA4" s="86" t="s">
        <v>1123</v>
      </c>
      <c r="BB4" s="86" t="s">
        <v>109</v>
      </c>
      <c r="BC4" s="86" t="s">
        <v>1124</v>
      </c>
      <c r="BD4" s="86" t="s">
        <v>87</v>
      </c>
    </row>
    <row r="5" spans="2:56" ht="6.95" customHeight="1">
      <c r="B5" s="21"/>
      <c r="L5" s="21"/>
      <c r="AZ5" s="86" t="s">
        <v>111</v>
      </c>
      <c r="BA5" s="86" t="s">
        <v>1125</v>
      </c>
      <c r="BB5" s="86" t="s">
        <v>101</v>
      </c>
      <c r="BC5" s="86" t="s">
        <v>1126</v>
      </c>
      <c r="BD5" s="86" t="s">
        <v>87</v>
      </c>
    </row>
    <row r="6" spans="2:56" ht="12" customHeight="1">
      <c r="B6" s="21"/>
      <c r="D6" s="28" t="s">
        <v>16</v>
      </c>
      <c r="L6" s="21"/>
      <c r="AZ6" s="86" t="s">
        <v>114</v>
      </c>
      <c r="BA6" s="86" t="s">
        <v>1127</v>
      </c>
      <c r="BB6" s="86" t="s">
        <v>101</v>
      </c>
      <c r="BC6" s="86" t="s">
        <v>1128</v>
      </c>
      <c r="BD6" s="86" t="s">
        <v>87</v>
      </c>
    </row>
    <row r="7" spans="2:56" ht="26.25" customHeight="1">
      <c r="B7" s="21"/>
      <c r="E7" s="292" t="str">
        <f>'Rekapitulace stavby'!K6</f>
        <v>Stavební úpravy - hydroizolace spodní stavby, Základní škola Jih Mariánské Lázně</v>
      </c>
      <c r="F7" s="293"/>
      <c r="G7" s="293"/>
      <c r="H7" s="293"/>
      <c r="L7" s="21"/>
      <c r="AZ7" s="86" t="s">
        <v>117</v>
      </c>
      <c r="BA7" s="86" t="s">
        <v>118</v>
      </c>
      <c r="BB7" s="86" t="s">
        <v>101</v>
      </c>
      <c r="BC7" s="86" t="s">
        <v>1129</v>
      </c>
      <c r="BD7" s="86" t="s">
        <v>87</v>
      </c>
    </row>
    <row r="8" spans="2:12" s="1" customFormat="1" ht="12" customHeight="1">
      <c r="B8" s="33"/>
      <c r="D8" s="28" t="s">
        <v>120</v>
      </c>
      <c r="L8" s="33"/>
    </row>
    <row r="9" spans="2:12" s="1" customFormat="1" ht="16.5" customHeight="1">
      <c r="B9" s="33"/>
      <c r="E9" s="256" t="s">
        <v>1130</v>
      </c>
      <c r="F9" s="294"/>
      <c r="G9" s="294"/>
      <c r="H9" s="294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31</v>
      </c>
      <c r="I11" s="28" t="s">
        <v>20</v>
      </c>
      <c r="J11" s="26" t="s">
        <v>31</v>
      </c>
      <c r="L11" s="33"/>
    </row>
    <row r="12" spans="2:12" s="1" customFormat="1" ht="12" customHeight="1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20. 8. 2023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26</v>
      </c>
      <c r="I14" s="28" t="s">
        <v>27</v>
      </c>
      <c r="J14" s="26" t="s">
        <v>28</v>
      </c>
      <c r="L14" s="33"/>
    </row>
    <row r="15" spans="2:12" s="1" customFormat="1" ht="18" customHeight="1">
      <c r="B15" s="33"/>
      <c r="E15" s="26" t="s">
        <v>29</v>
      </c>
      <c r="I15" s="28" t="s">
        <v>30</v>
      </c>
      <c r="J15" s="26" t="s">
        <v>31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32</v>
      </c>
      <c r="I17" s="28" t="s">
        <v>27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295" t="str">
        <f>'Rekapitulace stavby'!E14</f>
        <v>Vyplň údaj</v>
      </c>
      <c r="F18" s="277"/>
      <c r="G18" s="277"/>
      <c r="H18" s="277"/>
      <c r="I18" s="28" t="s">
        <v>30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34</v>
      </c>
      <c r="I20" s="28" t="s">
        <v>27</v>
      </c>
      <c r="J20" s="26" t="s">
        <v>31</v>
      </c>
      <c r="L20" s="33"/>
    </row>
    <row r="21" spans="2:12" s="1" customFormat="1" ht="18" customHeight="1">
      <c r="B21" s="33"/>
      <c r="E21" s="26" t="s">
        <v>35</v>
      </c>
      <c r="I21" s="28" t="s">
        <v>30</v>
      </c>
      <c r="J21" s="26" t="s">
        <v>31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37</v>
      </c>
      <c r="I23" s="28" t="s">
        <v>27</v>
      </c>
      <c r="J23" s="26" t="s">
        <v>31</v>
      </c>
      <c r="L23" s="33"/>
    </row>
    <row r="24" spans="2:12" s="1" customFormat="1" ht="18" customHeight="1">
      <c r="B24" s="33"/>
      <c r="E24" s="26" t="s">
        <v>38</v>
      </c>
      <c r="I24" s="28" t="s">
        <v>30</v>
      </c>
      <c r="J24" s="26" t="s">
        <v>31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39</v>
      </c>
      <c r="L26" s="33"/>
    </row>
    <row r="27" spans="2:12" s="7" customFormat="1" ht="71.25" customHeight="1">
      <c r="B27" s="88"/>
      <c r="E27" s="281" t="s">
        <v>40</v>
      </c>
      <c r="F27" s="281"/>
      <c r="G27" s="281"/>
      <c r="H27" s="281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41</v>
      </c>
      <c r="J30" s="64">
        <f>ROUND(J104,2)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43</v>
      </c>
      <c r="I32" s="36" t="s">
        <v>42</v>
      </c>
      <c r="J32" s="36" t="s">
        <v>44</v>
      </c>
      <c r="L32" s="33"/>
    </row>
    <row r="33" spans="2:12" s="1" customFormat="1" ht="14.45" customHeight="1">
      <c r="B33" s="33"/>
      <c r="D33" s="53" t="s">
        <v>45</v>
      </c>
      <c r="E33" s="28" t="s">
        <v>46</v>
      </c>
      <c r="F33" s="90">
        <f>ROUND((SUM(BE104:BE559)),2)</f>
        <v>0</v>
      </c>
      <c r="I33" s="91">
        <v>0.21</v>
      </c>
      <c r="J33" s="90">
        <f>ROUND(((SUM(BE104:BE559))*I33),2)</f>
        <v>0</v>
      </c>
      <c r="L33" s="33"/>
    </row>
    <row r="34" spans="2:12" s="1" customFormat="1" ht="14.45" customHeight="1">
      <c r="B34" s="33"/>
      <c r="E34" s="28" t="s">
        <v>47</v>
      </c>
      <c r="F34" s="90">
        <f>ROUND((SUM(BF104:BF559)),2)</f>
        <v>0</v>
      </c>
      <c r="I34" s="91">
        <v>0.15</v>
      </c>
      <c r="J34" s="90">
        <f>ROUND(((SUM(BF104:BF559))*I34),2)</f>
        <v>0</v>
      </c>
      <c r="L34" s="33"/>
    </row>
    <row r="35" spans="2:12" s="1" customFormat="1" ht="14.45" customHeight="1" hidden="1">
      <c r="B35" s="33"/>
      <c r="E35" s="28" t="s">
        <v>48</v>
      </c>
      <c r="F35" s="90">
        <f>ROUND((SUM(BG104:BG559)),2)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49</v>
      </c>
      <c r="F36" s="90">
        <f>ROUND((SUM(BH104:BH559)),2)</f>
        <v>0</v>
      </c>
      <c r="I36" s="91">
        <v>0.15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50</v>
      </c>
      <c r="F37" s="90">
        <f>ROUND((SUM(BI104:BI559)),2)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51</v>
      </c>
      <c r="E39" s="55"/>
      <c r="F39" s="55"/>
      <c r="G39" s="94" t="s">
        <v>52</v>
      </c>
      <c r="H39" s="95" t="s">
        <v>53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125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6.25" customHeight="1">
      <c r="B48" s="33"/>
      <c r="E48" s="292" t="str">
        <f>E7</f>
        <v>Stavební úpravy - hydroizolace spodní stavby, Základní škola Jih Mariánské Lázně</v>
      </c>
      <c r="F48" s="293"/>
      <c r="G48" s="293"/>
      <c r="H48" s="293"/>
      <c r="L48" s="33"/>
    </row>
    <row r="49" spans="2:12" s="1" customFormat="1" ht="12" customHeight="1">
      <c r="B49" s="33"/>
      <c r="C49" s="28" t="s">
        <v>120</v>
      </c>
      <c r="L49" s="33"/>
    </row>
    <row r="50" spans="2:12" s="1" customFormat="1" ht="16.5" customHeight="1">
      <c r="B50" s="33"/>
      <c r="E50" s="256" t="str">
        <f>E9</f>
        <v>3 - Etapa III</v>
      </c>
      <c r="F50" s="294"/>
      <c r="G50" s="294"/>
      <c r="H50" s="294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22</v>
      </c>
      <c r="F52" s="26" t="str">
        <f>F12</f>
        <v>Komenského 459</v>
      </c>
      <c r="I52" s="28" t="s">
        <v>24</v>
      </c>
      <c r="J52" s="50" t="str">
        <f>IF(J12="","",J12)</f>
        <v>20. 8. 2023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26</v>
      </c>
      <c r="F54" s="26" t="str">
        <f>E15</f>
        <v>Město Mariánské Lázně</v>
      </c>
      <c r="I54" s="28" t="s">
        <v>34</v>
      </c>
      <c r="J54" s="31" t="str">
        <f>E21</f>
        <v>Studio Prokon</v>
      </c>
      <c r="L54" s="33"/>
    </row>
    <row r="55" spans="2:12" s="1" customFormat="1" ht="25.7" customHeight="1">
      <c r="B55" s="33"/>
      <c r="C55" s="28" t="s">
        <v>32</v>
      </c>
      <c r="F55" s="26" t="str">
        <f>IF(E18="","",E18)</f>
        <v>Vyplň údaj</v>
      </c>
      <c r="I55" s="28" t="s">
        <v>37</v>
      </c>
      <c r="J55" s="31" t="str">
        <f>E24</f>
        <v>Ing. Tomáš Hrdlička, Ph.D.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126</v>
      </c>
      <c r="D57" s="92"/>
      <c r="E57" s="92"/>
      <c r="F57" s="92"/>
      <c r="G57" s="92"/>
      <c r="H57" s="92"/>
      <c r="I57" s="92"/>
      <c r="J57" s="99" t="s">
        <v>127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73</v>
      </c>
      <c r="J59" s="64">
        <f>J104</f>
        <v>0</v>
      </c>
      <c r="L59" s="33"/>
      <c r="AU59" s="18" t="s">
        <v>128</v>
      </c>
    </row>
    <row r="60" spans="2:12" s="8" customFormat="1" ht="24.95" customHeight="1">
      <c r="B60" s="101"/>
      <c r="D60" s="102" t="s">
        <v>129</v>
      </c>
      <c r="E60" s="103"/>
      <c r="F60" s="103"/>
      <c r="G60" s="103"/>
      <c r="H60" s="103"/>
      <c r="I60" s="103"/>
      <c r="J60" s="104">
        <f>J105</f>
        <v>0</v>
      </c>
      <c r="L60" s="101"/>
    </row>
    <row r="61" spans="2:12" s="9" customFormat="1" ht="19.9" customHeight="1">
      <c r="B61" s="105"/>
      <c r="D61" s="106" t="s">
        <v>130</v>
      </c>
      <c r="E61" s="107"/>
      <c r="F61" s="107"/>
      <c r="G61" s="107"/>
      <c r="H61" s="107"/>
      <c r="I61" s="107"/>
      <c r="J61" s="108">
        <f>J106</f>
        <v>0</v>
      </c>
      <c r="L61" s="105"/>
    </row>
    <row r="62" spans="2:12" s="9" customFormat="1" ht="14.85" customHeight="1">
      <c r="B62" s="105"/>
      <c r="D62" s="106" t="s">
        <v>131</v>
      </c>
      <c r="E62" s="107"/>
      <c r="F62" s="107"/>
      <c r="G62" s="107"/>
      <c r="H62" s="107"/>
      <c r="I62" s="107"/>
      <c r="J62" s="108">
        <f>J107</f>
        <v>0</v>
      </c>
      <c r="L62" s="105"/>
    </row>
    <row r="63" spans="2:12" s="9" customFormat="1" ht="14.85" customHeight="1">
      <c r="B63" s="105"/>
      <c r="D63" s="106" t="s">
        <v>132</v>
      </c>
      <c r="E63" s="107"/>
      <c r="F63" s="107"/>
      <c r="G63" s="107"/>
      <c r="H63" s="107"/>
      <c r="I63" s="107"/>
      <c r="J63" s="108">
        <f>J132</f>
        <v>0</v>
      </c>
      <c r="L63" s="105"/>
    </row>
    <row r="64" spans="2:12" s="9" customFormat="1" ht="14.85" customHeight="1">
      <c r="B64" s="105"/>
      <c r="D64" s="106" t="s">
        <v>133</v>
      </c>
      <c r="E64" s="107"/>
      <c r="F64" s="107"/>
      <c r="G64" s="107"/>
      <c r="H64" s="107"/>
      <c r="I64" s="107"/>
      <c r="J64" s="108">
        <f>J149</f>
        <v>0</v>
      </c>
      <c r="L64" s="105"/>
    </row>
    <row r="65" spans="2:12" s="9" customFormat="1" ht="14.85" customHeight="1">
      <c r="B65" s="105"/>
      <c r="D65" s="106" t="s">
        <v>134</v>
      </c>
      <c r="E65" s="107"/>
      <c r="F65" s="107"/>
      <c r="G65" s="107"/>
      <c r="H65" s="107"/>
      <c r="I65" s="107"/>
      <c r="J65" s="108">
        <f>J168</f>
        <v>0</v>
      </c>
      <c r="L65" s="105"/>
    </row>
    <row r="66" spans="2:12" s="9" customFormat="1" ht="14.85" customHeight="1">
      <c r="B66" s="105"/>
      <c r="D66" s="106" t="s">
        <v>135</v>
      </c>
      <c r="E66" s="107"/>
      <c r="F66" s="107"/>
      <c r="G66" s="107"/>
      <c r="H66" s="107"/>
      <c r="I66" s="107"/>
      <c r="J66" s="108">
        <f>J185</f>
        <v>0</v>
      </c>
      <c r="L66" s="105"/>
    </row>
    <row r="67" spans="2:12" s="9" customFormat="1" ht="19.9" customHeight="1">
      <c r="B67" s="105"/>
      <c r="D67" s="106" t="s">
        <v>136</v>
      </c>
      <c r="E67" s="107"/>
      <c r="F67" s="107"/>
      <c r="G67" s="107"/>
      <c r="H67" s="107"/>
      <c r="I67" s="107"/>
      <c r="J67" s="108">
        <f>J196</f>
        <v>0</v>
      </c>
      <c r="L67" s="105"/>
    </row>
    <row r="68" spans="2:12" s="9" customFormat="1" ht="19.9" customHeight="1">
      <c r="B68" s="105"/>
      <c r="D68" s="106" t="s">
        <v>137</v>
      </c>
      <c r="E68" s="107"/>
      <c r="F68" s="107"/>
      <c r="G68" s="107"/>
      <c r="H68" s="107"/>
      <c r="I68" s="107"/>
      <c r="J68" s="108">
        <f>J206</f>
        <v>0</v>
      </c>
      <c r="L68" s="105"/>
    </row>
    <row r="69" spans="2:12" s="9" customFormat="1" ht="19.9" customHeight="1">
      <c r="B69" s="105"/>
      <c r="D69" s="106" t="s">
        <v>138</v>
      </c>
      <c r="E69" s="107"/>
      <c r="F69" s="107"/>
      <c r="G69" s="107"/>
      <c r="H69" s="107"/>
      <c r="I69" s="107"/>
      <c r="J69" s="108">
        <f>J221</f>
        <v>0</v>
      </c>
      <c r="L69" s="105"/>
    </row>
    <row r="70" spans="2:12" s="9" customFormat="1" ht="14.85" customHeight="1">
      <c r="B70" s="105"/>
      <c r="D70" s="106" t="s">
        <v>139</v>
      </c>
      <c r="E70" s="107"/>
      <c r="F70" s="107"/>
      <c r="G70" s="107"/>
      <c r="H70" s="107"/>
      <c r="I70" s="107"/>
      <c r="J70" s="108">
        <f>J222</f>
        <v>0</v>
      </c>
      <c r="L70" s="105"/>
    </row>
    <row r="71" spans="2:12" s="9" customFormat="1" ht="21.75" customHeight="1">
      <c r="B71" s="105"/>
      <c r="D71" s="106" t="s">
        <v>140</v>
      </c>
      <c r="E71" s="107"/>
      <c r="F71" s="107"/>
      <c r="G71" s="107"/>
      <c r="H71" s="107"/>
      <c r="I71" s="107"/>
      <c r="J71" s="108">
        <f>J237</f>
        <v>0</v>
      </c>
      <c r="L71" s="105"/>
    </row>
    <row r="72" spans="2:12" s="9" customFormat="1" ht="14.85" customHeight="1">
      <c r="B72" s="105"/>
      <c r="D72" s="106" t="s">
        <v>141</v>
      </c>
      <c r="E72" s="107"/>
      <c r="F72" s="107"/>
      <c r="G72" s="107"/>
      <c r="H72" s="107"/>
      <c r="I72" s="107"/>
      <c r="J72" s="108">
        <f>J323</f>
        <v>0</v>
      </c>
      <c r="L72" s="105"/>
    </row>
    <row r="73" spans="2:12" s="9" customFormat="1" ht="21.75" customHeight="1">
      <c r="B73" s="105"/>
      <c r="D73" s="106" t="s">
        <v>142</v>
      </c>
      <c r="E73" s="107"/>
      <c r="F73" s="107"/>
      <c r="G73" s="107"/>
      <c r="H73" s="107"/>
      <c r="I73" s="107"/>
      <c r="J73" s="108">
        <f>J324</f>
        <v>0</v>
      </c>
      <c r="L73" s="105"/>
    </row>
    <row r="74" spans="2:12" s="9" customFormat="1" ht="21.75" customHeight="1">
      <c r="B74" s="105"/>
      <c r="D74" s="106" t="s">
        <v>143</v>
      </c>
      <c r="E74" s="107"/>
      <c r="F74" s="107"/>
      <c r="G74" s="107"/>
      <c r="H74" s="107"/>
      <c r="I74" s="107"/>
      <c r="J74" s="108">
        <f>J332</f>
        <v>0</v>
      </c>
      <c r="L74" s="105"/>
    </row>
    <row r="75" spans="2:12" s="9" customFormat="1" ht="19.9" customHeight="1">
      <c r="B75" s="105"/>
      <c r="D75" s="106" t="s">
        <v>144</v>
      </c>
      <c r="E75" s="107"/>
      <c r="F75" s="107"/>
      <c r="G75" s="107"/>
      <c r="H75" s="107"/>
      <c r="I75" s="107"/>
      <c r="J75" s="108">
        <f>J353</f>
        <v>0</v>
      </c>
      <c r="L75" s="105"/>
    </row>
    <row r="76" spans="2:12" s="9" customFormat="1" ht="14.85" customHeight="1">
      <c r="B76" s="105"/>
      <c r="D76" s="106" t="s">
        <v>145</v>
      </c>
      <c r="E76" s="107"/>
      <c r="F76" s="107"/>
      <c r="G76" s="107"/>
      <c r="H76" s="107"/>
      <c r="I76" s="107"/>
      <c r="J76" s="108">
        <f>J364</f>
        <v>0</v>
      </c>
      <c r="L76" s="105"/>
    </row>
    <row r="77" spans="2:12" s="9" customFormat="1" ht="19.9" customHeight="1">
      <c r="B77" s="105"/>
      <c r="D77" s="106" t="s">
        <v>146</v>
      </c>
      <c r="E77" s="107"/>
      <c r="F77" s="107"/>
      <c r="G77" s="107"/>
      <c r="H77" s="107"/>
      <c r="I77" s="107"/>
      <c r="J77" s="108">
        <f>J382</f>
        <v>0</v>
      </c>
      <c r="L77" s="105"/>
    </row>
    <row r="78" spans="2:12" s="9" customFormat="1" ht="14.85" customHeight="1">
      <c r="B78" s="105"/>
      <c r="D78" s="106" t="s">
        <v>147</v>
      </c>
      <c r="E78" s="107"/>
      <c r="F78" s="107"/>
      <c r="G78" s="107"/>
      <c r="H78" s="107"/>
      <c r="I78" s="107"/>
      <c r="J78" s="108">
        <f>J446</f>
        <v>0</v>
      </c>
      <c r="L78" s="105"/>
    </row>
    <row r="79" spans="2:12" s="9" customFormat="1" ht="19.9" customHeight="1">
      <c r="B79" s="105"/>
      <c r="D79" s="106" t="s">
        <v>148</v>
      </c>
      <c r="E79" s="107"/>
      <c r="F79" s="107"/>
      <c r="G79" s="107"/>
      <c r="H79" s="107"/>
      <c r="I79" s="107"/>
      <c r="J79" s="108">
        <f>J458</f>
        <v>0</v>
      </c>
      <c r="L79" s="105"/>
    </row>
    <row r="80" spans="2:12" s="8" customFormat="1" ht="24.95" customHeight="1">
      <c r="B80" s="101"/>
      <c r="D80" s="102" t="s">
        <v>149</v>
      </c>
      <c r="E80" s="103"/>
      <c r="F80" s="103"/>
      <c r="G80" s="103"/>
      <c r="H80" s="103"/>
      <c r="I80" s="103"/>
      <c r="J80" s="104">
        <f>J467</f>
        <v>0</v>
      </c>
      <c r="L80" s="101"/>
    </row>
    <row r="81" spans="2:12" s="9" customFormat="1" ht="19.9" customHeight="1">
      <c r="B81" s="105"/>
      <c r="D81" s="106" t="s">
        <v>150</v>
      </c>
      <c r="E81" s="107"/>
      <c r="F81" s="107"/>
      <c r="G81" s="107"/>
      <c r="H81" s="107"/>
      <c r="I81" s="107"/>
      <c r="J81" s="108">
        <f>J468</f>
        <v>0</v>
      </c>
      <c r="L81" s="105"/>
    </row>
    <row r="82" spans="2:12" s="9" customFormat="1" ht="19.9" customHeight="1">
      <c r="B82" s="105"/>
      <c r="D82" s="106" t="s">
        <v>151</v>
      </c>
      <c r="E82" s="107"/>
      <c r="F82" s="107"/>
      <c r="G82" s="107"/>
      <c r="H82" s="107"/>
      <c r="I82" s="107"/>
      <c r="J82" s="108">
        <f>J513</f>
        <v>0</v>
      </c>
      <c r="L82" s="105"/>
    </row>
    <row r="83" spans="2:12" s="9" customFormat="1" ht="19.9" customHeight="1">
      <c r="B83" s="105"/>
      <c r="D83" s="106" t="s">
        <v>152</v>
      </c>
      <c r="E83" s="107"/>
      <c r="F83" s="107"/>
      <c r="G83" s="107"/>
      <c r="H83" s="107"/>
      <c r="I83" s="107"/>
      <c r="J83" s="108">
        <f>J516</f>
        <v>0</v>
      </c>
      <c r="L83" s="105"/>
    </row>
    <row r="84" spans="2:12" s="9" customFormat="1" ht="19.9" customHeight="1">
      <c r="B84" s="105"/>
      <c r="D84" s="106" t="s">
        <v>155</v>
      </c>
      <c r="E84" s="107"/>
      <c r="F84" s="107"/>
      <c r="G84" s="107"/>
      <c r="H84" s="107"/>
      <c r="I84" s="107"/>
      <c r="J84" s="108">
        <f>J531</f>
        <v>0</v>
      </c>
      <c r="L84" s="105"/>
    </row>
    <row r="85" spans="2:12" s="1" customFormat="1" ht="21.75" customHeight="1">
      <c r="B85" s="33"/>
      <c r="L85" s="33"/>
    </row>
    <row r="86" spans="2:12" s="1" customFormat="1" ht="6.95" customHeight="1"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33"/>
    </row>
    <row r="90" spans="2:12" s="1" customFormat="1" ht="6.95" customHeight="1">
      <c r="B90" s="44"/>
      <c r="C90" s="45"/>
      <c r="D90" s="45"/>
      <c r="E90" s="45"/>
      <c r="F90" s="45"/>
      <c r="G90" s="45"/>
      <c r="H90" s="45"/>
      <c r="I90" s="45"/>
      <c r="J90" s="45"/>
      <c r="K90" s="45"/>
      <c r="L90" s="33"/>
    </row>
    <row r="91" spans="2:12" s="1" customFormat="1" ht="24.95" customHeight="1">
      <c r="B91" s="33"/>
      <c r="C91" s="22" t="s">
        <v>157</v>
      </c>
      <c r="L91" s="33"/>
    </row>
    <row r="92" spans="2:12" s="1" customFormat="1" ht="6.95" customHeight="1">
      <c r="B92" s="33"/>
      <c r="L92" s="33"/>
    </row>
    <row r="93" spans="2:12" s="1" customFormat="1" ht="12" customHeight="1">
      <c r="B93" s="33"/>
      <c r="C93" s="28" t="s">
        <v>16</v>
      </c>
      <c r="L93" s="33"/>
    </row>
    <row r="94" spans="2:12" s="1" customFormat="1" ht="26.25" customHeight="1">
      <c r="B94" s="33"/>
      <c r="E94" s="292" t="str">
        <f>E7</f>
        <v>Stavební úpravy - hydroizolace spodní stavby, Základní škola Jih Mariánské Lázně</v>
      </c>
      <c r="F94" s="293"/>
      <c r="G94" s="293"/>
      <c r="H94" s="293"/>
      <c r="L94" s="33"/>
    </row>
    <row r="95" spans="2:12" s="1" customFormat="1" ht="12" customHeight="1">
      <c r="B95" s="33"/>
      <c r="C95" s="28" t="s">
        <v>120</v>
      </c>
      <c r="L95" s="33"/>
    </row>
    <row r="96" spans="2:12" s="1" customFormat="1" ht="16.5" customHeight="1">
      <c r="B96" s="33"/>
      <c r="E96" s="256" t="str">
        <f>E9</f>
        <v>3 - Etapa III</v>
      </c>
      <c r="F96" s="294"/>
      <c r="G96" s="294"/>
      <c r="H96" s="294"/>
      <c r="L96" s="33"/>
    </row>
    <row r="97" spans="2:12" s="1" customFormat="1" ht="6.95" customHeight="1">
      <c r="B97" s="33"/>
      <c r="L97" s="33"/>
    </row>
    <row r="98" spans="2:12" s="1" customFormat="1" ht="12" customHeight="1">
      <c r="B98" s="33"/>
      <c r="C98" s="28" t="s">
        <v>22</v>
      </c>
      <c r="F98" s="26" t="str">
        <f>F12</f>
        <v>Komenského 459</v>
      </c>
      <c r="I98" s="28" t="s">
        <v>24</v>
      </c>
      <c r="J98" s="50" t="str">
        <f>IF(J12="","",J12)</f>
        <v>20. 8. 2023</v>
      </c>
      <c r="L98" s="33"/>
    </row>
    <row r="99" spans="2:12" s="1" customFormat="1" ht="6.95" customHeight="1">
      <c r="B99" s="33"/>
      <c r="L99" s="33"/>
    </row>
    <row r="100" spans="2:12" s="1" customFormat="1" ht="15.2" customHeight="1">
      <c r="B100" s="33"/>
      <c r="C100" s="28" t="s">
        <v>26</v>
      </c>
      <c r="F100" s="26" t="str">
        <f>E15</f>
        <v>Město Mariánské Lázně</v>
      </c>
      <c r="I100" s="28" t="s">
        <v>34</v>
      </c>
      <c r="J100" s="31" t="str">
        <f>E21</f>
        <v>Studio Prokon</v>
      </c>
      <c r="L100" s="33"/>
    </row>
    <row r="101" spans="2:12" s="1" customFormat="1" ht="25.7" customHeight="1">
      <c r="B101" s="33"/>
      <c r="C101" s="28" t="s">
        <v>32</v>
      </c>
      <c r="F101" s="26" t="str">
        <f>IF(E18="","",E18)</f>
        <v>Vyplň údaj</v>
      </c>
      <c r="I101" s="28" t="s">
        <v>37</v>
      </c>
      <c r="J101" s="31" t="str">
        <f>E24</f>
        <v>Ing. Tomáš Hrdlička, Ph.D.</v>
      </c>
      <c r="L101" s="33"/>
    </row>
    <row r="102" spans="2:12" s="1" customFormat="1" ht="10.35" customHeight="1">
      <c r="B102" s="33"/>
      <c r="L102" s="33"/>
    </row>
    <row r="103" spans="2:20" s="10" customFormat="1" ht="29.25" customHeight="1">
      <c r="B103" s="109"/>
      <c r="C103" s="110" t="s">
        <v>158</v>
      </c>
      <c r="D103" s="111" t="s">
        <v>60</v>
      </c>
      <c r="E103" s="111" t="s">
        <v>56</v>
      </c>
      <c r="F103" s="111" t="s">
        <v>57</v>
      </c>
      <c r="G103" s="111" t="s">
        <v>159</v>
      </c>
      <c r="H103" s="111" t="s">
        <v>160</v>
      </c>
      <c r="I103" s="111" t="s">
        <v>161</v>
      </c>
      <c r="J103" s="111" t="s">
        <v>127</v>
      </c>
      <c r="K103" s="112" t="s">
        <v>162</v>
      </c>
      <c r="L103" s="109"/>
      <c r="M103" s="57" t="s">
        <v>31</v>
      </c>
      <c r="N103" s="58" t="s">
        <v>45</v>
      </c>
      <c r="O103" s="58" t="s">
        <v>163</v>
      </c>
      <c r="P103" s="58" t="s">
        <v>164</v>
      </c>
      <c r="Q103" s="58" t="s">
        <v>165</v>
      </c>
      <c r="R103" s="58" t="s">
        <v>166</v>
      </c>
      <c r="S103" s="58" t="s">
        <v>167</v>
      </c>
      <c r="T103" s="59" t="s">
        <v>168</v>
      </c>
    </row>
    <row r="104" spans="2:63" s="1" customFormat="1" ht="22.9" customHeight="1">
      <c r="B104" s="33"/>
      <c r="C104" s="62" t="s">
        <v>169</v>
      </c>
      <c r="J104" s="113">
        <f>BK104</f>
        <v>0</v>
      </c>
      <c r="L104" s="33"/>
      <c r="M104" s="60"/>
      <c r="N104" s="51"/>
      <c r="O104" s="51"/>
      <c r="P104" s="114">
        <f>P105+P467</f>
        <v>0</v>
      </c>
      <c r="Q104" s="51"/>
      <c r="R104" s="114">
        <f>R105+R467</f>
        <v>37.508232449000005</v>
      </c>
      <c r="S104" s="51"/>
      <c r="T104" s="115">
        <f>T105+T467</f>
        <v>41.17159207</v>
      </c>
      <c r="AT104" s="18" t="s">
        <v>74</v>
      </c>
      <c r="AU104" s="18" t="s">
        <v>128</v>
      </c>
      <c r="BK104" s="116">
        <f>BK105+BK467</f>
        <v>0</v>
      </c>
    </row>
    <row r="105" spans="2:63" s="11" customFormat="1" ht="25.9" customHeight="1">
      <c r="B105" s="117"/>
      <c r="D105" s="118" t="s">
        <v>74</v>
      </c>
      <c r="E105" s="119" t="s">
        <v>170</v>
      </c>
      <c r="F105" s="119" t="s">
        <v>171</v>
      </c>
      <c r="I105" s="120"/>
      <c r="J105" s="121">
        <f>BK105</f>
        <v>0</v>
      </c>
      <c r="L105" s="117"/>
      <c r="M105" s="122"/>
      <c r="P105" s="123">
        <f>P106+P196+P206+P221+P353+P382+P458</f>
        <v>0</v>
      </c>
      <c r="R105" s="123">
        <f>R106+R196+R206+R221+R353+R382+R458</f>
        <v>36.859896351500005</v>
      </c>
      <c r="T105" s="124">
        <f>T106+T196+T206+T221+T353+T382+T458</f>
        <v>41.17159207</v>
      </c>
      <c r="AR105" s="118" t="s">
        <v>80</v>
      </c>
      <c r="AT105" s="125" t="s">
        <v>74</v>
      </c>
      <c r="AU105" s="125" t="s">
        <v>75</v>
      </c>
      <c r="AY105" s="118" t="s">
        <v>172</v>
      </c>
      <c r="BK105" s="126">
        <f>BK106+BK196+BK206+BK221+BK353+BK382+BK458</f>
        <v>0</v>
      </c>
    </row>
    <row r="106" spans="2:63" s="11" customFormat="1" ht="22.9" customHeight="1">
      <c r="B106" s="117"/>
      <c r="D106" s="118" t="s">
        <v>74</v>
      </c>
      <c r="E106" s="127" t="s">
        <v>80</v>
      </c>
      <c r="F106" s="127" t="s">
        <v>173</v>
      </c>
      <c r="I106" s="120"/>
      <c r="J106" s="128">
        <f>BK106</f>
        <v>0</v>
      </c>
      <c r="L106" s="117"/>
      <c r="M106" s="122"/>
      <c r="P106" s="123">
        <f>P107+P132+P149+P168+P185</f>
        <v>0</v>
      </c>
      <c r="R106" s="123">
        <f>R107+R132+R149+R168+R185</f>
        <v>0.0063419999999999995</v>
      </c>
      <c r="T106" s="124">
        <f>T107+T132+T149+T168+T185</f>
        <v>7.807799999999999</v>
      </c>
      <c r="AR106" s="118" t="s">
        <v>80</v>
      </c>
      <c r="AT106" s="125" t="s">
        <v>74</v>
      </c>
      <c r="AU106" s="125" t="s">
        <v>80</v>
      </c>
      <c r="AY106" s="118" t="s">
        <v>172</v>
      </c>
      <c r="BK106" s="126">
        <f>BK107+BK132+BK149+BK168+BK185</f>
        <v>0</v>
      </c>
    </row>
    <row r="107" spans="2:63" s="11" customFormat="1" ht="20.85" customHeight="1">
      <c r="B107" s="117"/>
      <c r="D107" s="118" t="s">
        <v>74</v>
      </c>
      <c r="E107" s="127" t="s">
        <v>174</v>
      </c>
      <c r="F107" s="127" t="s">
        <v>175</v>
      </c>
      <c r="I107" s="120"/>
      <c r="J107" s="128">
        <f>BK107</f>
        <v>0</v>
      </c>
      <c r="L107" s="117"/>
      <c r="M107" s="122"/>
      <c r="P107" s="123">
        <f>SUM(P108:P131)</f>
        <v>0</v>
      </c>
      <c r="R107" s="123">
        <f>SUM(R108:R131)</f>
        <v>0.0063419999999999995</v>
      </c>
      <c r="T107" s="124">
        <f>SUM(T108:T131)</f>
        <v>0</v>
      </c>
      <c r="AR107" s="118" t="s">
        <v>80</v>
      </c>
      <c r="AT107" s="125" t="s">
        <v>74</v>
      </c>
      <c r="AU107" s="125" t="s">
        <v>84</v>
      </c>
      <c r="AY107" s="118" t="s">
        <v>172</v>
      </c>
      <c r="BK107" s="126">
        <f>SUM(BK108:BK131)</f>
        <v>0</v>
      </c>
    </row>
    <row r="108" spans="2:65" s="1" customFormat="1" ht="24.2" customHeight="1">
      <c r="B108" s="33"/>
      <c r="C108" s="129" t="s">
        <v>80</v>
      </c>
      <c r="D108" s="129" t="s">
        <v>176</v>
      </c>
      <c r="E108" s="130" t="s">
        <v>849</v>
      </c>
      <c r="F108" s="131" t="s">
        <v>850</v>
      </c>
      <c r="G108" s="132" t="s">
        <v>101</v>
      </c>
      <c r="H108" s="133">
        <v>66.928</v>
      </c>
      <c r="I108" s="134"/>
      <c r="J108" s="135">
        <f>ROUND(I108*H108,2)</f>
        <v>0</v>
      </c>
      <c r="K108" s="131" t="s">
        <v>179</v>
      </c>
      <c r="L108" s="33"/>
      <c r="M108" s="136" t="s">
        <v>31</v>
      </c>
      <c r="N108" s="137" t="s">
        <v>46</v>
      </c>
      <c r="P108" s="138">
        <f>O108*H108</f>
        <v>0</v>
      </c>
      <c r="Q108" s="138">
        <v>0</v>
      </c>
      <c r="R108" s="138">
        <f>Q108*H108</f>
        <v>0</v>
      </c>
      <c r="S108" s="138">
        <v>0</v>
      </c>
      <c r="T108" s="139">
        <f>S108*H108</f>
        <v>0</v>
      </c>
      <c r="AR108" s="140" t="s">
        <v>90</v>
      </c>
      <c r="AT108" s="140" t="s">
        <v>176</v>
      </c>
      <c r="AU108" s="140" t="s">
        <v>87</v>
      </c>
      <c r="AY108" s="18" t="s">
        <v>172</v>
      </c>
      <c r="BE108" s="141">
        <f>IF(N108="základní",J108,0)</f>
        <v>0</v>
      </c>
      <c r="BF108" s="141">
        <f>IF(N108="snížená",J108,0)</f>
        <v>0</v>
      </c>
      <c r="BG108" s="141">
        <f>IF(N108="zákl. přenesená",J108,0)</f>
        <v>0</v>
      </c>
      <c r="BH108" s="141">
        <f>IF(N108="sníž. přenesená",J108,0)</f>
        <v>0</v>
      </c>
      <c r="BI108" s="141">
        <f>IF(N108="nulová",J108,0)</f>
        <v>0</v>
      </c>
      <c r="BJ108" s="18" t="s">
        <v>80</v>
      </c>
      <c r="BK108" s="141">
        <f>ROUND(I108*H108,2)</f>
        <v>0</v>
      </c>
      <c r="BL108" s="18" t="s">
        <v>90</v>
      </c>
      <c r="BM108" s="140" t="s">
        <v>1131</v>
      </c>
    </row>
    <row r="109" spans="2:47" s="1" customFormat="1" ht="12">
      <c r="B109" s="33"/>
      <c r="D109" s="142" t="s">
        <v>181</v>
      </c>
      <c r="F109" s="143" t="s">
        <v>852</v>
      </c>
      <c r="I109" s="144"/>
      <c r="L109" s="33"/>
      <c r="M109" s="145"/>
      <c r="T109" s="54"/>
      <c r="AT109" s="18" t="s">
        <v>181</v>
      </c>
      <c r="AU109" s="18" t="s">
        <v>87</v>
      </c>
    </row>
    <row r="110" spans="2:47" s="1" customFormat="1" ht="12">
      <c r="B110" s="33"/>
      <c r="D110" s="146" t="s">
        <v>183</v>
      </c>
      <c r="F110" s="147" t="s">
        <v>184</v>
      </c>
      <c r="I110" s="144"/>
      <c r="L110" s="33"/>
      <c r="M110" s="145"/>
      <c r="T110" s="54"/>
      <c r="AT110" s="18" t="s">
        <v>183</v>
      </c>
      <c r="AU110" s="18" t="s">
        <v>87</v>
      </c>
    </row>
    <row r="111" spans="2:51" s="12" customFormat="1" ht="12">
      <c r="B111" s="148"/>
      <c r="D111" s="146" t="s">
        <v>185</v>
      </c>
      <c r="E111" s="149" t="s">
        <v>31</v>
      </c>
      <c r="F111" s="150" t="s">
        <v>1132</v>
      </c>
      <c r="H111" s="151">
        <v>66.928</v>
      </c>
      <c r="I111" s="152"/>
      <c r="L111" s="148"/>
      <c r="M111" s="153"/>
      <c r="T111" s="154"/>
      <c r="AT111" s="149" t="s">
        <v>185</v>
      </c>
      <c r="AU111" s="149" t="s">
        <v>87</v>
      </c>
      <c r="AV111" s="12" t="s">
        <v>84</v>
      </c>
      <c r="AW111" s="12" t="s">
        <v>36</v>
      </c>
      <c r="AX111" s="12" t="s">
        <v>80</v>
      </c>
      <c r="AY111" s="149" t="s">
        <v>172</v>
      </c>
    </row>
    <row r="112" spans="2:47" s="1" customFormat="1" ht="12">
      <c r="B112" s="33"/>
      <c r="D112" s="146" t="s">
        <v>186</v>
      </c>
      <c r="F112" s="155" t="s">
        <v>310</v>
      </c>
      <c r="L112" s="33"/>
      <c r="M112" s="145"/>
      <c r="T112" s="54"/>
      <c r="AU112" s="18" t="s">
        <v>87</v>
      </c>
    </row>
    <row r="113" spans="2:47" s="1" customFormat="1" ht="12">
      <c r="B113" s="33"/>
      <c r="D113" s="146" t="s">
        <v>186</v>
      </c>
      <c r="F113" s="156" t="s">
        <v>1133</v>
      </c>
      <c r="H113" s="157">
        <v>55.773</v>
      </c>
      <c r="L113" s="33"/>
      <c r="M113" s="145"/>
      <c r="T113" s="54"/>
      <c r="AU113" s="18" t="s">
        <v>87</v>
      </c>
    </row>
    <row r="114" spans="2:65" s="1" customFormat="1" ht="55.5" customHeight="1">
      <c r="B114" s="33"/>
      <c r="C114" s="129" t="s">
        <v>84</v>
      </c>
      <c r="D114" s="129" t="s">
        <v>176</v>
      </c>
      <c r="E114" s="130" t="s">
        <v>189</v>
      </c>
      <c r="F114" s="131" t="s">
        <v>190</v>
      </c>
      <c r="G114" s="132" t="s">
        <v>101</v>
      </c>
      <c r="H114" s="133">
        <v>212.6</v>
      </c>
      <c r="I114" s="134"/>
      <c r="J114" s="135">
        <f>ROUND(I114*H114,2)</f>
        <v>0</v>
      </c>
      <c r="K114" s="131" t="s">
        <v>179</v>
      </c>
      <c r="L114" s="33"/>
      <c r="M114" s="136" t="s">
        <v>31</v>
      </c>
      <c r="N114" s="137" t="s">
        <v>46</v>
      </c>
      <c r="P114" s="138">
        <f>O114*H114</f>
        <v>0</v>
      </c>
      <c r="Q114" s="138">
        <v>0</v>
      </c>
      <c r="R114" s="138">
        <f>Q114*H114</f>
        <v>0</v>
      </c>
      <c r="S114" s="138">
        <v>0</v>
      </c>
      <c r="T114" s="139">
        <f>S114*H114</f>
        <v>0</v>
      </c>
      <c r="AR114" s="140" t="s">
        <v>90</v>
      </c>
      <c r="AT114" s="140" t="s">
        <v>176</v>
      </c>
      <c r="AU114" s="140" t="s">
        <v>87</v>
      </c>
      <c r="AY114" s="18" t="s">
        <v>172</v>
      </c>
      <c r="BE114" s="141">
        <f>IF(N114="základní",J114,0)</f>
        <v>0</v>
      </c>
      <c r="BF114" s="141">
        <f>IF(N114="snížená",J114,0)</f>
        <v>0</v>
      </c>
      <c r="BG114" s="141">
        <f>IF(N114="zákl. přenesená",J114,0)</f>
        <v>0</v>
      </c>
      <c r="BH114" s="141">
        <f>IF(N114="sníž. přenesená",J114,0)</f>
        <v>0</v>
      </c>
      <c r="BI114" s="141">
        <f>IF(N114="nulová",J114,0)</f>
        <v>0</v>
      </c>
      <c r="BJ114" s="18" t="s">
        <v>80</v>
      </c>
      <c r="BK114" s="141">
        <f>ROUND(I114*H114,2)</f>
        <v>0</v>
      </c>
      <c r="BL114" s="18" t="s">
        <v>90</v>
      </c>
      <c r="BM114" s="140" t="s">
        <v>1134</v>
      </c>
    </row>
    <row r="115" spans="2:47" s="1" customFormat="1" ht="12">
      <c r="B115" s="33"/>
      <c r="D115" s="142" t="s">
        <v>181</v>
      </c>
      <c r="F115" s="143" t="s">
        <v>192</v>
      </c>
      <c r="I115" s="144"/>
      <c r="L115" s="33"/>
      <c r="M115" s="145"/>
      <c r="T115" s="54"/>
      <c r="AT115" s="18" t="s">
        <v>181</v>
      </c>
      <c r="AU115" s="18" t="s">
        <v>87</v>
      </c>
    </row>
    <row r="116" spans="2:51" s="12" customFormat="1" ht="12">
      <c r="B116" s="148"/>
      <c r="D116" s="146" t="s">
        <v>185</v>
      </c>
      <c r="E116" s="149" t="s">
        <v>31</v>
      </c>
      <c r="F116" s="150" t="s">
        <v>117</v>
      </c>
      <c r="H116" s="151">
        <v>212.6</v>
      </c>
      <c r="I116" s="152"/>
      <c r="L116" s="148"/>
      <c r="M116" s="153"/>
      <c r="T116" s="154"/>
      <c r="AT116" s="149" t="s">
        <v>185</v>
      </c>
      <c r="AU116" s="149" t="s">
        <v>87</v>
      </c>
      <c r="AV116" s="12" t="s">
        <v>84</v>
      </c>
      <c r="AW116" s="12" t="s">
        <v>36</v>
      </c>
      <c r="AX116" s="12" t="s">
        <v>80</v>
      </c>
      <c r="AY116" s="149" t="s">
        <v>172</v>
      </c>
    </row>
    <row r="117" spans="2:47" s="1" customFormat="1" ht="12">
      <c r="B117" s="33"/>
      <c r="D117" s="146" t="s">
        <v>186</v>
      </c>
      <c r="F117" s="155" t="s">
        <v>187</v>
      </c>
      <c r="L117" s="33"/>
      <c r="M117" s="145"/>
      <c r="T117" s="54"/>
      <c r="AU117" s="18" t="s">
        <v>87</v>
      </c>
    </row>
    <row r="118" spans="2:47" s="1" customFormat="1" ht="12">
      <c r="B118" s="33"/>
      <c r="D118" s="146" t="s">
        <v>186</v>
      </c>
      <c r="F118" s="156" t="s">
        <v>1135</v>
      </c>
      <c r="H118" s="157">
        <v>212.6</v>
      </c>
      <c r="L118" s="33"/>
      <c r="M118" s="145"/>
      <c r="T118" s="54"/>
      <c r="AU118" s="18" t="s">
        <v>87</v>
      </c>
    </row>
    <row r="119" spans="2:65" s="1" customFormat="1" ht="37.9" customHeight="1">
      <c r="B119" s="33"/>
      <c r="C119" s="129" t="s">
        <v>87</v>
      </c>
      <c r="D119" s="129" t="s">
        <v>176</v>
      </c>
      <c r="E119" s="130" t="s">
        <v>856</v>
      </c>
      <c r="F119" s="131" t="s">
        <v>857</v>
      </c>
      <c r="G119" s="132" t="s">
        <v>101</v>
      </c>
      <c r="H119" s="133">
        <v>66.928</v>
      </c>
      <c r="I119" s="134"/>
      <c r="J119" s="135">
        <f>ROUND(I119*H119,2)</f>
        <v>0</v>
      </c>
      <c r="K119" s="131" t="s">
        <v>179</v>
      </c>
      <c r="L119" s="33"/>
      <c r="M119" s="136" t="s">
        <v>31</v>
      </c>
      <c r="N119" s="137" t="s">
        <v>46</v>
      </c>
      <c r="P119" s="138">
        <f>O119*H119</f>
        <v>0</v>
      </c>
      <c r="Q119" s="138">
        <v>0</v>
      </c>
      <c r="R119" s="138">
        <f>Q119*H119</f>
        <v>0</v>
      </c>
      <c r="S119" s="138">
        <v>0</v>
      </c>
      <c r="T119" s="139">
        <f>S119*H119</f>
        <v>0</v>
      </c>
      <c r="AR119" s="140" t="s">
        <v>90</v>
      </c>
      <c r="AT119" s="140" t="s">
        <v>176</v>
      </c>
      <c r="AU119" s="140" t="s">
        <v>87</v>
      </c>
      <c r="AY119" s="18" t="s">
        <v>172</v>
      </c>
      <c r="BE119" s="141">
        <f>IF(N119="základní",J119,0)</f>
        <v>0</v>
      </c>
      <c r="BF119" s="141">
        <f>IF(N119="snížená",J119,0)</f>
        <v>0</v>
      </c>
      <c r="BG119" s="141">
        <f>IF(N119="zákl. přenesená",J119,0)</f>
        <v>0</v>
      </c>
      <c r="BH119" s="141">
        <f>IF(N119="sníž. přenesená",J119,0)</f>
        <v>0</v>
      </c>
      <c r="BI119" s="141">
        <f>IF(N119="nulová",J119,0)</f>
        <v>0</v>
      </c>
      <c r="BJ119" s="18" t="s">
        <v>80</v>
      </c>
      <c r="BK119" s="141">
        <f>ROUND(I119*H119,2)</f>
        <v>0</v>
      </c>
      <c r="BL119" s="18" t="s">
        <v>90</v>
      </c>
      <c r="BM119" s="140" t="s">
        <v>1136</v>
      </c>
    </row>
    <row r="120" spans="2:47" s="1" customFormat="1" ht="12">
      <c r="B120" s="33"/>
      <c r="D120" s="142" t="s">
        <v>181</v>
      </c>
      <c r="F120" s="143" t="s">
        <v>859</v>
      </c>
      <c r="I120" s="144"/>
      <c r="L120" s="33"/>
      <c r="M120" s="145"/>
      <c r="T120" s="54"/>
      <c r="AT120" s="18" t="s">
        <v>181</v>
      </c>
      <c r="AU120" s="18" t="s">
        <v>87</v>
      </c>
    </row>
    <row r="121" spans="2:51" s="12" customFormat="1" ht="12">
      <c r="B121" s="148"/>
      <c r="D121" s="146" t="s">
        <v>185</v>
      </c>
      <c r="E121" s="149" t="s">
        <v>31</v>
      </c>
      <c r="F121" s="150" t="s">
        <v>1132</v>
      </c>
      <c r="H121" s="151">
        <v>66.928</v>
      </c>
      <c r="I121" s="152"/>
      <c r="L121" s="148"/>
      <c r="M121" s="153"/>
      <c r="T121" s="154"/>
      <c r="AT121" s="149" t="s">
        <v>185</v>
      </c>
      <c r="AU121" s="149" t="s">
        <v>87</v>
      </c>
      <c r="AV121" s="12" t="s">
        <v>84</v>
      </c>
      <c r="AW121" s="12" t="s">
        <v>36</v>
      </c>
      <c r="AX121" s="12" t="s">
        <v>80</v>
      </c>
      <c r="AY121" s="149" t="s">
        <v>172</v>
      </c>
    </row>
    <row r="122" spans="2:47" s="1" customFormat="1" ht="12">
      <c r="B122" s="33"/>
      <c r="D122" s="146" t="s">
        <v>186</v>
      </c>
      <c r="F122" s="155" t="s">
        <v>310</v>
      </c>
      <c r="L122" s="33"/>
      <c r="M122" s="145"/>
      <c r="T122" s="54"/>
      <c r="AU122" s="18" t="s">
        <v>87</v>
      </c>
    </row>
    <row r="123" spans="2:47" s="1" customFormat="1" ht="12">
      <c r="B123" s="33"/>
      <c r="D123" s="146" t="s">
        <v>186</v>
      </c>
      <c r="F123" s="156" t="s">
        <v>1133</v>
      </c>
      <c r="H123" s="157">
        <v>55.773</v>
      </c>
      <c r="L123" s="33"/>
      <c r="M123" s="145"/>
      <c r="T123" s="54"/>
      <c r="AU123" s="18" t="s">
        <v>87</v>
      </c>
    </row>
    <row r="124" spans="2:65" s="1" customFormat="1" ht="37.9" customHeight="1">
      <c r="B124" s="33"/>
      <c r="C124" s="129" t="s">
        <v>90</v>
      </c>
      <c r="D124" s="129" t="s">
        <v>176</v>
      </c>
      <c r="E124" s="130" t="s">
        <v>197</v>
      </c>
      <c r="F124" s="131" t="s">
        <v>198</v>
      </c>
      <c r="G124" s="132" t="s">
        <v>101</v>
      </c>
      <c r="H124" s="133">
        <v>212.6</v>
      </c>
      <c r="I124" s="134"/>
      <c r="J124" s="135">
        <f>ROUND(I124*H124,2)</f>
        <v>0</v>
      </c>
      <c r="K124" s="131" t="s">
        <v>179</v>
      </c>
      <c r="L124" s="33"/>
      <c r="M124" s="136" t="s">
        <v>31</v>
      </c>
      <c r="N124" s="137" t="s">
        <v>46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90</v>
      </c>
      <c r="AT124" s="140" t="s">
        <v>176</v>
      </c>
      <c r="AU124" s="140" t="s">
        <v>87</v>
      </c>
      <c r="AY124" s="18" t="s">
        <v>172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8" t="s">
        <v>80</v>
      </c>
      <c r="BK124" s="141">
        <f>ROUND(I124*H124,2)</f>
        <v>0</v>
      </c>
      <c r="BL124" s="18" t="s">
        <v>90</v>
      </c>
      <c r="BM124" s="140" t="s">
        <v>1137</v>
      </c>
    </row>
    <row r="125" spans="2:47" s="1" customFormat="1" ht="12">
      <c r="B125" s="33"/>
      <c r="D125" s="142" t="s">
        <v>181</v>
      </c>
      <c r="F125" s="143" t="s">
        <v>200</v>
      </c>
      <c r="I125" s="144"/>
      <c r="L125" s="33"/>
      <c r="M125" s="145"/>
      <c r="T125" s="54"/>
      <c r="AT125" s="18" t="s">
        <v>181</v>
      </c>
      <c r="AU125" s="18" t="s">
        <v>87</v>
      </c>
    </row>
    <row r="126" spans="2:51" s="12" customFormat="1" ht="12">
      <c r="B126" s="148"/>
      <c r="D126" s="146" t="s">
        <v>185</v>
      </c>
      <c r="E126" s="149" t="s">
        <v>31</v>
      </c>
      <c r="F126" s="150" t="s">
        <v>117</v>
      </c>
      <c r="H126" s="151">
        <v>212.6</v>
      </c>
      <c r="I126" s="152"/>
      <c r="L126" s="148"/>
      <c r="M126" s="153"/>
      <c r="T126" s="154"/>
      <c r="AT126" s="149" t="s">
        <v>185</v>
      </c>
      <c r="AU126" s="149" t="s">
        <v>87</v>
      </c>
      <c r="AV126" s="12" t="s">
        <v>84</v>
      </c>
      <c r="AW126" s="12" t="s">
        <v>36</v>
      </c>
      <c r="AX126" s="12" t="s">
        <v>75</v>
      </c>
      <c r="AY126" s="149" t="s">
        <v>172</v>
      </c>
    </row>
    <row r="127" spans="2:51" s="13" customFormat="1" ht="12">
      <c r="B127" s="168"/>
      <c r="D127" s="146" t="s">
        <v>185</v>
      </c>
      <c r="E127" s="169" t="s">
        <v>31</v>
      </c>
      <c r="F127" s="170" t="s">
        <v>217</v>
      </c>
      <c r="H127" s="171">
        <v>212.6</v>
      </c>
      <c r="I127" s="172"/>
      <c r="L127" s="168"/>
      <c r="M127" s="173"/>
      <c r="T127" s="174"/>
      <c r="AT127" s="169" t="s">
        <v>185</v>
      </c>
      <c r="AU127" s="169" t="s">
        <v>87</v>
      </c>
      <c r="AV127" s="13" t="s">
        <v>90</v>
      </c>
      <c r="AW127" s="13" t="s">
        <v>36</v>
      </c>
      <c r="AX127" s="13" t="s">
        <v>80</v>
      </c>
      <c r="AY127" s="169" t="s">
        <v>172</v>
      </c>
    </row>
    <row r="128" spans="2:47" s="1" customFormat="1" ht="12">
      <c r="B128" s="33"/>
      <c r="D128" s="146" t="s">
        <v>186</v>
      </c>
      <c r="F128" s="155" t="s">
        <v>187</v>
      </c>
      <c r="L128" s="33"/>
      <c r="M128" s="145"/>
      <c r="T128" s="54"/>
      <c r="AU128" s="18" t="s">
        <v>87</v>
      </c>
    </row>
    <row r="129" spans="2:47" s="1" customFormat="1" ht="12">
      <c r="B129" s="33"/>
      <c r="D129" s="146" t="s">
        <v>186</v>
      </c>
      <c r="F129" s="156" t="s">
        <v>1135</v>
      </c>
      <c r="H129" s="157">
        <v>212.6</v>
      </c>
      <c r="L129" s="33"/>
      <c r="M129" s="145"/>
      <c r="T129" s="54"/>
      <c r="AU129" s="18" t="s">
        <v>87</v>
      </c>
    </row>
    <row r="130" spans="2:65" s="1" customFormat="1" ht="16.5" customHeight="1">
      <c r="B130" s="33"/>
      <c r="C130" s="158" t="s">
        <v>93</v>
      </c>
      <c r="D130" s="158" t="s">
        <v>201</v>
      </c>
      <c r="E130" s="159" t="s">
        <v>202</v>
      </c>
      <c r="F130" s="160" t="s">
        <v>203</v>
      </c>
      <c r="G130" s="161" t="s">
        <v>204</v>
      </c>
      <c r="H130" s="162">
        <v>6.342</v>
      </c>
      <c r="I130" s="163"/>
      <c r="J130" s="164">
        <f>ROUND(I130*H130,2)</f>
        <v>0</v>
      </c>
      <c r="K130" s="160" t="s">
        <v>179</v>
      </c>
      <c r="L130" s="165"/>
      <c r="M130" s="166" t="s">
        <v>31</v>
      </c>
      <c r="N130" s="167" t="s">
        <v>46</v>
      </c>
      <c r="P130" s="138">
        <f>O130*H130</f>
        <v>0</v>
      </c>
      <c r="Q130" s="138">
        <v>0.001</v>
      </c>
      <c r="R130" s="138">
        <f>Q130*H130</f>
        <v>0.0063419999999999995</v>
      </c>
      <c r="S130" s="138">
        <v>0</v>
      </c>
      <c r="T130" s="139">
        <f>S130*H130</f>
        <v>0</v>
      </c>
      <c r="AR130" s="140" t="s">
        <v>205</v>
      </c>
      <c r="AT130" s="140" t="s">
        <v>201</v>
      </c>
      <c r="AU130" s="140" t="s">
        <v>87</v>
      </c>
      <c r="AY130" s="18" t="s">
        <v>172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8" t="s">
        <v>80</v>
      </c>
      <c r="BK130" s="141">
        <f>ROUND(I130*H130,2)</f>
        <v>0</v>
      </c>
      <c r="BL130" s="18" t="s">
        <v>90</v>
      </c>
      <c r="BM130" s="140" t="s">
        <v>1138</v>
      </c>
    </row>
    <row r="131" spans="2:51" s="12" customFormat="1" ht="12">
      <c r="B131" s="148"/>
      <c r="D131" s="146" t="s">
        <v>185</v>
      </c>
      <c r="F131" s="150" t="s">
        <v>1139</v>
      </c>
      <c r="H131" s="151">
        <v>6.342</v>
      </c>
      <c r="I131" s="152"/>
      <c r="L131" s="148"/>
      <c r="M131" s="153"/>
      <c r="T131" s="154"/>
      <c r="AT131" s="149" t="s">
        <v>185</v>
      </c>
      <c r="AU131" s="149" t="s">
        <v>87</v>
      </c>
      <c r="AV131" s="12" t="s">
        <v>84</v>
      </c>
      <c r="AW131" s="12" t="s">
        <v>4</v>
      </c>
      <c r="AX131" s="12" t="s">
        <v>80</v>
      </c>
      <c r="AY131" s="149" t="s">
        <v>172</v>
      </c>
    </row>
    <row r="132" spans="2:63" s="11" customFormat="1" ht="20.85" customHeight="1">
      <c r="B132" s="117"/>
      <c r="D132" s="118" t="s">
        <v>74</v>
      </c>
      <c r="E132" s="127" t="s">
        <v>208</v>
      </c>
      <c r="F132" s="127" t="s">
        <v>209</v>
      </c>
      <c r="I132" s="120"/>
      <c r="J132" s="128">
        <f>BK132</f>
        <v>0</v>
      </c>
      <c r="L132" s="117"/>
      <c r="M132" s="122"/>
      <c r="P132" s="123">
        <f>SUM(P133:P148)</f>
        <v>0</v>
      </c>
      <c r="R132" s="123">
        <f>SUM(R133:R148)</f>
        <v>0</v>
      </c>
      <c r="T132" s="124">
        <f>SUM(T133:T148)</f>
        <v>0</v>
      </c>
      <c r="AR132" s="118" t="s">
        <v>80</v>
      </c>
      <c r="AT132" s="125" t="s">
        <v>74</v>
      </c>
      <c r="AU132" s="125" t="s">
        <v>84</v>
      </c>
      <c r="AY132" s="118" t="s">
        <v>172</v>
      </c>
      <c r="BK132" s="126">
        <f>SUM(BK133:BK148)</f>
        <v>0</v>
      </c>
    </row>
    <row r="133" spans="2:65" s="1" customFormat="1" ht="44.25" customHeight="1">
      <c r="B133" s="33"/>
      <c r="C133" s="129" t="s">
        <v>96</v>
      </c>
      <c r="D133" s="129" t="s">
        <v>176</v>
      </c>
      <c r="E133" s="130" t="s">
        <v>210</v>
      </c>
      <c r="F133" s="131" t="s">
        <v>211</v>
      </c>
      <c r="G133" s="132" t="s">
        <v>212</v>
      </c>
      <c r="H133" s="133">
        <v>2</v>
      </c>
      <c r="I133" s="134"/>
      <c r="J133" s="135">
        <f>ROUND(I133*H133,2)</f>
        <v>0</v>
      </c>
      <c r="K133" s="131" t="s">
        <v>179</v>
      </c>
      <c r="L133" s="33"/>
      <c r="M133" s="136" t="s">
        <v>31</v>
      </c>
      <c r="N133" s="137" t="s">
        <v>46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90</v>
      </c>
      <c r="AT133" s="140" t="s">
        <v>176</v>
      </c>
      <c r="AU133" s="140" t="s">
        <v>87</v>
      </c>
      <c r="AY133" s="18" t="s">
        <v>172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8" t="s">
        <v>80</v>
      </c>
      <c r="BK133" s="141">
        <f>ROUND(I133*H133,2)</f>
        <v>0</v>
      </c>
      <c r="BL133" s="18" t="s">
        <v>90</v>
      </c>
      <c r="BM133" s="140" t="s">
        <v>1140</v>
      </c>
    </row>
    <row r="134" spans="2:47" s="1" customFormat="1" ht="12">
      <c r="B134" s="33"/>
      <c r="D134" s="142" t="s">
        <v>181</v>
      </c>
      <c r="F134" s="143" t="s">
        <v>214</v>
      </c>
      <c r="I134" s="144"/>
      <c r="L134" s="33"/>
      <c r="M134" s="145"/>
      <c r="T134" s="54"/>
      <c r="AT134" s="18" t="s">
        <v>181</v>
      </c>
      <c r="AU134" s="18" t="s">
        <v>87</v>
      </c>
    </row>
    <row r="135" spans="2:51" s="12" customFormat="1" ht="12">
      <c r="B135" s="148"/>
      <c r="D135" s="146" t="s">
        <v>185</v>
      </c>
      <c r="E135" s="149" t="s">
        <v>31</v>
      </c>
      <c r="F135" s="150" t="s">
        <v>888</v>
      </c>
      <c r="H135" s="151">
        <v>2</v>
      </c>
      <c r="I135" s="152"/>
      <c r="L135" s="148"/>
      <c r="M135" s="153"/>
      <c r="T135" s="154"/>
      <c r="AT135" s="149" t="s">
        <v>185</v>
      </c>
      <c r="AU135" s="149" t="s">
        <v>87</v>
      </c>
      <c r="AV135" s="12" t="s">
        <v>84</v>
      </c>
      <c r="AW135" s="12" t="s">
        <v>36</v>
      </c>
      <c r="AX135" s="12" t="s">
        <v>75</v>
      </c>
      <c r="AY135" s="149" t="s">
        <v>172</v>
      </c>
    </row>
    <row r="136" spans="2:51" s="13" customFormat="1" ht="12">
      <c r="B136" s="168"/>
      <c r="D136" s="146" t="s">
        <v>185</v>
      </c>
      <c r="E136" s="169" t="s">
        <v>31</v>
      </c>
      <c r="F136" s="170" t="s">
        <v>217</v>
      </c>
      <c r="H136" s="171">
        <v>2</v>
      </c>
      <c r="I136" s="172"/>
      <c r="L136" s="168"/>
      <c r="M136" s="173"/>
      <c r="T136" s="174"/>
      <c r="AT136" s="169" t="s">
        <v>185</v>
      </c>
      <c r="AU136" s="169" t="s">
        <v>87</v>
      </c>
      <c r="AV136" s="13" t="s">
        <v>90</v>
      </c>
      <c r="AW136" s="13" t="s">
        <v>36</v>
      </c>
      <c r="AX136" s="13" t="s">
        <v>80</v>
      </c>
      <c r="AY136" s="169" t="s">
        <v>172</v>
      </c>
    </row>
    <row r="137" spans="2:65" s="1" customFormat="1" ht="49.15" customHeight="1">
      <c r="B137" s="33"/>
      <c r="C137" s="129" t="s">
        <v>218</v>
      </c>
      <c r="D137" s="129" t="s">
        <v>176</v>
      </c>
      <c r="E137" s="130" t="s">
        <v>866</v>
      </c>
      <c r="F137" s="131" t="s">
        <v>867</v>
      </c>
      <c r="G137" s="132" t="s">
        <v>212</v>
      </c>
      <c r="H137" s="133">
        <v>83.319</v>
      </c>
      <c r="I137" s="134"/>
      <c r="J137" s="135">
        <f>ROUND(I137*H137,2)</f>
        <v>0</v>
      </c>
      <c r="K137" s="131" t="s">
        <v>179</v>
      </c>
      <c r="L137" s="33"/>
      <c r="M137" s="136" t="s">
        <v>31</v>
      </c>
      <c r="N137" s="137" t="s">
        <v>46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90</v>
      </c>
      <c r="AT137" s="140" t="s">
        <v>176</v>
      </c>
      <c r="AU137" s="140" t="s">
        <v>87</v>
      </c>
      <c r="AY137" s="18" t="s">
        <v>172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8" t="s">
        <v>80</v>
      </c>
      <c r="BK137" s="141">
        <f>ROUND(I137*H137,2)</f>
        <v>0</v>
      </c>
      <c r="BL137" s="18" t="s">
        <v>90</v>
      </c>
      <c r="BM137" s="140" t="s">
        <v>1141</v>
      </c>
    </row>
    <row r="138" spans="2:47" s="1" customFormat="1" ht="12">
      <c r="B138" s="33"/>
      <c r="D138" s="142" t="s">
        <v>181</v>
      </c>
      <c r="F138" s="143" t="s">
        <v>869</v>
      </c>
      <c r="I138" s="144"/>
      <c r="L138" s="33"/>
      <c r="M138" s="145"/>
      <c r="T138" s="54"/>
      <c r="AT138" s="18" t="s">
        <v>181</v>
      </c>
      <c r="AU138" s="18" t="s">
        <v>87</v>
      </c>
    </row>
    <row r="139" spans="2:51" s="14" customFormat="1" ht="12">
      <c r="B139" s="175"/>
      <c r="D139" s="146" t="s">
        <v>185</v>
      </c>
      <c r="E139" s="176" t="s">
        <v>31</v>
      </c>
      <c r="F139" s="177" t="s">
        <v>1142</v>
      </c>
      <c r="H139" s="176" t="s">
        <v>31</v>
      </c>
      <c r="I139" s="178"/>
      <c r="L139" s="175"/>
      <c r="M139" s="179"/>
      <c r="T139" s="180"/>
      <c r="AT139" s="176" t="s">
        <v>185</v>
      </c>
      <c r="AU139" s="176" t="s">
        <v>87</v>
      </c>
      <c r="AV139" s="14" t="s">
        <v>80</v>
      </c>
      <c r="AW139" s="14" t="s">
        <v>36</v>
      </c>
      <c r="AX139" s="14" t="s">
        <v>75</v>
      </c>
      <c r="AY139" s="176" t="s">
        <v>172</v>
      </c>
    </row>
    <row r="140" spans="2:51" s="12" customFormat="1" ht="12">
      <c r="B140" s="148"/>
      <c r="D140" s="146" t="s">
        <v>185</v>
      </c>
      <c r="E140" s="149" t="s">
        <v>31</v>
      </c>
      <c r="F140" s="150" t="s">
        <v>1143</v>
      </c>
      <c r="H140" s="151">
        <v>63.105</v>
      </c>
      <c r="I140" s="152"/>
      <c r="L140" s="148"/>
      <c r="M140" s="153"/>
      <c r="T140" s="154"/>
      <c r="AT140" s="149" t="s">
        <v>185</v>
      </c>
      <c r="AU140" s="149" t="s">
        <v>87</v>
      </c>
      <c r="AV140" s="12" t="s">
        <v>84</v>
      </c>
      <c r="AW140" s="12" t="s">
        <v>36</v>
      </c>
      <c r="AX140" s="12" t="s">
        <v>75</v>
      </c>
      <c r="AY140" s="149" t="s">
        <v>172</v>
      </c>
    </row>
    <row r="141" spans="2:51" s="12" customFormat="1" ht="12">
      <c r="B141" s="148"/>
      <c r="D141" s="146" t="s">
        <v>185</v>
      </c>
      <c r="E141" s="149" t="s">
        <v>31</v>
      </c>
      <c r="F141" s="150" t="s">
        <v>1144</v>
      </c>
      <c r="H141" s="151">
        <v>2.148</v>
      </c>
      <c r="I141" s="152"/>
      <c r="L141" s="148"/>
      <c r="M141" s="153"/>
      <c r="T141" s="154"/>
      <c r="AT141" s="149" t="s">
        <v>185</v>
      </c>
      <c r="AU141" s="149" t="s">
        <v>87</v>
      </c>
      <c r="AV141" s="12" t="s">
        <v>84</v>
      </c>
      <c r="AW141" s="12" t="s">
        <v>36</v>
      </c>
      <c r="AX141" s="12" t="s">
        <v>75</v>
      </c>
      <c r="AY141" s="149" t="s">
        <v>172</v>
      </c>
    </row>
    <row r="142" spans="2:51" s="14" customFormat="1" ht="12">
      <c r="B142" s="175"/>
      <c r="D142" s="146" t="s">
        <v>185</v>
      </c>
      <c r="E142" s="176" t="s">
        <v>31</v>
      </c>
      <c r="F142" s="177" t="s">
        <v>877</v>
      </c>
      <c r="H142" s="176" t="s">
        <v>31</v>
      </c>
      <c r="I142" s="178"/>
      <c r="L142" s="175"/>
      <c r="M142" s="179"/>
      <c r="T142" s="180"/>
      <c r="AT142" s="176" t="s">
        <v>185</v>
      </c>
      <c r="AU142" s="176" t="s">
        <v>87</v>
      </c>
      <c r="AV142" s="14" t="s">
        <v>80</v>
      </c>
      <c r="AW142" s="14" t="s">
        <v>36</v>
      </c>
      <c r="AX142" s="14" t="s">
        <v>75</v>
      </c>
      <c r="AY142" s="176" t="s">
        <v>172</v>
      </c>
    </row>
    <row r="143" spans="2:51" s="12" customFormat="1" ht="12">
      <c r="B143" s="148"/>
      <c r="D143" s="146" t="s">
        <v>185</v>
      </c>
      <c r="E143" s="149" t="s">
        <v>31</v>
      </c>
      <c r="F143" s="150" t="s">
        <v>1145</v>
      </c>
      <c r="H143" s="151">
        <v>17.529</v>
      </c>
      <c r="I143" s="152"/>
      <c r="L143" s="148"/>
      <c r="M143" s="153"/>
      <c r="T143" s="154"/>
      <c r="AT143" s="149" t="s">
        <v>185</v>
      </c>
      <c r="AU143" s="149" t="s">
        <v>87</v>
      </c>
      <c r="AV143" s="12" t="s">
        <v>84</v>
      </c>
      <c r="AW143" s="12" t="s">
        <v>36</v>
      </c>
      <c r="AX143" s="12" t="s">
        <v>75</v>
      </c>
      <c r="AY143" s="149" t="s">
        <v>172</v>
      </c>
    </row>
    <row r="144" spans="2:51" s="12" customFormat="1" ht="12">
      <c r="B144" s="148"/>
      <c r="D144" s="146" t="s">
        <v>185</v>
      </c>
      <c r="E144" s="149" t="s">
        <v>31</v>
      </c>
      <c r="F144" s="150" t="s">
        <v>1146</v>
      </c>
      <c r="H144" s="151">
        <v>0.537</v>
      </c>
      <c r="I144" s="152"/>
      <c r="L144" s="148"/>
      <c r="M144" s="153"/>
      <c r="T144" s="154"/>
      <c r="AT144" s="149" t="s">
        <v>185</v>
      </c>
      <c r="AU144" s="149" t="s">
        <v>87</v>
      </c>
      <c r="AV144" s="12" t="s">
        <v>84</v>
      </c>
      <c r="AW144" s="12" t="s">
        <v>36</v>
      </c>
      <c r="AX144" s="12" t="s">
        <v>75</v>
      </c>
      <c r="AY144" s="149" t="s">
        <v>172</v>
      </c>
    </row>
    <row r="145" spans="2:51" s="13" customFormat="1" ht="12">
      <c r="B145" s="168"/>
      <c r="D145" s="146" t="s">
        <v>185</v>
      </c>
      <c r="E145" s="169" t="s">
        <v>31</v>
      </c>
      <c r="F145" s="170" t="s">
        <v>217</v>
      </c>
      <c r="H145" s="171">
        <v>83.319</v>
      </c>
      <c r="I145" s="172"/>
      <c r="L145" s="168"/>
      <c r="M145" s="173"/>
      <c r="T145" s="174"/>
      <c r="AT145" s="169" t="s">
        <v>185</v>
      </c>
      <c r="AU145" s="169" t="s">
        <v>87</v>
      </c>
      <c r="AV145" s="13" t="s">
        <v>90</v>
      </c>
      <c r="AW145" s="13" t="s">
        <v>36</v>
      </c>
      <c r="AX145" s="13" t="s">
        <v>80</v>
      </c>
      <c r="AY145" s="169" t="s">
        <v>172</v>
      </c>
    </row>
    <row r="146" spans="2:47" s="1" customFormat="1" ht="12">
      <c r="B146" s="33"/>
      <c r="D146" s="146" t="s">
        <v>186</v>
      </c>
      <c r="F146" s="155" t="s">
        <v>310</v>
      </c>
      <c r="L146" s="33"/>
      <c r="M146" s="145"/>
      <c r="T146" s="54"/>
      <c r="AU146" s="18" t="s">
        <v>87</v>
      </c>
    </row>
    <row r="147" spans="2:47" s="1" customFormat="1" ht="12">
      <c r="B147" s="33"/>
      <c r="D147" s="146" t="s">
        <v>186</v>
      </c>
      <c r="F147" s="156" t="s">
        <v>1133</v>
      </c>
      <c r="H147" s="157">
        <v>55.773</v>
      </c>
      <c r="L147" s="33"/>
      <c r="M147" s="145"/>
      <c r="T147" s="54"/>
      <c r="AU147" s="18" t="s">
        <v>87</v>
      </c>
    </row>
    <row r="148" spans="2:65" s="1" customFormat="1" ht="21.75" customHeight="1">
      <c r="B148" s="33"/>
      <c r="C148" s="129" t="s">
        <v>205</v>
      </c>
      <c r="D148" s="129" t="s">
        <v>176</v>
      </c>
      <c r="E148" s="130" t="s">
        <v>235</v>
      </c>
      <c r="F148" s="131" t="s">
        <v>236</v>
      </c>
      <c r="G148" s="132" t="s">
        <v>212</v>
      </c>
      <c r="H148" s="133">
        <v>83.319</v>
      </c>
      <c r="I148" s="134"/>
      <c r="J148" s="135">
        <f>ROUND(I148*H148,2)</f>
        <v>0</v>
      </c>
      <c r="K148" s="131" t="s">
        <v>447</v>
      </c>
      <c r="L148" s="33"/>
      <c r="M148" s="136" t="s">
        <v>31</v>
      </c>
      <c r="N148" s="137" t="s">
        <v>46</v>
      </c>
      <c r="P148" s="138">
        <f>O148*H148</f>
        <v>0</v>
      </c>
      <c r="Q148" s="138">
        <v>0</v>
      </c>
      <c r="R148" s="138">
        <f>Q148*H148</f>
        <v>0</v>
      </c>
      <c r="S148" s="138">
        <v>0</v>
      </c>
      <c r="T148" s="139">
        <f>S148*H148</f>
        <v>0</v>
      </c>
      <c r="AR148" s="140" t="s">
        <v>90</v>
      </c>
      <c r="AT148" s="140" t="s">
        <v>176</v>
      </c>
      <c r="AU148" s="140" t="s">
        <v>87</v>
      </c>
      <c r="AY148" s="18" t="s">
        <v>172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8" t="s">
        <v>80</v>
      </c>
      <c r="BK148" s="141">
        <f>ROUND(I148*H148,2)</f>
        <v>0</v>
      </c>
      <c r="BL148" s="18" t="s">
        <v>90</v>
      </c>
      <c r="BM148" s="140" t="s">
        <v>1147</v>
      </c>
    </row>
    <row r="149" spans="2:63" s="11" customFormat="1" ht="20.85" customHeight="1">
      <c r="B149" s="117"/>
      <c r="D149" s="118" t="s">
        <v>74</v>
      </c>
      <c r="E149" s="127" t="s">
        <v>239</v>
      </c>
      <c r="F149" s="127" t="s">
        <v>240</v>
      </c>
      <c r="I149" s="120"/>
      <c r="J149" s="128">
        <f>BK149</f>
        <v>0</v>
      </c>
      <c r="L149" s="117"/>
      <c r="M149" s="122"/>
      <c r="P149" s="123">
        <f>SUM(P150:P167)</f>
        <v>0</v>
      </c>
      <c r="R149" s="123">
        <f>SUM(R150:R167)</f>
        <v>0</v>
      </c>
      <c r="T149" s="124">
        <f>SUM(T150:T167)</f>
        <v>0</v>
      </c>
      <c r="AR149" s="118" t="s">
        <v>80</v>
      </c>
      <c r="AT149" s="125" t="s">
        <v>74</v>
      </c>
      <c r="AU149" s="125" t="s">
        <v>84</v>
      </c>
      <c r="AY149" s="118" t="s">
        <v>172</v>
      </c>
      <c r="BK149" s="126">
        <f>SUM(BK150:BK167)</f>
        <v>0</v>
      </c>
    </row>
    <row r="150" spans="2:65" s="1" customFormat="1" ht="44.25" customHeight="1">
      <c r="B150" s="33"/>
      <c r="C150" s="129" t="s">
        <v>241</v>
      </c>
      <c r="D150" s="129" t="s">
        <v>176</v>
      </c>
      <c r="E150" s="130" t="s">
        <v>242</v>
      </c>
      <c r="F150" s="131" t="s">
        <v>243</v>
      </c>
      <c r="G150" s="132" t="s">
        <v>212</v>
      </c>
      <c r="H150" s="133">
        <v>74.986</v>
      </c>
      <c r="I150" s="134"/>
      <c r="J150" s="135">
        <f>ROUND(I150*H150,2)</f>
        <v>0</v>
      </c>
      <c r="K150" s="131" t="s">
        <v>179</v>
      </c>
      <c r="L150" s="33"/>
      <c r="M150" s="136" t="s">
        <v>31</v>
      </c>
      <c r="N150" s="137" t="s">
        <v>46</v>
      </c>
      <c r="P150" s="138">
        <f>O150*H150</f>
        <v>0</v>
      </c>
      <c r="Q150" s="138">
        <v>0</v>
      </c>
      <c r="R150" s="138">
        <f>Q150*H150</f>
        <v>0</v>
      </c>
      <c r="S150" s="138">
        <v>0</v>
      </c>
      <c r="T150" s="139">
        <f>S150*H150</f>
        <v>0</v>
      </c>
      <c r="AR150" s="140" t="s">
        <v>90</v>
      </c>
      <c r="AT150" s="140" t="s">
        <v>176</v>
      </c>
      <c r="AU150" s="140" t="s">
        <v>87</v>
      </c>
      <c r="AY150" s="18" t="s">
        <v>172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8" t="s">
        <v>80</v>
      </c>
      <c r="BK150" s="141">
        <f>ROUND(I150*H150,2)</f>
        <v>0</v>
      </c>
      <c r="BL150" s="18" t="s">
        <v>90</v>
      </c>
      <c r="BM150" s="140" t="s">
        <v>1148</v>
      </c>
    </row>
    <row r="151" spans="2:47" s="1" customFormat="1" ht="12">
      <c r="B151" s="33"/>
      <c r="D151" s="142" t="s">
        <v>181</v>
      </c>
      <c r="F151" s="143" t="s">
        <v>245</v>
      </c>
      <c r="I151" s="144"/>
      <c r="L151" s="33"/>
      <c r="M151" s="145"/>
      <c r="T151" s="54"/>
      <c r="AT151" s="18" t="s">
        <v>181</v>
      </c>
      <c r="AU151" s="18" t="s">
        <v>87</v>
      </c>
    </row>
    <row r="152" spans="2:47" s="1" customFormat="1" ht="12">
      <c r="B152" s="33"/>
      <c r="D152" s="146" t="s">
        <v>183</v>
      </c>
      <c r="F152" s="147" t="s">
        <v>246</v>
      </c>
      <c r="I152" s="144"/>
      <c r="L152" s="33"/>
      <c r="M152" s="145"/>
      <c r="T152" s="54"/>
      <c r="AT152" s="18" t="s">
        <v>183</v>
      </c>
      <c r="AU152" s="18" t="s">
        <v>87</v>
      </c>
    </row>
    <row r="153" spans="2:51" s="14" customFormat="1" ht="12">
      <c r="B153" s="175"/>
      <c r="D153" s="146" t="s">
        <v>185</v>
      </c>
      <c r="E153" s="176" t="s">
        <v>31</v>
      </c>
      <c r="F153" s="177" t="s">
        <v>1142</v>
      </c>
      <c r="H153" s="176" t="s">
        <v>31</v>
      </c>
      <c r="I153" s="178"/>
      <c r="L153" s="175"/>
      <c r="M153" s="179"/>
      <c r="T153" s="180"/>
      <c r="AT153" s="176" t="s">
        <v>185</v>
      </c>
      <c r="AU153" s="176" t="s">
        <v>87</v>
      </c>
      <c r="AV153" s="14" t="s">
        <v>80</v>
      </c>
      <c r="AW153" s="14" t="s">
        <v>36</v>
      </c>
      <c r="AX153" s="14" t="s">
        <v>75</v>
      </c>
      <c r="AY153" s="176" t="s">
        <v>172</v>
      </c>
    </row>
    <row r="154" spans="2:51" s="12" customFormat="1" ht="12">
      <c r="B154" s="148"/>
      <c r="D154" s="146" t="s">
        <v>185</v>
      </c>
      <c r="E154" s="149" t="s">
        <v>31</v>
      </c>
      <c r="F154" s="150" t="s">
        <v>1149</v>
      </c>
      <c r="H154" s="151">
        <v>56.794</v>
      </c>
      <c r="I154" s="152"/>
      <c r="L154" s="148"/>
      <c r="M154" s="153"/>
      <c r="T154" s="154"/>
      <c r="AT154" s="149" t="s">
        <v>185</v>
      </c>
      <c r="AU154" s="149" t="s">
        <v>87</v>
      </c>
      <c r="AV154" s="12" t="s">
        <v>84</v>
      </c>
      <c r="AW154" s="12" t="s">
        <v>36</v>
      </c>
      <c r="AX154" s="12" t="s">
        <v>75</v>
      </c>
      <c r="AY154" s="149" t="s">
        <v>172</v>
      </c>
    </row>
    <row r="155" spans="2:51" s="12" customFormat="1" ht="12">
      <c r="B155" s="148"/>
      <c r="D155" s="146" t="s">
        <v>185</v>
      </c>
      <c r="E155" s="149" t="s">
        <v>31</v>
      </c>
      <c r="F155" s="150" t="s">
        <v>1150</v>
      </c>
      <c r="H155" s="151">
        <v>1.933</v>
      </c>
      <c r="I155" s="152"/>
      <c r="L155" s="148"/>
      <c r="M155" s="153"/>
      <c r="T155" s="154"/>
      <c r="AT155" s="149" t="s">
        <v>185</v>
      </c>
      <c r="AU155" s="149" t="s">
        <v>87</v>
      </c>
      <c r="AV155" s="12" t="s">
        <v>84</v>
      </c>
      <c r="AW155" s="12" t="s">
        <v>36</v>
      </c>
      <c r="AX155" s="12" t="s">
        <v>75</v>
      </c>
      <c r="AY155" s="149" t="s">
        <v>172</v>
      </c>
    </row>
    <row r="156" spans="2:51" s="14" customFormat="1" ht="12">
      <c r="B156" s="175"/>
      <c r="D156" s="146" t="s">
        <v>185</v>
      </c>
      <c r="E156" s="176" t="s">
        <v>31</v>
      </c>
      <c r="F156" s="177" t="s">
        <v>877</v>
      </c>
      <c r="H156" s="176" t="s">
        <v>31</v>
      </c>
      <c r="I156" s="178"/>
      <c r="L156" s="175"/>
      <c r="M156" s="179"/>
      <c r="T156" s="180"/>
      <c r="AT156" s="176" t="s">
        <v>185</v>
      </c>
      <c r="AU156" s="176" t="s">
        <v>87</v>
      </c>
      <c r="AV156" s="14" t="s">
        <v>80</v>
      </c>
      <c r="AW156" s="14" t="s">
        <v>36</v>
      </c>
      <c r="AX156" s="14" t="s">
        <v>75</v>
      </c>
      <c r="AY156" s="176" t="s">
        <v>172</v>
      </c>
    </row>
    <row r="157" spans="2:51" s="12" customFormat="1" ht="12">
      <c r="B157" s="148"/>
      <c r="D157" s="146" t="s">
        <v>185</v>
      </c>
      <c r="E157" s="149" t="s">
        <v>31</v>
      </c>
      <c r="F157" s="150" t="s">
        <v>1151</v>
      </c>
      <c r="H157" s="151">
        <v>15.776</v>
      </c>
      <c r="I157" s="152"/>
      <c r="L157" s="148"/>
      <c r="M157" s="153"/>
      <c r="T157" s="154"/>
      <c r="AT157" s="149" t="s">
        <v>185</v>
      </c>
      <c r="AU157" s="149" t="s">
        <v>87</v>
      </c>
      <c r="AV157" s="12" t="s">
        <v>84</v>
      </c>
      <c r="AW157" s="12" t="s">
        <v>36</v>
      </c>
      <c r="AX157" s="12" t="s">
        <v>75</v>
      </c>
      <c r="AY157" s="149" t="s">
        <v>172</v>
      </c>
    </row>
    <row r="158" spans="2:51" s="12" customFormat="1" ht="12">
      <c r="B158" s="148"/>
      <c r="D158" s="146" t="s">
        <v>185</v>
      </c>
      <c r="E158" s="149" t="s">
        <v>31</v>
      </c>
      <c r="F158" s="150" t="s">
        <v>1152</v>
      </c>
      <c r="H158" s="151">
        <v>0.483</v>
      </c>
      <c r="I158" s="152"/>
      <c r="L158" s="148"/>
      <c r="M158" s="153"/>
      <c r="T158" s="154"/>
      <c r="AT158" s="149" t="s">
        <v>185</v>
      </c>
      <c r="AU158" s="149" t="s">
        <v>87</v>
      </c>
      <c r="AV158" s="12" t="s">
        <v>84</v>
      </c>
      <c r="AW158" s="12" t="s">
        <v>36</v>
      </c>
      <c r="AX158" s="12" t="s">
        <v>75</v>
      </c>
      <c r="AY158" s="149" t="s">
        <v>172</v>
      </c>
    </row>
    <row r="159" spans="2:51" s="13" customFormat="1" ht="12">
      <c r="B159" s="168"/>
      <c r="D159" s="146" t="s">
        <v>185</v>
      </c>
      <c r="E159" s="169" t="s">
        <v>31</v>
      </c>
      <c r="F159" s="170" t="s">
        <v>217</v>
      </c>
      <c r="H159" s="171">
        <v>74.986</v>
      </c>
      <c r="I159" s="172"/>
      <c r="L159" s="168"/>
      <c r="M159" s="173"/>
      <c r="T159" s="174"/>
      <c r="AT159" s="169" t="s">
        <v>185</v>
      </c>
      <c r="AU159" s="169" t="s">
        <v>87</v>
      </c>
      <c r="AV159" s="13" t="s">
        <v>90</v>
      </c>
      <c r="AW159" s="13" t="s">
        <v>36</v>
      </c>
      <c r="AX159" s="13" t="s">
        <v>80</v>
      </c>
      <c r="AY159" s="169" t="s">
        <v>172</v>
      </c>
    </row>
    <row r="160" spans="2:47" s="1" customFormat="1" ht="12">
      <c r="B160" s="33"/>
      <c r="D160" s="146" t="s">
        <v>186</v>
      </c>
      <c r="F160" s="155" t="s">
        <v>310</v>
      </c>
      <c r="L160" s="33"/>
      <c r="M160" s="145"/>
      <c r="T160" s="54"/>
      <c r="AU160" s="18" t="s">
        <v>87</v>
      </c>
    </row>
    <row r="161" spans="2:47" s="1" customFormat="1" ht="12">
      <c r="B161" s="33"/>
      <c r="D161" s="146" t="s">
        <v>186</v>
      </c>
      <c r="F161" s="156" t="s">
        <v>1133</v>
      </c>
      <c r="H161" s="157">
        <v>55.773</v>
      </c>
      <c r="L161" s="33"/>
      <c r="M161" s="145"/>
      <c r="T161" s="54"/>
      <c r="AU161" s="18" t="s">
        <v>87</v>
      </c>
    </row>
    <row r="162" spans="2:65" s="1" customFormat="1" ht="55.5" customHeight="1">
      <c r="B162" s="33"/>
      <c r="C162" s="129" t="s">
        <v>255</v>
      </c>
      <c r="D162" s="129" t="s">
        <v>176</v>
      </c>
      <c r="E162" s="130" t="s">
        <v>1153</v>
      </c>
      <c r="F162" s="131" t="s">
        <v>1154</v>
      </c>
      <c r="G162" s="132" t="s">
        <v>212</v>
      </c>
      <c r="H162" s="133">
        <v>149.972</v>
      </c>
      <c r="I162" s="134"/>
      <c r="J162" s="135">
        <f>ROUND(I162*H162,2)</f>
        <v>0</v>
      </c>
      <c r="K162" s="131" t="s">
        <v>179</v>
      </c>
      <c r="L162" s="33"/>
      <c r="M162" s="136" t="s">
        <v>31</v>
      </c>
      <c r="N162" s="137" t="s">
        <v>46</v>
      </c>
      <c r="P162" s="138">
        <f>O162*H162</f>
        <v>0</v>
      </c>
      <c r="Q162" s="138">
        <v>0</v>
      </c>
      <c r="R162" s="138">
        <f>Q162*H162</f>
        <v>0</v>
      </c>
      <c r="S162" s="138">
        <v>0</v>
      </c>
      <c r="T162" s="139">
        <f>S162*H162</f>
        <v>0</v>
      </c>
      <c r="AR162" s="140" t="s">
        <v>90</v>
      </c>
      <c r="AT162" s="140" t="s">
        <v>176</v>
      </c>
      <c r="AU162" s="140" t="s">
        <v>87</v>
      </c>
      <c r="AY162" s="18" t="s">
        <v>172</v>
      </c>
      <c r="BE162" s="141">
        <f>IF(N162="základní",J162,0)</f>
        <v>0</v>
      </c>
      <c r="BF162" s="141">
        <f>IF(N162="snížená",J162,0)</f>
        <v>0</v>
      </c>
      <c r="BG162" s="141">
        <f>IF(N162="zákl. přenesená",J162,0)</f>
        <v>0</v>
      </c>
      <c r="BH162" s="141">
        <f>IF(N162="sníž. přenesená",J162,0)</f>
        <v>0</v>
      </c>
      <c r="BI162" s="141">
        <f>IF(N162="nulová",J162,0)</f>
        <v>0</v>
      </c>
      <c r="BJ162" s="18" t="s">
        <v>80</v>
      </c>
      <c r="BK162" s="141">
        <f>ROUND(I162*H162,2)</f>
        <v>0</v>
      </c>
      <c r="BL162" s="18" t="s">
        <v>90</v>
      </c>
      <c r="BM162" s="140" t="s">
        <v>1155</v>
      </c>
    </row>
    <row r="163" spans="2:47" s="1" customFormat="1" ht="12">
      <c r="B163" s="33"/>
      <c r="D163" s="142" t="s">
        <v>181</v>
      </c>
      <c r="F163" s="143" t="s">
        <v>1156</v>
      </c>
      <c r="I163" s="144"/>
      <c r="L163" s="33"/>
      <c r="M163" s="145"/>
      <c r="T163" s="54"/>
      <c r="AT163" s="18" t="s">
        <v>181</v>
      </c>
      <c r="AU163" s="18" t="s">
        <v>87</v>
      </c>
    </row>
    <row r="164" spans="2:47" s="1" customFormat="1" ht="12">
      <c r="B164" s="33"/>
      <c r="D164" s="146" t="s">
        <v>183</v>
      </c>
      <c r="F164" s="147" t="s">
        <v>260</v>
      </c>
      <c r="I164" s="144"/>
      <c r="L164" s="33"/>
      <c r="M164" s="145"/>
      <c r="T164" s="54"/>
      <c r="AT164" s="18" t="s">
        <v>183</v>
      </c>
      <c r="AU164" s="18" t="s">
        <v>87</v>
      </c>
    </row>
    <row r="165" spans="2:51" s="12" customFormat="1" ht="12">
      <c r="B165" s="148"/>
      <c r="D165" s="146" t="s">
        <v>185</v>
      </c>
      <c r="F165" s="150" t="s">
        <v>1157</v>
      </c>
      <c r="H165" s="151">
        <v>149.972</v>
      </c>
      <c r="I165" s="152"/>
      <c r="L165" s="148"/>
      <c r="M165" s="153"/>
      <c r="T165" s="154"/>
      <c r="AT165" s="149" t="s">
        <v>185</v>
      </c>
      <c r="AU165" s="149" t="s">
        <v>87</v>
      </c>
      <c r="AV165" s="12" t="s">
        <v>84</v>
      </c>
      <c r="AW165" s="12" t="s">
        <v>4</v>
      </c>
      <c r="AX165" s="12" t="s">
        <v>80</v>
      </c>
      <c r="AY165" s="149" t="s">
        <v>172</v>
      </c>
    </row>
    <row r="166" spans="2:65" s="1" customFormat="1" ht="44.25" customHeight="1">
      <c r="B166" s="33"/>
      <c r="C166" s="129" t="s">
        <v>174</v>
      </c>
      <c r="D166" s="129" t="s">
        <v>176</v>
      </c>
      <c r="E166" s="130" t="s">
        <v>262</v>
      </c>
      <c r="F166" s="131" t="s">
        <v>263</v>
      </c>
      <c r="G166" s="132" t="s">
        <v>212</v>
      </c>
      <c r="H166" s="133">
        <v>74.986</v>
      </c>
      <c r="I166" s="134"/>
      <c r="J166" s="135">
        <f>ROUND(I166*H166,2)</f>
        <v>0</v>
      </c>
      <c r="K166" s="131" t="s">
        <v>179</v>
      </c>
      <c r="L166" s="33"/>
      <c r="M166" s="136" t="s">
        <v>31</v>
      </c>
      <c r="N166" s="137" t="s">
        <v>46</v>
      </c>
      <c r="P166" s="138">
        <f>O166*H166</f>
        <v>0</v>
      </c>
      <c r="Q166" s="138">
        <v>0</v>
      </c>
      <c r="R166" s="138">
        <f>Q166*H166</f>
        <v>0</v>
      </c>
      <c r="S166" s="138">
        <v>0</v>
      </c>
      <c r="T166" s="139">
        <f>S166*H166</f>
        <v>0</v>
      </c>
      <c r="AR166" s="140" t="s">
        <v>90</v>
      </c>
      <c r="AT166" s="140" t="s">
        <v>176</v>
      </c>
      <c r="AU166" s="140" t="s">
        <v>87</v>
      </c>
      <c r="AY166" s="18" t="s">
        <v>172</v>
      </c>
      <c r="BE166" s="141">
        <f>IF(N166="základní",J166,0)</f>
        <v>0</v>
      </c>
      <c r="BF166" s="141">
        <f>IF(N166="snížená",J166,0)</f>
        <v>0</v>
      </c>
      <c r="BG166" s="141">
        <f>IF(N166="zákl. přenesená",J166,0)</f>
        <v>0</v>
      </c>
      <c r="BH166" s="141">
        <f>IF(N166="sníž. přenesená",J166,0)</f>
        <v>0</v>
      </c>
      <c r="BI166" s="141">
        <f>IF(N166="nulová",J166,0)</f>
        <v>0</v>
      </c>
      <c r="BJ166" s="18" t="s">
        <v>80</v>
      </c>
      <c r="BK166" s="141">
        <f>ROUND(I166*H166,2)</f>
        <v>0</v>
      </c>
      <c r="BL166" s="18" t="s">
        <v>90</v>
      </c>
      <c r="BM166" s="140" t="s">
        <v>1158</v>
      </c>
    </row>
    <row r="167" spans="2:47" s="1" customFormat="1" ht="12">
      <c r="B167" s="33"/>
      <c r="D167" s="142" t="s">
        <v>181</v>
      </c>
      <c r="F167" s="143" t="s">
        <v>265</v>
      </c>
      <c r="I167" s="144"/>
      <c r="L167" s="33"/>
      <c r="M167" s="145"/>
      <c r="T167" s="54"/>
      <c r="AT167" s="18" t="s">
        <v>181</v>
      </c>
      <c r="AU167" s="18" t="s">
        <v>87</v>
      </c>
    </row>
    <row r="168" spans="2:63" s="11" customFormat="1" ht="20.85" customHeight="1">
      <c r="B168" s="117"/>
      <c r="D168" s="118" t="s">
        <v>74</v>
      </c>
      <c r="E168" s="127" t="s">
        <v>8</v>
      </c>
      <c r="F168" s="127" t="s">
        <v>266</v>
      </c>
      <c r="I168" s="120"/>
      <c r="J168" s="128">
        <f>BK168</f>
        <v>0</v>
      </c>
      <c r="L168" s="117"/>
      <c r="M168" s="122"/>
      <c r="P168" s="123">
        <f>SUM(P169:P184)</f>
        <v>0</v>
      </c>
      <c r="R168" s="123">
        <f>SUM(R169:R184)</f>
        <v>0</v>
      </c>
      <c r="T168" s="124">
        <f>SUM(T169:T184)</f>
        <v>0</v>
      </c>
      <c r="AR168" s="118" t="s">
        <v>80</v>
      </c>
      <c r="AT168" s="125" t="s">
        <v>74</v>
      </c>
      <c r="AU168" s="125" t="s">
        <v>84</v>
      </c>
      <c r="AY168" s="118" t="s">
        <v>172</v>
      </c>
      <c r="BK168" s="126">
        <f>SUM(BK169:BK184)</f>
        <v>0</v>
      </c>
    </row>
    <row r="169" spans="2:65" s="1" customFormat="1" ht="66.75" customHeight="1">
      <c r="B169" s="33"/>
      <c r="C169" s="129" t="s">
        <v>208</v>
      </c>
      <c r="D169" s="129" t="s">
        <v>176</v>
      </c>
      <c r="E169" s="130" t="s">
        <v>1159</v>
      </c>
      <c r="F169" s="131" t="s">
        <v>1160</v>
      </c>
      <c r="G169" s="132" t="s">
        <v>212</v>
      </c>
      <c r="H169" s="133">
        <v>10.33</v>
      </c>
      <c r="I169" s="134"/>
      <c r="J169" s="135">
        <f>ROUND(I169*H169,2)</f>
        <v>0</v>
      </c>
      <c r="K169" s="131" t="s">
        <v>447</v>
      </c>
      <c r="L169" s="33"/>
      <c r="M169" s="136" t="s">
        <v>31</v>
      </c>
      <c r="N169" s="137" t="s">
        <v>46</v>
      </c>
      <c r="P169" s="138">
        <f>O169*H169</f>
        <v>0</v>
      </c>
      <c r="Q169" s="138">
        <v>0</v>
      </c>
      <c r="R169" s="138">
        <f>Q169*H169</f>
        <v>0</v>
      </c>
      <c r="S169" s="138">
        <v>0</v>
      </c>
      <c r="T169" s="139">
        <f>S169*H169</f>
        <v>0</v>
      </c>
      <c r="AR169" s="140" t="s">
        <v>90</v>
      </c>
      <c r="AT169" s="140" t="s">
        <v>176</v>
      </c>
      <c r="AU169" s="140" t="s">
        <v>87</v>
      </c>
      <c r="AY169" s="18" t="s">
        <v>172</v>
      </c>
      <c r="BE169" s="141">
        <f>IF(N169="základní",J169,0)</f>
        <v>0</v>
      </c>
      <c r="BF169" s="141">
        <f>IF(N169="snížená",J169,0)</f>
        <v>0</v>
      </c>
      <c r="BG169" s="141">
        <f>IF(N169="zákl. přenesená",J169,0)</f>
        <v>0</v>
      </c>
      <c r="BH169" s="141">
        <f>IF(N169="sníž. přenesená",J169,0)</f>
        <v>0</v>
      </c>
      <c r="BI169" s="141">
        <f>IF(N169="nulová",J169,0)</f>
        <v>0</v>
      </c>
      <c r="BJ169" s="18" t="s">
        <v>80</v>
      </c>
      <c r="BK169" s="141">
        <f>ROUND(I169*H169,2)</f>
        <v>0</v>
      </c>
      <c r="BL169" s="18" t="s">
        <v>90</v>
      </c>
      <c r="BM169" s="140" t="s">
        <v>1161</v>
      </c>
    </row>
    <row r="170" spans="2:65" s="1" customFormat="1" ht="62.65" customHeight="1">
      <c r="B170" s="33"/>
      <c r="C170" s="129" t="s">
        <v>239</v>
      </c>
      <c r="D170" s="129" t="s">
        <v>176</v>
      </c>
      <c r="E170" s="130" t="s">
        <v>267</v>
      </c>
      <c r="F170" s="131" t="s">
        <v>268</v>
      </c>
      <c r="G170" s="132" t="s">
        <v>212</v>
      </c>
      <c r="H170" s="133">
        <v>10.333</v>
      </c>
      <c r="I170" s="134"/>
      <c r="J170" s="135">
        <f>ROUND(I170*H170,2)</f>
        <v>0</v>
      </c>
      <c r="K170" s="131" t="s">
        <v>179</v>
      </c>
      <c r="L170" s="33"/>
      <c r="M170" s="136" t="s">
        <v>31</v>
      </c>
      <c r="N170" s="137" t="s">
        <v>46</v>
      </c>
      <c r="P170" s="138">
        <f>O170*H170</f>
        <v>0</v>
      </c>
      <c r="Q170" s="138">
        <v>0</v>
      </c>
      <c r="R170" s="138">
        <f>Q170*H170</f>
        <v>0</v>
      </c>
      <c r="S170" s="138">
        <v>0</v>
      </c>
      <c r="T170" s="139">
        <f>S170*H170</f>
        <v>0</v>
      </c>
      <c r="AR170" s="140" t="s">
        <v>90</v>
      </c>
      <c r="AT170" s="140" t="s">
        <v>176</v>
      </c>
      <c r="AU170" s="140" t="s">
        <v>87</v>
      </c>
      <c r="AY170" s="18" t="s">
        <v>172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8" t="s">
        <v>80</v>
      </c>
      <c r="BK170" s="141">
        <f>ROUND(I170*H170,2)</f>
        <v>0</v>
      </c>
      <c r="BL170" s="18" t="s">
        <v>90</v>
      </c>
      <c r="BM170" s="140" t="s">
        <v>1162</v>
      </c>
    </row>
    <row r="171" spans="2:47" s="1" customFormat="1" ht="12">
      <c r="B171" s="33"/>
      <c r="D171" s="142" t="s">
        <v>181</v>
      </c>
      <c r="F171" s="143" t="s">
        <v>270</v>
      </c>
      <c r="I171" s="144"/>
      <c r="L171" s="33"/>
      <c r="M171" s="145"/>
      <c r="T171" s="54"/>
      <c r="AT171" s="18" t="s">
        <v>181</v>
      </c>
      <c r="AU171" s="18" t="s">
        <v>87</v>
      </c>
    </row>
    <row r="172" spans="2:51" s="14" customFormat="1" ht="12">
      <c r="B172" s="175"/>
      <c r="D172" s="146" t="s">
        <v>185</v>
      </c>
      <c r="E172" s="176" t="s">
        <v>31</v>
      </c>
      <c r="F172" s="177" t="s">
        <v>271</v>
      </c>
      <c r="H172" s="176" t="s">
        <v>31</v>
      </c>
      <c r="I172" s="178"/>
      <c r="L172" s="175"/>
      <c r="M172" s="179"/>
      <c r="T172" s="180"/>
      <c r="AT172" s="176" t="s">
        <v>185</v>
      </c>
      <c r="AU172" s="176" t="s">
        <v>87</v>
      </c>
      <c r="AV172" s="14" t="s">
        <v>80</v>
      </c>
      <c r="AW172" s="14" t="s">
        <v>4</v>
      </c>
      <c r="AX172" s="14" t="s">
        <v>75</v>
      </c>
      <c r="AY172" s="176" t="s">
        <v>172</v>
      </c>
    </row>
    <row r="173" spans="2:51" s="14" customFormat="1" ht="12">
      <c r="B173" s="175"/>
      <c r="D173" s="146" t="s">
        <v>185</v>
      </c>
      <c r="E173" s="176" t="s">
        <v>31</v>
      </c>
      <c r="F173" s="177" t="s">
        <v>1163</v>
      </c>
      <c r="H173" s="176" t="s">
        <v>31</v>
      </c>
      <c r="I173" s="178"/>
      <c r="L173" s="175"/>
      <c r="M173" s="179"/>
      <c r="T173" s="180"/>
      <c r="AT173" s="176" t="s">
        <v>185</v>
      </c>
      <c r="AU173" s="176" t="s">
        <v>87</v>
      </c>
      <c r="AV173" s="14" t="s">
        <v>80</v>
      </c>
      <c r="AW173" s="14" t="s">
        <v>36</v>
      </c>
      <c r="AX173" s="14" t="s">
        <v>75</v>
      </c>
      <c r="AY173" s="176" t="s">
        <v>172</v>
      </c>
    </row>
    <row r="174" spans="2:51" s="12" customFormat="1" ht="12">
      <c r="B174" s="148"/>
      <c r="D174" s="146" t="s">
        <v>185</v>
      </c>
      <c r="E174" s="149" t="s">
        <v>31</v>
      </c>
      <c r="F174" s="150" t="s">
        <v>1164</v>
      </c>
      <c r="H174" s="151">
        <v>85.319</v>
      </c>
      <c r="I174" s="152"/>
      <c r="L174" s="148"/>
      <c r="M174" s="153"/>
      <c r="T174" s="154"/>
      <c r="AT174" s="149" t="s">
        <v>185</v>
      </c>
      <c r="AU174" s="149" t="s">
        <v>87</v>
      </c>
      <c r="AV174" s="12" t="s">
        <v>84</v>
      </c>
      <c r="AW174" s="12" t="s">
        <v>36</v>
      </c>
      <c r="AX174" s="12" t="s">
        <v>75</v>
      </c>
      <c r="AY174" s="149" t="s">
        <v>172</v>
      </c>
    </row>
    <row r="175" spans="2:51" s="12" customFormat="1" ht="12">
      <c r="B175" s="148"/>
      <c r="D175" s="146" t="s">
        <v>185</v>
      </c>
      <c r="E175" s="149" t="s">
        <v>31</v>
      </c>
      <c r="F175" s="150" t="s">
        <v>1165</v>
      </c>
      <c r="H175" s="151">
        <v>-74.986</v>
      </c>
      <c r="I175" s="152"/>
      <c r="L175" s="148"/>
      <c r="M175" s="153"/>
      <c r="T175" s="154"/>
      <c r="AT175" s="149" t="s">
        <v>185</v>
      </c>
      <c r="AU175" s="149" t="s">
        <v>87</v>
      </c>
      <c r="AV175" s="12" t="s">
        <v>84</v>
      </c>
      <c r="AW175" s="12" t="s">
        <v>36</v>
      </c>
      <c r="AX175" s="12" t="s">
        <v>75</v>
      </c>
      <c r="AY175" s="149" t="s">
        <v>172</v>
      </c>
    </row>
    <row r="176" spans="2:51" s="13" customFormat="1" ht="12">
      <c r="B176" s="168"/>
      <c r="D176" s="146" t="s">
        <v>185</v>
      </c>
      <c r="E176" s="169" t="s">
        <v>31</v>
      </c>
      <c r="F176" s="170" t="s">
        <v>217</v>
      </c>
      <c r="H176" s="171">
        <v>10.332999999999998</v>
      </c>
      <c r="I176" s="172"/>
      <c r="L176" s="168"/>
      <c r="M176" s="173"/>
      <c r="T176" s="174"/>
      <c r="AT176" s="169" t="s">
        <v>185</v>
      </c>
      <c r="AU176" s="169" t="s">
        <v>87</v>
      </c>
      <c r="AV176" s="13" t="s">
        <v>90</v>
      </c>
      <c r="AW176" s="13" t="s">
        <v>36</v>
      </c>
      <c r="AX176" s="13" t="s">
        <v>80</v>
      </c>
      <c r="AY176" s="169" t="s">
        <v>172</v>
      </c>
    </row>
    <row r="177" spans="2:65" s="1" customFormat="1" ht="66.75" customHeight="1">
      <c r="B177" s="33"/>
      <c r="C177" s="129" t="s">
        <v>281</v>
      </c>
      <c r="D177" s="129" t="s">
        <v>176</v>
      </c>
      <c r="E177" s="130" t="s">
        <v>275</v>
      </c>
      <c r="F177" s="131" t="s">
        <v>276</v>
      </c>
      <c r="G177" s="132" t="s">
        <v>212</v>
      </c>
      <c r="H177" s="133">
        <v>51.665</v>
      </c>
      <c r="I177" s="134"/>
      <c r="J177" s="135">
        <f>ROUND(I177*H177,2)</f>
        <v>0</v>
      </c>
      <c r="K177" s="131" t="s">
        <v>179</v>
      </c>
      <c r="L177" s="33"/>
      <c r="M177" s="136" t="s">
        <v>31</v>
      </c>
      <c r="N177" s="137" t="s">
        <v>46</v>
      </c>
      <c r="P177" s="138">
        <f>O177*H177</f>
        <v>0</v>
      </c>
      <c r="Q177" s="138">
        <v>0</v>
      </c>
      <c r="R177" s="138">
        <f>Q177*H177</f>
        <v>0</v>
      </c>
      <c r="S177" s="138">
        <v>0</v>
      </c>
      <c r="T177" s="139">
        <f>S177*H177</f>
        <v>0</v>
      </c>
      <c r="AR177" s="140" t="s">
        <v>90</v>
      </c>
      <c r="AT177" s="140" t="s">
        <v>176</v>
      </c>
      <c r="AU177" s="140" t="s">
        <v>87</v>
      </c>
      <c r="AY177" s="18" t="s">
        <v>172</v>
      </c>
      <c r="BE177" s="141">
        <f>IF(N177="základní",J177,0)</f>
        <v>0</v>
      </c>
      <c r="BF177" s="141">
        <f>IF(N177="snížená",J177,0)</f>
        <v>0</v>
      </c>
      <c r="BG177" s="141">
        <f>IF(N177="zákl. přenesená",J177,0)</f>
        <v>0</v>
      </c>
      <c r="BH177" s="141">
        <f>IF(N177="sníž. přenesená",J177,0)</f>
        <v>0</v>
      </c>
      <c r="BI177" s="141">
        <f>IF(N177="nulová",J177,0)</f>
        <v>0</v>
      </c>
      <c r="BJ177" s="18" t="s">
        <v>80</v>
      </c>
      <c r="BK177" s="141">
        <f>ROUND(I177*H177,2)</f>
        <v>0</v>
      </c>
      <c r="BL177" s="18" t="s">
        <v>90</v>
      </c>
      <c r="BM177" s="140" t="s">
        <v>1166</v>
      </c>
    </row>
    <row r="178" spans="2:47" s="1" customFormat="1" ht="12">
      <c r="B178" s="33"/>
      <c r="D178" s="142" t="s">
        <v>181</v>
      </c>
      <c r="F178" s="143" t="s">
        <v>278</v>
      </c>
      <c r="I178" s="144"/>
      <c r="L178" s="33"/>
      <c r="M178" s="145"/>
      <c r="T178" s="54"/>
      <c r="AT178" s="18" t="s">
        <v>181</v>
      </c>
      <c r="AU178" s="18" t="s">
        <v>87</v>
      </c>
    </row>
    <row r="179" spans="2:47" s="1" customFormat="1" ht="12">
      <c r="B179" s="33"/>
      <c r="D179" s="146" t="s">
        <v>183</v>
      </c>
      <c r="F179" s="147" t="s">
        <v>279</v>
      </c>
      <c r="I179" s="144"/>
      <c r="L179" s="33"/>
      <c r="M179" s="145"/>
      <c r="T179" s="54"/>
      <c r="AT179" s="18" t="s">
        <v>183</v>
      </c>
      <c r="AU179" s="18" t="s">
        <v>87</v>
      </c>
    </row>
    <row r="180" spans="2:51" s="12" customFormat="1" ht="12">
      <c r="B180" s="148"/>
      <c r="D180" s="146" t="s">
        <v>185</v>
      </c>
      <c r="F180" s="150" t="s">
        <v>1167</v>
      </c>
      <c r="H180" s="151">
        <v>51.665</v>
      </c>
      <c r="I180" s="152"/>
      <c r="L180" s="148"/>
      <c r="M180" s="153"/>
      <c r="T180" s="154"/>
      <c r="AT180" s="149" t="s">
        <v>185</v>
      </c>
      <c r="AU180" s="149" t="s">
        <v>87</v>
      </c>
      <c r="AV180" s="12" t="s">
        <v>84</v>
      </c>
      <c r="AW180" s="12" t="s">
        <v>4</v>
      </c>
      <c r="AX180" s="12" t="s">
        <v>80</v>
      </c>
      <c r="AY180" s="149" t="s">
        <v>172</v>
      </c>
    </row>
    <row r="181" spans="2:65" s="1" customFormat="1" ht="44.25" customHeight="1">
      <c r="B181" s="33"/>
      <c r="C181" s="129" t="s">
        <v>8</v>
      </c>
      <c r="D181" s="129" t="s">
        <v>176</v>
      </c>
      <c r="E181" s="130" t="s">
        <v>282</v>
      </c>
      <c r="F181" s="131" t="s">
        <v>283</v>
      </c>
      <c r="G181" s="132" t="s">
        <v>284</v>
      </c>
      <c r="H181" s="133">
        <v>16.533</v>
      </c>
      <c r="I181" s="134"/>
      <c r="J181" s="135">
        <f>ROUND(I181*H181,2)</f>
        <v>0</v>
      </c>
      <c r="K181" s="131" t="s">
        <v>179</v>
      </c>
      <c r="L181" s="33"/>
      <c r="M181" s="136" t="s">
        <v>31</v>
      </c>
      <c r="N181" s="137" t="s">
        <v>46</v>
      </c>
      <c r="P181" s="138">
        <f>O181*H181</f>
        <v>0</v>
      </c>
      <c r="Q181" s="138">
        <v>0</v>
      </c>
      <c r="R181" s="138">
        <f>Q181*H181</f>
        <v>0</v>
      </c>
      <c r="S181" s="138">
        <v>0</v>
      </c>
      <c r="T181" s="139">
        <f>S181*H181</f>
        <v>0</v>
      </c>
      <c r="AR181" s="140" t="s">
        <v>90</v>
      </c>
      <c r="AT181" s="140" t="s">
        <v>176</v>
      </c>
      <c r="AU181" s="140" t="s">
        <v>87</v>
      </c>
      <c r="AY181" s="18" t="s">
        <v>172</v>
      </c>
      <c r="BE181" s="141">
        <f>IF(N181="základní",J181,0)</f>
        <v>0</v>
      </c>
      <c r="BF181" s="141">
        <f>IF(N181="snížená",J181,0)</f>
        <v>0</v>
      </c>
      <c r="BG181" s="141">
        <f>IF(N181="zákl. přenesená",J181,0)</f>
        <v>0</v>
      </c>
      <c r="BH181" s="141">
        <f>IF(N181="sníž. přenesená",J181,0)</f>
        <v>0</v>
      </c>
      <c r="BI181" s="141">
        <f>IF(N181="nulová",J181,0)</f>
        <v>0</v>
      </c>
      <c r="BJ181" s="18" t="s">
        <v>80</v>
      </c>
      <c r="BK181" s="141">
        <f>ROUND(I181*H181,2)</f>
        <v>0</v>
      </c>
      <c r="BL181" s="18" t="s">
        <v>90</v>
      </c>
      <c r="BM181" s="140" t="s">
        <v>1168</v>
      </c>
    </row>
    <row r="182" spans="2:47" s="1" customFormat="1" ht="12">
      <c r="B182" s="33"/>
      <c r="D182" s="142" t="s">
        <v>181</v>
      </c>
      <c r="F182" s="143" t="s">
        <v>286</v>
      </c>
      <c r="I182" s="144"/>
      <c r="L182" s="33"/>
      <c r="M182" s="145"/>
      <c r="T182" s="54"/>
      <c r="AT182" s="18" t="s">
        <v>181</v>
      </c>
      <c r="AU182" s="18" t="s">
        <v>87</v>
      </c>
    </row>
    <row r="183" spans="2:47" s="1" customFormat="1" ht="12">
      <c r="B183" s="33"/>
      <c r="D183" s="146" t="s">
        <v>183</v>
      </c>
      <c r="F183" s="147" t="s">
        <v>287</v>
      </c>
      <c r="I183" s="144"/>
      <c r="L183" s="33"/>
      <c r="M183" s="145"/>
      <c r="T183" s="54"/>
      <c r="AT183" s="18" t="s">
        <v>183</v>
      </c>
      <c r="AU183" s="18" t="s">
        <v>87</v>
      </c>
    </row>
    <row r="184" spans="2:51" s="12" customFormat="1" ht="12">
      <c r="B184" s="148"/>
      <c r="D184" s="146" t="s">
        <v>185</v>
      </c>
      <c r="F184" s="150" t="s">
        <v>1169</v>
      </c>
      <c r="H184" s="151">
        <v>16.533</v>
      </c>
      <c r="I184" s="152"/>
      <c r="L184" s="148"/>
      <c r="M184" s="153"/>
      <c r="T184" s="154"/>
      <c r="AT184" s="149" t="s">
        <v>185</v>
      </c>
      <c r="AU184" s="149" t="s">
        <v>87</v>
      </c>
      <c r="AV184" s="12" t="s">
        <v>84</v>
      </c>
      <c r="AW184" s="12" t="s">
        <v>4</v>
      </c>
      <c r="AX184" s="12" t="s">
        <v>80</v>
      </c>
      <c r="AY184" s="149" t="s">
        <v>172</v>
      </c>
    </row>
    <row r="185" spans="2:63" s="11" customFormat="1" ht="20.85" customHeight="1">
      <c r="B185" s="117"/>
      <c r="D185" s="118" t="s">
        <v>74</v>
      </c>
      <c r="E185" s="127" t="s">
        <v>289</v>
      </c>
      <c r="F185" s="127" t="s">
        <v>290</v>
      </c>
      <c r="I185" s="120"/>
      <c r="J185" s="128">
        <f>BK185</f>
        <v>0</v>
      </c>
      <c r="L185" s="117"/>
      <c r="M185" s="122"/>
      <c r="P185" s="123">
        <f>SUM(P186:P195)</f>
        <v>0</v>
      </c>
      <c r="R185" s="123">
        <f>SUM(R186:R195)</f>
        <v>0</v>
      </c>
      <c r="T185" s="124">
        <f>SUM(T186:T195)</f>
        <v>7.807799999999999</v>
      </c>
      <c r="AR185" s="118" t="s">
        <v>80</v>
      </c>
      <c r="AT185" s="125" t="s">
        <v>74</v>
      </c>
      <c r="AU185" s="125" t="s">
        <v>84</v>
      </c>
      <c r="AY185" s="118" t="s">
        <v>172</v>
      </c>
      <c r="BK185" s="126">
        <f>SUM(BK186:BK195)</f>
        <v>0</v>
      </c>
    </row>
    <row r="186" spans="2:65" s="1" customFormat="1" ht="33" customHeight="1">
      <c r="B186" s="33"/>
      <c r="C186" s="129" t="s">
        <v>289</v>
      </c>
      <c r="D186" s="129" t="s">
        <v>176</v>
      </c>
      <c r="E186" s="130" t="s">
        <v>291</v>
      </c>
      <c r="F186" s="131" t="s">
        <v>292</v>
      </c>
      <c r="G186" s="132" t="s">
        <v>212</v>
      </c>
      <c r="H186" s="133">
        <v>5.577</v>
      </c>
      <c r="I186" s="134"/>
      <c r="J186" s="135">
        <f>ROUND(I186*H186,2)</f>
        <v>0</v>
      </c>
      <c r="K186" s="131" t="s">
        <v>179</v>
      </c>
      <c r="L186" s="33"/>
      <c r="M186" s="136" t="s">
        <v>31</v>
      </c>
      <c r="N186" s="137" t="s">
        <v>46</v>
      </c>
      <c r="P186" s="138">
        <f>O186*H186</f>
        <v>0</v>
      </c>
      <c r="Q186" s="138">
        <v>0</v>
      </c>
      <c r="R186" s="138">
        <f>Q186*H186</f>
        <v>0</v>
      </c>
      <c r="S186" s="138">
        <v>1.4</v>
      </c>
      <c r="T186" s="139">
        <f>S186*H186</f>
        <v>7.807799999999999</v>
      </c>
      <c r="AR186" s="140" t="s">
        <v>90</v>
      </c>
      <c r="AT186" s="140" t="s">
        <v>176</v>
      </c>
      <c r="AU186" s="140" t="s">
        <v>87</v>
      </c>
      <c r="AY186" s="18" t="s">
        <v>172</v>
      </c>
      <c r="BE186" s="141">
        <f>IF(N186="základní",J186,0)</f>
        <v>0</v>
      </c>
      <c r="BF186" s="141">
        <f>IF(N186="snížená",J186,0)</f>
        <v>0</v>
      </c>
      <c r="BG186" s="141">
        <f>IF(N186="zákl. přenesená",J186,0)</f>
        <v>0</v>
      </c>
      <c r="BH186" s="141">
        <f>IF(N186="sníž. přenesená",J186,0)</f>
        <v>0</v>
      </c>
      <c r="BI186" s="141">
        <f>IF(N186="nulová",J186,0)</f>
        <v>0</v>
      </c>
      <c r="BJ186" s="18" t="s">
        <v>80</v>
      </c>
      <c r="BK186" s="141">
        <f>ROUND(I186*H186,2)</f>
        <v>0</v>
      </c>
      <c r="BL186" s="18" t="s">
        <v>90</v>
      </c>
      <c r="BM186" s="140" t="s">
        <v>1170</v>
      </c>
    </row>
    <row r="187" spans="2:47" s="1" customFormat="1" ht="12">
      <c r="B187" s="33"/>
      <c r="D187" s="142" t="s">
        <v>181</v>
      </c>
      <c r="F187" s="143" t="s">
        <v>294</v>
      </c>
      <c r="I187" s="144"/>
      <c r="L187" s="33"/>
      <c r="M187" s="145"/>
      <c r="T187" s="54"/>
      <c r="AT187" s="18" t="s">
        <v>181</v>
      </c>
      <c r="AU187" s="18" t="s">
        <v>87</v>
      </c>
    </row>
    <row r="188" spans="2:47" s="1" customFormat="1" ht="12">
      <c r="B188" s="33"/>
      <c r="D188" s="146" t="s">
        <v>183</v>
      </c>
      <c r="F188" s="147" t="s">
        <v>295</v>
      </c>
      <c r="I188" s="144"/>
      <c r="L188" s="33"/>
      <c r="M188" s="145"/>
      <c r="T188" s="54"/>
      <c r="AT188" s="18" t="s">
        <v>183</v>
      </c>
      <c r="AU188" s="18" t="s">
        <v>87</v>
      </c>
    </row>
    <row r="189" spans="2:51" s="12" customFormat="1" ht="12">
      <c r="B189" s="148"/>
      <c r="D189" s="146" t="s">
        <v>185</v>
      </c>
      <c r="E189" s="149" t="s">
        <v>31</v>
      </c>
      <c r="F189" s="150" t="s">
        <v>1171</v>
      </c>
      <c r="H189" s="151">
        <v>5.577</v>
      </c>
      <c r="I189" s="152"/>
      <c r="L189" s="148"/>
      <c r="M189" s="153"/>
      <c r="T189" s="154"/>
      <c r="AT189" s="149" t="s">
        <v>185</v>
      </c>
      <c r="AU189" s="149" t="s">
        <v>87</v>
      </c>
      <c r="AV189" s="12" t="s">
        <v>84</v>
      </c>
      <c r="AW189" s="12" t="s">
        <v>36</v>
      </c>
      <c r="AX189" s="12" t="s">
        <v>80</v>
      </c>
      <c r="AY189" s="149" t="s">
        <v>172</v>
      </c>
    </row>
    <row r="190" spans="2:47" s="1" customFormat="1" ht="12">
      <c r="B190" s="33"/>
      <c r="D190" s="146" t="s">
        <v>186</v>
      </c>
      <c r="F190" s="155" t="s">
        <v>310</v>
      </c>
      <c r="L190" s="33"/>
      <c r="M190" s="145"/>
      <c r="T190" s="54"/>
      <c r="AU190" s="18" t="s">
        <v>87</v>
      </c>
    </row>
    <row r="191" spans="2:47" s="1" customFormat="1" ht="12">
      <c r="B191" s="33"/>
      <c r="D191" s="146" t="s">
        <v>186</v>
      </c>
      <c r="F191" s="156" t="s">
        <v>1133</v>
      </c>
      <c r="H191" s="157">
        <v>55.773</v>
      </c>
      <c r="L191" s="33"/>
      <c r="M191" s="145"/>
      <c r="T191" s="54"/>
      <c r="AU191" s="18" t="s">
        <v>87</v>
      </c>
    </row>
    <row r="192" spans="2:65" s="1" customFormat="1" ht="37.9" customHeight="1">
      <c r="B192" s="33"/>
      <c r="C192" s="129" t="s">
        <v>301</v>
      </c>
      <c r="D192" s="129" t="s">
        <v>176</v>
      </c>
      <c r="E192" s="130" t="s">
        <v>297</v>
      </c>
      <c r="F192" s="131" t="s">
        <v>298</v>
      </c>
      <c r="G192" s="132" t="s">
        <v>212</v>
      </c>
      <c r="H192" s="133">
        <v>5.577</v>
      </c>
      <c r="I192" s="134"/>
      <c r="J192" s="135">
        <f>ROUND(I192*H192,2)</f>
        <v>0</v>
      </c>
      <c r="K192" s="131" t="s">
        <v>179</v>
      </c>
      <c r="L192" s="33"/>
      <c r="M192" s="136" t="s">
        <v>31</v>
      </c>
      <c r="N192" s="137" t="s">
        <v>46</v>
      </c>
      <c r="P192" s="138">
        <f>O192*H192</f>
        <v>0</v>
      </c>
      <c r="Q192" s="138">
        <v>0</v>
      </c>
      <c r="R192" s="138">
        <f>Q192*H192</f>
        <v>0</v>
      </c>
      <c r="S192" s="138">
        <v>0</v>
      </c>
      <c r="T192" s="139">
        <f>S192*H192</f>
        <v>0</v>
      </c>
      <c r="AR192" s="140" t="s">
        <v>90</v>
      </c>
      <c r="AT192" s="140" t="s">
        <v>176</v>
      </c>
      <c r="AU192" s="140" t="s">
        <v>87</v>
      </c>
      <c r="AY192" s="18" t="s">
        <v>172</v>
      </c>
      <c r="BE192" s="141">
        <f>IF(N192="základní",J192,0)</f>
        <v>0</v>
      </c>
      <c r="BF192" s="141">
        <f>IF(N192="snížená",J192,0)</f>
        <v>0</v>
      </c>
      <c r="BG192" s="141">
        <f>IF(N192="zákl. přenesená",J192,0)</f>
        <v>0</v>
      </c>
      <c r="BH192" s="141">
        <f>IF(N192="sníž. přenesená",J192,0)</f>
        <v>0</v>
      </c>
      <c r="BI192" s="141">
        <f>IF(N192="nulová",J192,0)</f>
        <v>0</v>
      </c>
      <c r="BJ192" s="18" t="s">
        <v>80</v>
      </c>
      <c r="BK192" s="141">
        <f>ROUND(I192*H192,2)</f>
        <v>0</v>
      </c>
      <c r="BL192" s="18" t="s">
        <v>90</v>
      </c>
      <c r="BM192" s="140" t="s">
        <v>1172</v>
      </c>
    </row>
    <row r="193" spans="2:47" s="1" customFormat="1" ht="12">
      <c r="B193" s="33"/>
      <c r="D193" s="142" t="s">
        <v>181</v>
      </c>
      <c r="F193" s="143" t="s">
        <v>300</v>
      </c>
      <c r="I193" s="144"/>
      <c r="L193" s="33"/>
      <c r="M193" s="145"/>
      <c r="T193" s="54"/>
      <c r="AT193" s="18" t="s">
        <v>181</v>
      </c>
      <c r="AU193" s="18" t="s">
        <v>87</v>
      </c>
    </row>
    <row r="194" spans="2:65" s="1" customFormat="1" ht="62.65" customHeight="1">
      <c r="B194" s="33"/>
      <c r="C194" s="129" t="s">
        <v>304</v>
      </c>
      <c r="D194" s="129" t="s">
        <v>176</v>
      </c>
      <c r="E194" s="130" t="s">
        <v>267</v>
      </c>
      <c r="F194" s="131" t="s">
        <v>268</v>
      </c>
      <c r="G194" s="132" t="s">
        <v>212</v>
      </c>
      <c r="H194" s="133">
        <v>5.577</v>
      </c>
      <c r="I194" s="134"/>
      <c r="J194" s="135">
        <f>ROUND(I194*H194,2)</f>
        <v>0</v>
      </c>
      <c r="K194" s="131" t="s">
        <v>179</v>
      </c>
      <c r="L194" s="33"/>
      <c r="M194" s="136" t="s">
        <v>31</v>
      </c>
      <c r="N194" s="137" t="s">
        <v>46</v>
      </c>
      <c r="P194" s="138">
        <f>O194*H194</f>
        <v>0</v>
      </c>
      <c r="Q194" s="138">
        <v>0</v>
      </c>
      <c r="R194" s="138">
        <f>Q194*H194</f>
        <v>0</v>
      </c>
      <c r="S194" s="138">
        <v>0</v>
      </c>
      <c r="T194" s="139">
        <f>S194*H194</f>
        <v>0</v>
      </c>
      <c r="AR194" s="140" t="s">
        <v>90</v>
      </c>
      <c r="AT194" s="140" t="s">
        <v>176</v>
      </c>
      <c r="AU194" s="140" t="s">
        <v>87</v>
      </c>
      <c r="AY194" s="18" t="s">
        <v>172</v>
      </c>
      <c r="BE194" s="141">
        <f>IF(N194="základní",J194,0)</f>
        <v>0</v>
      </c>
      <c r="BF194" s="141">
        <f>IF(N194="snížená",J194,0)</f>
        <v>0</v>
      </c>
      <c r="BG194" s="141">
        <f>IF(N194="zákl. přenesená",J194,0)</f>
        <v>0</v>
      </c>
      <c r="BH194" s="141">
        <f>IF(N194="sníž. přenesená",J194,0)</f>
        <v>0</v>
      </c>
      <c r="BI194" s="141">
        <f>IF(N194="nulová",J194,0)</f>
        <v>0</v>
      </c>
      <c r="BJ194" s="18" t="s">
        <v>80</v>
      </c>
      <c r="BK194" s="141">
        <f>ROUND(I194*H194,2)</f>
        <v>0</v>
      </c>
      <c r="BL194" s="18" t="s">
        <v>90</v>
      </c>
      <c r="BM194" s="140" t="s">
        <v>1173</v>
      </c>
    </row>
    <row r="195" spans="2:47" s="1" customFormat="1" ht="12">
      <c r="B195" s="33"/>
      <c r="D195" s="142" t="s">
        <v>181</v>
      </c>
      <c r="F195" s="143" t="s">
        <v>270</v>
      </c>
      <c r="I195" s="144"/>
      <c r="L195" s="33"/>
      <c r="M195" s="145"/>
      <c r="T195" s="54"/>
      <c r="AT195" s="18" t="s">
        <v>181</v>
      </c>
      <c r="AU195" s="18" t="s">
        <v>87</v>
      </c>
    </row>
    <row r="196" spans="2:63" s="11" customFormat="1" ht="22.9" customHeight="1">
      <c r="B196" s="117"/>
      <c r="D196" s="118" t="s">
        <v>74</v>
      </c>
      <c r="E196" s="127" t="s">
        <v>84</v>
      </c>
      <c r="F196" s="127" t="s">
        <v>303</v>
      </c>
      <c r="I196" s="120"/>
      <c r="J196" s="128">
        <f>BK196</f>
        <v>0</v>
      </c>
      <c r="L196" s="117"/>
      <c r="M196" s="122"/>
      <c r="P196" s="123">
        <f>SUM(P197:P205)</f>
        <v>0</v>
      </c>
      <c r="R196" s="123">
        <f>SUM(R197:R205)</f>
        <v>0.0651801337</v>
      </c>
      <c r="T196" s="124">
        <f>SUM(T197:T205)</f>
        <v>0</v>
      </c>
      <c r="AR196" s="118" t="s">
        <v>80</v>
      </c>
      <c r="AT196" s="125" t="s">
        <v>74</v>
      </c>
      <c r="AU196" s="125" t="s">
        <v>80</v>
      </c>
      <c r="AY196" s="118" t="s">
        <v>172</v>
      </c>
      <c r="BK196" s="126">
        <f>SUM(BK197:BK205)</f>
        <v>0</v>
      </c>
    </row>
    <row r="197" spans="2:65" s="1" customFormat="1" ht="37.9" customHeight="1">
      <c r="B197" s="33"/>
      <c r="C197" s="129" t="s">
        <v>312</v>
      </c>
      <c r="D197" s="129" t="s">
        <v>176</v>
      </c>
      <c r="E197" s="130" t="s">
        <v>305</v>
      </c>
      <c r="F197" s="131" t="s">
        <v>306</v>
      </c>
      <c r="G197" s="132" t="s">
        <v>101</v>
      </c>
      <c r="H197" s="133">
        <v>85.855</v>
      </c>
      <c r="I197" s="134"/>
      <c r="J197" s="135">
        <f>ROUND(I197*H197,2)</f>
        <v>0</v>
      </c>
      <c r="K197" s="131" t="s">
        <v>179</v>
      </c>
      <c r="L197" s="33"/>
      <c r="M197" s="136" t="s">
        <v>31</v>
      </c>
      <c r="N197" s="137" t="s">
        <v>46</v>
      </c>
      <c r="P197" s="138">
        <f>O197*H197</f>
        <v>0</v>
      </c>
      <c r="Q197" s="138">
        <v>0.00016694</v>
      </c>
      <c r="R197" s="138">
        <f>Q197*H197</f>
        <v>0.0143326337</v>
      </c>
      <c r="S197" s="138">
        <v>0</v>
      </c>
      <c r="T197" s="139">
        <f>S197*H197</f>
        <v>0</v>
      </c>
      <c r="AR197" s="140" t="s">
        <v>90</v>
      </c>
      <c r="AT197" s="140" t="s">
        <v>176</v>
      </c>
      <c r="AU197" s="140" t="s">
        <v>84</v>
      </c>
      <c r="AY197" s="18" t="s">
        <v>172</v>
      </c>
      <c r="BE197" s="141">
        <f>IF(N197="základní",J197,0)</f>
        <v>0</v>
      </c>
      <c r="BF197" s="141">
        <f>IF(N197="snížená",J197,0)</f>
        <v>0</v>
      </c>
      <c r="BG197" s="141">
        <f>IF(N197="zákl. přenesená",J197,0)</f>
        <v>0</v>
      </c>
      <c r="BH197" s="141">
        <f>IF(N197="sníž. přenesená",J197,0)</f>
        <v>0</v>
      </c>
      <c r="BI197" s="141">
        <f>IF(N197="nulová",J197,0)</f>
        <v>0</v>
      </c>
      <c r="BJ197" s="18" t="s">
        <v>80</v>
      </c>
      <c r="BK197" s="141">
        <f>ROUND(I197*H197,2)</f>
        <v>0</v>
      </c>
      <c r="BL197" s="18" t="s">
        <v>90</v>
      </c>
      <c r="BM197" s="140" t="s">
        <v>1174</v>
      </c>
    </row>
    <row r="198" spans="2:47" s="1" customFormat="1" ht="12">
      <c r="B198" s="33"/>
      <c r="D198" s="142" t="s">
        <v>181</v>
      </c>
      <c r="F198" s="143" t="s">
        <v>308</v>
      </c>
      <c r="I198" s="144"/>
      <c r="L198" s="33"/>
      <c r="M198" s="145"/>
      <c r="T198" s="54"/>
      <c r="AT198" s="18" t="s">
        <v>181</v>
      </c>
      <c r="AU198" s="18" t="s">
        <v>84</v>
      </c>
    </row>
    <row r="199" spans="2:51" s="12" customFormat="1" ht="12">
      <c r="B199" s="148"/>
      <c r="D199" s="146" t="s">
        <v>185</v>
      </c>
      <c r="E199" s="149" t="s">
        <v>31</v>
      </c>
      <c r="F199" s="150" t="s">
        <v>1175</v>
      </c>
      <c r="H199" s="151">
        <v>83.66</v>
      </c>
      <c r="I199" s="152"/>
      <c r="L199" s="148"/>
      <c r="M199" s="153"/>
      <c r="T199" s="154"/>
      <c r="AT199" s="149" t="s">
        <v>185</v>
      </c>
      <c r="AU199" s="149" t="s">
        <v>84</v>
      </c>
      <c r="AV199" s="12" t="s">
        <v>84</v>
      </c>
      <c r="AW199" s="12" t="s">
        <v>36</v>
      </c>
      <c r="AX199" s="12" t="s">
        <v>75</v>
      </c>
      <c r="AY199" s="149" t="s">
        <v>172</v>
      </c>
    </row>
    <row r="200" spans="2:51" s="12" customFormat="1" ht="12">
      <c r="B200" s="148"/>
      <c r="D200" s="146" t="s">
        <v>185</v>
      </c>
      <c r="E200" s="149" t="s">
        <v>31</v>
      </c>
      <c r="F200" s="150" t="s">
        <v>1176</v>
      </c>
      <c r="H200" s="151">
        <v>2.195</v>
      </c>
      <c r="I200" s="152"/>
      <c r="L200" s="148"/>
      <c r="M200" s="153"/>
      <c r="T200" s="154"/>
      <c r="AT200" s="149" t="s">
        <v>185</v>
      </c>
      <c r="AU200" s="149" t="s">
        <v>84</v>
      </c>
      <c r="AV200" s="12" t="s">
        <v>84</v>
      </c>
      <c r="AW200" s="12" t="s">
        <v>36</v>
      </c>
      <c r="AX200" s="12" t="s">
        <v>75</v>
      </c>
      <c r="AY200" s="149" t="s">
        <v>172</v>
      </c>
    </row>
    <row r="201" spans="2:51" s="13" customFormat="1" ht="12">
      <c r="B201" s="168"/>
      <c r="D201" s="146" t="s">
        <v>185</v>
      </c>
      <c r="E201" s="169" t="s">
        <v>31</v>
      </c>
      <c r="F201" s="170" t="s">
        <v>217</v>
      </c>
      <c r="H201" s="171">
        <v>85.85499999999999</v>
      </c>
      <c r="I201" s="172"/>
      <c r="L201" s="168"/>
      <c r="M201" s="173"/>
      <c r="T201" s="174"/>
      <c r="AT201" s="169" t="s">
        <v>185</v>
      </c>
      <c r="AU201" s="169" t="s">
        <v>84</v>
      </c>
      <c r="AV201" s="13" t="s">
        <v>90</v>
      </c>
      <c r="AW201" s="13" t="s">
        <v>36</v>
      </c>
      <c r="AX201" s="13" t="s">
        <v>80</v>
      </c>
      <c r="AY201" s="169" t="s">
        <v>172</v>
      </c>
    </row>
    <row r="202" spans="2:47" s="1" customFormat="1" ht="12">
      <c r="B202" s="33"/>
      <c r="D202" s="146" t="s">
        <v>186</v>
      </c>
      <c r="F202" s="155" t="s">
        <v>310</v>
      </c>
      <c r="L202" s="33"/>
      <c r="M202" s="145"/>
      <c r="T202" s="54"/>
      <c r="AU202" s="18" t="s">
        <v>84</v>
      </c>
    </row>
    <row r="203" spans="2:47" s="1" customFormat="1" ht="12">
      <c r="B203" s="33"/>
      <c r="D203" s="146" t="s">
        <v>186</v>
      </c>
      <c r="F203" s="156" t="s">
        <v>1133</v>
      </c>
      <c r="H203" s="157">
        <v>55.773</v>
      </c>
      <c r="L203" s="33"/>
      <c r="M203" s="145"/>
      <c r="T203" s="54"/>
      <c r="AU203" s="18" t="s">
        <v>84</v>
      </c>
    </row>
    <row r="204" spans="2:65" s="1" customFormat="1" ht="24.2" customHeight="1">
      <c r="B204" s="33"/>
      <c r="C204" s="158" t="s">
        <v>318</v>
      </c>
      <c r="D204" s="158" t="s">
        <v>201</v>
      </c>
      <c r="E204" s="159" t="s">
        <v>313</v>
      </c>
      <c r="F204" s="160" t="s">
        <v>314</v>
      </c>
      <c r="G204" s="161" t="s">
        <v>101</v>
      </c>
      <c r="H204" s="162">
        <v>101.695</v>
      </c>
      <c r="I204" s="163"/>
      <c r="J204" s="164">
        <f>ROUND(I204*H204,2)</f>
        <v>0</v>
      </c>
      <c r="K204" s="160" t="s">
        <v>179</v>
      </c>
      <c r="L204" s="165"/>
      <c r="M204" s="166" t="s">
        <v>31</v>
      </c>
      <c r="N204" s="167" t="s">
        <v>46</v>
      </c>
      <c r="P204" s="138">
        <f>O204*H204</f>
        <v>0</v>
      </c>
      <c r="Q204" s="138">
        <v>0.0005</v>
      </c>
      <c r="R204" s="138">
        <f>Q204*H204</f>
        <v>0.0508475</v>
      </c>
      <c r="S204" s="138">
        <v>0</v>
      </c>
      <c r="T204" s="139">
        <f>S204*H204</f>
        <v>0</v>
      </c>
      <c r="AR204" s="140" t="s">
        <v>205</v>
      </c>
      <c r="AT204" s="140" t="s">
        <v>201</v>
      </c>
      <c r="AU204" s="140" t="s">
        <v>84</v>
      </c>
      <c r="AY204" s="18" t="s">
        <v>172</v>
      </c>
      <c r="BE204" s="141">
        <f>IF(N204="základní",J204,0)</f>
        <v>0</v>
      </c>
      <c r="BF204" s="141">
        <f>IF(N204="snížená",J204,0)</f>
        <v>0</v>
      </c>
      <c r="BG204" s="141">
        <f>IF(N204="zákl. přenesená",J204,0)</f>
        <v>0</v>
      </c>
      <c r="BH204" s="141">
        <f>IF(N204="sníž. přenesená",J204,0)</f>
        <v>0</v>
      </c>
      <c r="BI204" s="141">
        <f>IF(N204="nulová",J204,0)</f>
        <v>0</v>
      </c>
      <c r="BJ204" s="18" t="s">
        <v>80</v>
      </c>
      <c r="BK204" s="141">
        <f>ROUND(I204*H204,2)</f>
        <v>0</v>
      </c>
      <c r="BL204" s="18" t="s">
        <v>90</v>
      </c>
      <c r="BM204" s="140" t="s">
        <v>1177</v>
      </c>
    </row>
    <row r="205" spans="2:51" s="12" customFormat="1" ht="12">
      <c r="B205" s="148"/>
      <c r="D205" s="146" t="s">
        <v>185</v>
      </c>
      <c r="F205" s="150" t="s">
        <v>1178</v>
      </c>
      <c r="H205" s="151">
        <v>101.695</v>
      </c>
      <c r="I205" s="152"/>
      <c r="L205" s="148"/>
      <c r="M205" s="153"/>
      <c r="T205" s="154"/>
      <c r="AT205" s="149" t="s">
        <v>185</v>
      </c>
      <c r="AU205" s="149" t="s">
        <v>84</v>
      </c>
      <c r="AV205" s="12" t="s">
        <v>84</v>
      </c>
      <c r="AW205" s="12" t="s">
        <v>4</v>
      </c>
      <c r="AX205" s="12" t="s">
        <v>80</v>
      </c>
      <c r="AY205" s="149" t="s">
        <v>172</v>
      </c>
    </row>
    <row r="206" spans="2:63" s="11" customFormat="1" ht="22.9" customHeight="1">
      <c r="B206" s="117"/>
      <c r="D206" s="118" t="s">
        <v>74</v>
      </c>
      <c r="E206" s="127" t="s">
        <v>87</v>
      </c>
      <c r="F206" s="127" t="s">
        <v>317</v>
      </c>
      <c r="I206" s="120"/>
      <c r="J206" s="128">
        <f>BK206</f>
        <v>0</v>
      </c>
      <c r="L206" s="117"/>
      <c r="M206" s="122"/>
      <c r="P206" s="123">
        <f>SUM(P207:P220)</f>
        <v>0</v>
      </c>
      <c r="R206" s="123">
        <f>SUM(R207:R220)</f>
        <v>0.50668588984</v>
      </c>
      <c r="T206" s="124">
        <f>SUM(T207:T220)</f>
        <v>0.0012985700000000002</v>
      </c>
      <c r="AR206" s="118" t="s">
        <v>80</v>
      </c>
      <c r="AT206" s="125" t="s">
        <v>74</v>
      </c>
      <c r="AU206" s="125" t="s">
        <v>80</v>
      </c>
      <c r="AY206" s="118" t="s">
        <v>172</v>
      </c>
      <c r="BK206" s="126">
        <f>SUM(BK207:BK220)</f>
        <v>0</v>
      </c>
    </row>
    <row r="207" spans="2:65" s="1" customFormat="1" ht="37.9" customHeight="1">
      <c r="B207" s="33"/>
      <c r="C207" s="129" t="s">
        <v>7</v>
      </c>
      <c r="D207" s="129" t="s">
        <v>176</v>
      </c>
      <c r="E207" s="130" t="s">
        <v>319</v>
      </c>
      <c r="F207" s="131" t="s">
        <v>320</v>
      </c>
      <c r="G207" s="132" t="s">
        <v>101</v>
      </c>
      <c r="H207" s="133">
        <v>115.171</v>
      </c>
      <c r="I207" s="134"/>
      <c r="J207" s="135">
        <f>ROUND(I207*H207,2)</f>
        <v>0</v>
      </c>
      <c r="K207" s="131" t="s">
        <v>237</v>
      </c>
      <c r="L207" s="33"/>
      <c r="M207" s="136" t="s">
        <v>31</v>
      </c>
      <c r="N207" s="137" t="s">
        <v>46</v>
      </c>
      <c r="P207" s="138">
        <f>O207*H207</f>
        <v>0</v>
      </c>
      <c r="Q207" s="138">
        <v>0.00079</v>
      </c>
      <c r="R207" s="138">
        <f>Q207*H207</f>
        <v>0.09098509</v>
      </c>
      <c r="S207" s="138">
        <v>1E-05</v>
      </c>
      <c r="T207" s="139">
        <f>S207*H207</f>
        <v>0.0011517100000000002</v>
      </c>
      <c r="AR207" s="140" t="s">
        <v>90</v>
      </c>
      <c r="AT207" s="140" t="s">
        <v>176</v>
      </c>
      <c r="AU207" s="140" t="s">
        <v>84</v>
      </c>
      <c r="AY207" s="18" t="s">
        <v>172</v>
      </c>
      <c r="BE207" s="141">
        <f>IF(N207="základní",J207,0)</f>
        <v>0</v>
      </c>
      <c r="BF207" s="141">
        <f>IF(N207="snížená",J207,0)</f>
        <v>0</v>
      </c>
      <c r="BG207" s="141">
        <f>IF(N207="zákl. přenesená",J207,0)</f>
        <v>0</v>
      </c>
      <c r="BH207" s="141">
        <f>IF(N207="sníž. přenesená",J207,0)</f>
        <v>0</v>
      </c>
      <c r="BI207" s="141">
        <f>IF(N207="nulová",J207,0)</f>
        <v>0</v>
      </c>
      <c r="BJ207" s="18" t="s">
        <v>80</v>
      </c>
      <c r="BK207" s="141">
        <f>ROUND(I207*H207,2)</f>
        <v>0</v>
      </c>
      <c r="BL207" s="18" t="s">
        <v>90</v>
      </c>
      <c r="BM207" s="140" t="s">
        <v>1179</v>
      </c>
    </row>
    <row r="208" spans="2:51" s="14" customFormat="1" ht="12">
      <c r="B208" s="175"/>
      <c r="D208" s="146" t="s">
        <v>185</v>
      </c>
      <c r="E208" s="176" t="s">
        <v>31</v>
      </c>
      <c r="F208" s="177" t="s">
        <v>324</v>
      </c>
      <c r="H208" s="176" t="s">
        <v>31</v>
      </c>
      <c r="I208" s="178"/>
      <c r="L208" s="175"/>
      <c r="M208" s="179"/>
      <c r="T208" s="180"/>
      <c r="AT208" s="176" t="s">
        <v>185</v>
      </c>
      <c r="AU208" s="176" t="s">
        <v>84</v>
      </c>
      <c r="AV208" s="14" t="s">
        <v>80</v>
      </c>
      <c r="AW208" s="14" t="s">
        <v>36</v>
      </c>
      <c r="AX208" s="14" t="s">
        <v>75</v>
      </c>
      <c r="AY208" s="176" t="s">
        <v>172</v>
      </c>
    </row>
    <row r="209" spans="2:51" s="12" customFormat="1" ht="12">
      <c r="B209" s="148"/>
      <c r="D209" s="146" t="s">
        <v>185</v>
      </c>
      <c r="E209" s="149" t="s">
        <v>31</v>
      </c>
      <c r="F209" s="150" t="s">
        <v>1180</v>
      </c>
      <c r="H209" s="151">
        <v>4.5</v>
      </c>
      <c r="I209" s="152"/>
      <c r="L209" s="148"/>
      <c r="M209" s="153"/>
      <c r="T209" s="154"/>
      <c r="AT209" s="149" t="s">
        <v>185</v>
      </c>
      <c r="AU209" s="149" t="s">
        <v>84</v>
      </c>
      <c r="AV209" s="12" t="s">
        <v>84</v>
      </c>
      <c r="AW209" s="12" t="s">
        <v>36</v>
      </c>
      <c r="AX209" s="12" t="s">
        <v>75</v>
      </c>
      <c r="AY209" s="149" t="s">
        <v>172</v>
      </c>
    </row>
    <row r="210" spans="2:51" s="14" customFormat="1" ht="12">
      <c r="B210" s="175"/>
      <c r="D210" s="146" t="s">
        <v>185</v>
      </c>
      <c r="E210" s="176" t="s">
        <v>31</v>
      </c>
      <c r="F210" s="177" t="s">
        <v>1181</v>
      </c>
      <c r="H210" s="176" t="s">
        <v>31</v>
      </c>
      <c r="I210" s="178"/>
      <c r="L210" s="175"/>
      <c r="M210" s="179"/>
      <c r="T210" s="180"/>
      <c r="AT210" s="176" t="s">
        <v>185</v>
      </c>
      <c r="AU210" s="176" t="s">
        <v>84</v>
      </c>
      <c r="AV210" s="14" t="s">
        <v>80</v>
      </c>
      <c r="AW210" s="14" t="s">
        <v>36</v>
      </c>
      <c r="AX210" s="14" t="s">
        <v>75</v>
      </c>
      <c r="AY210" s="176" t="s">
        <v>172</v>
      </c>
    </row>
    <row r="211" spans="2:51" s="12" customFormat="1" ht="12">
      <c r="B211" s="148"/>
      <c r="D211" s="146" t="s">
        <v>185</v>
      </c>
      <c r="E211" s="149" t="s">
        <v>31</v>
      </c>
      <c r="F211" s="150" t="s">
        <v>1182</v>
      </c>
      <c r="H211" s="151">
        <v>65.048</v>
      </c>
      <c r="I211" s="152"/>
      <c r="L211" s="148"/>
      <c r="M211" s="153"/>
      <c r="T211" s="154"/>
      <c r="AT211" s="149" t="s">
        <v>185</v>
      </c>
      <c r="AU211" s="149" t="s">
        <v>84</v>
      </c>
      <c r="AV211" s="12" t="s">
        <v>84</v>
      </c>
      <c r="AW211" s="12" t="s">
        <v>36</v>
      </c>
      <c r="AX211" s="12" t="s">
        <v>75</v>
      </c>
      <c r="AY211" s="149" t="s">
        <v>172</v>
      </c>
    </row>
    <row r="212" spans="2:51" s="12" customFormat="1" ht="12">
      <c r="B212" s="148"/>
      <c r="D212" s="146" t="s">
        <v>185</v>
      </c>
      <c r="E212" s="149" t="s">
        <v>31</v>
      </c>
      <c r="F212" s="150" t="s">
        <v>1183</v>
      </c>
      <c r="H212" s="151">
        <v>45.623</v>
      </c>
      <c r="I212" s="152"/>
      <c r="L212" s="148"/>
      <c r="M212" s="153"/>
      <c r="T212" s="154"/>
      <c r="AT212" s="149" t="s">
        <v>185</v>
      </c>
      <c r="AU212" s="149" t="s">
        <v>84</v>
      </c>
      <c r="AV212" s="12" t="s">
        <v>84</v>
      </c>
      <c r="AW212" s="12" t="s">
        <v>36</v>
      </c>
      <c r="AX212" s="12" t="s">
        <v>75</v>
      </c>
      <c r="AY212" s="149" t="s">
        <v>172</v>
      </c>
    </row>
    <row r="213" spans="2:51" s="13" customFormat="1" ht="12">
      <c r="B213" s="168"/>
      <c r="D213" s="146" t="s">
        <v>185</v>
      </c>
      <c r="E213" s="169" t="s">
        <v>31</v>
      </c>
      <c r="F213" s="170" t="s">
        <v>217</v>
      </c>
      <c r="H213" s="171">
        <v>115.17099999999999</v>
      </c>
      <c r="I213" s="172"/>
      <c r="L213" s="168"/>
      <c r="M213" s="173"/>
      <c r="T213" s="174"/>
      <c r="AT213" s="169" t="s">
        <v>185</v>
      </c>
      <c r="AU213" s="169" t="s">
        <v>84</v>
      </c>
      <c r="AV213" s="13" t="s">
        <v>90</v>
      </c>
      <c r="AW213" s="13" t="s">
        <v>36</v>
      </c>
      <c r="AX213" s="13" t="s">
        <v>80</v>
      </c>
      <c r="AY213" s="169" t="s">
        <v>172</v>
      </c>
    </row>
    <row r="214" spans="2:65" s="1" customFormat="1" ht="37.9" customHeight="1">
      <c r="B214" s="33"/>
      <c r="C214" s="129" t="s">
        <v>332</v>
      </c>
      <c r="D214" s="129" t="s">
        <v>176</v>
      </c>
      <c r="E214" s="130" t="s">
        <v>326</v>
      </c>
      <c r="F214" s="131" t="s">
        <v>327</v>
      </c>
      <c r="G214" s="132" t="s">
        <v>109</v>
      </c>
      <c r="H214" s="133">
        <v>14.686</v>
      </c>
      <c r="I214" s="134"/>
      <c r="J214" s="135">
        <f>ROUND(I214*H214,2)</f>
        <v>0</v>
      </c>
      <c r="K214" s="131" t="s">
        <v>179</v>
      </c>
      <c r="L214" s="33"/>
      <c r="M214" s="136" t="s">
        <v>31</v>
      </c>
      <c r="N214" s="137" t="s">
        <v>46</v>
      </c>
      <c r="P214" s="138">
        <f>O214*H214</f>
        <v>0</v>
      </c>
      <c r="Q214" s="138">
        <v>0.00178344</v>
      </c>
      <c r="R214" s="138">
        <f>Q214*H214</f>
        <v>0.02619159984</v>
      </c>
      <c r="S214" s="138">
        <v>1E-05</v>
      </c>
      <c r="T214" s="139">
        <f>S214*H214</f>
        <v>0.00014686</v>
      </c>
      <c r="AR214" s="140" t="s">
        <v>90</v>
      </c>
      <c r="AT214" s="140" t="s">
        <v>176</v>
      </c>
      <c r="AU214" s="140" t="s">
        <v>84</v>
      </c>
      <c r="AY214" s="18" t="s">
        <v>172</v>
      </c>
      <c r="BE214" s="141">
        <f>IF(N214="základní",J214,0)</f>
        <v>0</v>
      </c>
      <c r="BF214" s="141">
        <f>IF(N214="snížená",J214,0)</f>
        <v>0</v>
      </c>
      <c r="BG214" s="141">
        <f>IF(N214="zákl. přenesená",J214,0)</f>
        <v>0</v>
      </c>
      <c r="BH214" s="141">
        <f>IF(N214="sníž. přenesená",J214,0)</f>
        <v>0</v>
      </c>
      <c r="BI214" s="141">
        <f>IF(N214="nulová",J214,0)</f>
        <v>0</v>
      </c>
      <c r="BJ214" s="18" t="s">
        <v>80</v>
      </c>
      <c r="BK214" s="141">
        <f>ROUND(I214*H214,2)</f>
        <v>0</v>
      </c>
      <c r="BL214" s="18" t="s">
        <v>90</v>
      </c>
      <c r="BM214" s="140" t="s">
        <v>1184</v>
      </c>
    </row>
    <row r="215" spans="2:47" s="1" customFormat="1" ht="12">
      <c r="B215" s="33"/>
      <c r="D215" s="142" t="s">
        <v>181</v>
      </c>
      <c r="F215" s="143" t="s">
        <v>329</v>
      </c>
      <c r="I215" s="144"/>
      <c r="L215" s="33"/>
      <c r="M215" s="145"/>
      <c r="T215" s="54"/>
      <c r="AT215" s="18" t="s">
        <v>181</v>
      </c>
      <c r="AU215" s="18" t="s">
        <v>84</v>
      </c>
    </row>
    <row r="216" spans="2:51" s="14" customFormat="1" ht="12">
      <c r="B216" s="175"/>
      <c r="D216" s="146" t="s">
        <v>185</v>
      </c>
      <c r="E216" s="176" t="s">
        <v>31</v>
      </c>
      <c r="F216" s="177" t="s">
        <v>330</v>
      </c>
      <c r="H216" s="176" t="s">
        <v>31</v>
      </c>
      <c r="I216" s="178"/>
      <c r="L216" s="175"/>
      <c r="M216" s="179"/>
      <c r="T216" s="180"/>
      <c r="AT216" s="176" t="s">
        <v>185</v>
      </c>
      <c r="AU216" s="176" t="s">
        <v>84</v>
      </c>
      <c r="AV216" s="14" t="s">
        <v>80</v>
      </c>
      <c r="AW216" s="14" t="s">
        <v>36</v>
      </c>
      <c r="AX216" s="14" t="s">
        <v>75</v>
      </c>
      <c r="AY216" s="176" t="s">
        <v>172</v>
      </c>
    </row>
    <row r="217" spans="2:51" s="12" customFormat="1" ht="12">
      <c r="B217" s="148"/>
      <c r="D217" s="146" t="s">
        <v>185</v>
      </c>
      <c r="E217" s="149" t="s">
        <v>31</v>
      </c>
      <c r="F217" s="150" t="s">
        <v>1185</v>
      </c>
      <c r="H217" s="151">
        <v>14.686</v>
      </c>
      <c r="I217" s="152"/>
      <c r="L217" s="148"/>
      <c r="M217" s="153"/>
      <c r="T217" s="154"/>
      <c r="AT217" s="149" t="s">
        <v>185</v>
      </c>
      <c r="AU217" s="149" t="s">
        <v>84</v>
      </c>
      <c r="AV217" s="12" t="s">
        <v>84</v>
      </c>
      <c r="AW217" s="12" t="s">
        <v>36</v>
      </c>
      <c r="AX217" s="12" t="s">
        <v>80</v>
      </c>
      <c r="AY217" s="149" t="s">
        <v>172</v>
      </c>
    </row>
    <row r="218" spans="2:65" s="1" customFormat="1" ht="55.5" customHeight="1">
      <c r="B218" s="33"/>
      <c r="C218" s="129" t="s">
        <v>338</v>
      </c>
      <c r="D218" s="129" t="s">
        <v>176</v>
      </c>
      <c r="E218" s="130" t="s">
        <v>333</v>
      </c>
      <c r="F218" s="131" t="s">
        <v>334</v>
      </c>
      <c r="G218" s="132" t="s">
        <v>101</v>
      </c>
      <c r="H218" s="133">
        <v>15.42</v>
      </c>
      <c r="I218" s="134"/>
      <c r="J218" s="135">
        <f>ROUND(I218*H218,2)</f>
        <v>0</v>
      </c>
      <c r="K218" s="131" t="s">
        <v>447</v>
      </c>
      <c r="L218" s="33"/>
      <c r="M218" s="136" t="s">
        <v>31</v>
      </c>
      <c r="N218" s="137" t="s">
        <v>46</v>
      </c>
      <c r="P218" s="138">
        <f>O218*H218</f>
        <v>0</v>
      </c>
      <c r="Q218" s="138">
        <v>0.02526</v>
      </c>
      <c r="R218" s="138">
        <f>Q218*H218</f>
        <v>0.3895092</v>
      </c>
      <c r="S218" s="138">
        <v>0</v>
      </c>
      <c r="T218" s="139">
        <f>S218*H218</f>
        <v>0</v>
      </c>
      <c r="AR218" s="140" t="s">
        <v>90</v>
      </c>
      <c r="AT218" s="140" t="s">
        <v>176</v>
      </c>
      <c r="AU218" s="140" t="s">
        <v>84</v>
      </c>
      <c r="AY218" s="18" t="s">
        <v>172</v>
      </c>
      <c r="BE218" s="141">
        <f>IF(N218="základní",J218,0)</f>
        <v>0</v>
      </c>
      <c r="BF218" s="141">
        <f>IF(N218="snížená",J218,0)</f>
        <v>0</v>
      </c>
      <c r="BG218" s="141">
        <f>IF(N218="zákl. přenesená",J218,0)</f>
        <v>0</v>
      </c>
      <c r="BH218" s="141">
        <f>IF(N218="sníž. přenesená",J218,0)</f>
        <v>0</v>
      </c>
      <c r="BI218" s="141">
        <f>IF(N218="nulová",J218,0)</f>
        <v>0</v>
      </c>
      <c r="BJ218" s="18" t="s">
        <v>80</v>
      </c>
      <c r="BK218" s="141">
        <f>ROUND(I218*H218,2)</f>
        <v>0</v>
      </c>
      <c r="BL218" s="18" t="s">
        <v>90</v>
      </c>
      <c r="BM218" s="140" t="s">
        <v>1186</v>
      </c>
    </row>
    <row r="219" spans="2:51" s="14" customFormat="1" ht="12">
      <c r="B219" s="175"/>
      <c r="D219" s="146" t="s">
        <v>185</v>
      </c>
      <c r="E219" s="176" t="s">
        <v>31</v>
      </c>
      <c r="F219" s="177" t="s">
        <v>330</v>
      </c>
      <c r="H219" s="176" t="s">
        <v>31</v>
      </c>
      <c r="I219" s="178"/>
      <c r="L219" s="175"/>
      <c r="M219" s="179"/>
      <c r="T219" s="180"/>
      <c r="AT219" s="176" t="s">
        <v>185</v>
      </c>
      <c r="AU219" s="176" t="s">
        <v>84</v>
      </c>
      <c r="AV219" s="14" t="s">
        <v>80</v>
      </c>
      <c r="AW219" s="14" t="s">
        <v>36</v>
      </c>
      <c r="AX219" s="14" t="s">
        <v>75</v>
      </c>
      <c r="AY219" s="176" t="s">
        <v>172</v>
      </c>
    </row>
    <row r="220" spans="2:51" s="12" customFormat="1" ht="12">
      <c r="B220" s="148"/>
      <c r="D220" s="146" t="s">
        <v>185</v>
      </c>
      <c r="E220" s="149" t="s">
        <v>31</v>
      </c>
      <c r="F220" s="150" t="s">
        <v>1187</v>
      </c>
      <c r="H220" s="151">
        <v>15.42</v>
      </c>
      <c r="I220" s="152"/>
      <c r="L220" s="148"/>
      <c r="M220" s="153"/>
      <c r="T220" s="154"/>
      <c r="AT220" s="149" t="s">
        <v>185</v>
      </c>
      <c r="AU220" s="149" t="s">
        <v>84</v>
      </c>
      <c r="AV220" s="12" t="s">
        <v>84</v>
      </c>
      <c r="AW220" s="12" t="s">
        <v>36</v>
      </c>
      <c r="AX220" s="12" t="s">
        <v>80</v>
      </c>
      <c r="AY220" s="149" t="s">
        <v>172</v>
      </c>
    </row>
    <row r="221" spans="2:63" s="11" customFormat="1" ht="22.9" customHeight="1">
      <c r="B221" s="117"/>
      <c r="D221" s="118" t="s">
        <v>74</v>
      </c>
      <c r="E221" s="127" t="s">
        <v>96</v>
      </c>
      <c r="F221" s="127" t="s">
        <v>337</v>
      </c>
      <c r="I221" s="120"/>
      <c r="J221" s="128">
        <f>BK221</f>
        <v>0</v>
      </c>
      <c r="L221" s="117"/>
      <c r="M221" s="122"/>
      <c r="P221" s="123">
        <f>P222+P323</f>
        <v>0</v>
      </c>
      <c r="R221" s="123">
        <f>R222+R323</f>
        <v>10.81171002996</v>
      </c>
      <c r="T221" s="124">
        <f>T222+T323</f>
        <v>0</v>
      </c>
      <c r="AR221" s="118" t="s">
        <v>80</v>
      </c>
      <c r="AT221" s="125" t="s">
        <v>74</v>
      </c>
      <c r="AU221" s="125" t="s">
        <v>80</v>
      </c>
      <c r="AY221" s="118" t="s">
        <v>172</v>
      </c>
      <c r="BK221" s="126">
        <f>BK222+BK323</f>
        <v>0</v>
      </c>
    </row>
    <row r="222" spans="2:63" s="11" customFormat="1" ht="20.85" customHeight="1">
      <c r="B222" s="117"/>
      <c r="D222" s="118" t="s">
        <v>74</v>
      </c>
      <c r="E222" s="127" t="s">
        <v>344</v>
      </c>
      <c r="F222" s="127" t="s">
        <v>345</v>
      </c>
      <c r="I222" s="120"/>
      <c r="J222" s="128">
        <f>BK222</f>
        <v>0</v>
      </c>
      <c r="L222" s="117"/>
      <c r="M222" s="122"/>
      <c r="P222" s="123">
        <f>P223+SUM(P224:P237)</f>
        <v>0</v>
      </c>
      <c r="R222" s="123">
        <f>R223+SUM(R224:R237)</f>
        <v>10.674774900000001</v>
      </c>
      <c r="T222" s="124">
        <f>T223+SUM(T224:T237)</f>
        <v>0</v>
      </c>
      <c r="AR222" s="118" t="s">
        <v>80</v>
      </c>
      <c r="AT222" s="125" t="s">
        <v>74</v>
      </c>
      <c r="AU222" s="125" t="s">
        <v>84</v>
      </c>
      <c r="AY222" s="118" t="s">
        <v>172</v>
      </c>
      <c r="BK222" s="126">
        <f>BK223+SUM(BK224:BK237)</f>
        <v>0</v>
      </c>
    </row>
    <row r="223" spans="2:65" s="1" customFormat="1" ht="33" customHeight="1">
      <c r="B223" s="33"/>
      <c r="C223" s="129" t="s">
        <v>346</v>
      </c>
      <c r="D223" s="129" t="s">
        <v>176</v>
      </c>
      <c r="E223" s="130" t="s">
        <v>347</v>
      </c>
      <c r="F223" s="131" t="s">
        <v>348</v>
      </c>
      <c r="G223" s="132" t="s">
        <v>101</v>
      </c>
      <c r="H223" s="133">
        <v>200</v>
      </c>
      <c r="I223" s="134"/>
      <c r="J223" s="135">
        <f>ROUND(I223*H223,2)</f>
        <v>0</v>
      </c>
      <c r="K223" s="131" t="s">
        <v>179</v>
      </c>
      <c r="L223" s="33"/>
      <c r="M223" s="136" t="s">
        <v>31</v>
      </c>
      <c r="N223" s="137" t="s">
        <v>46</v>
      </c>
      <c r="P223" s="138">
        <f>O223*H223</f>
        <v>0</v>
      </c>
      <c r="Q223" s="138">
        <v>0</v>
      </c>
      <c r="R223" s="138">
        <f>Q223*H223</f>
        <v>0</v>
      </c>
      <c r="S223" s="138">
        <v>0</v>
      </c>
      <c r="T223" s="139">
        <f>S223*H223</f>
        <v>0</v>
      </c>
      <c r="AR223" s="140" t="s">
        <v>90</v>
      </c>
      <c r="AT223" s="140" t="s">
        <v>176</v>
      </c>
      <c r="AU223" s="140" t="s">
        <v>87</v>
      </c>
      <c r="AY223" s="18" t="s">
        <v>172</v>
      </c>
      <c r="BE223" s="141">
        <f>IF(N223="základní",J223,0)</f>
        <v>0</v>
      </c>
      <c r="BF223" s="141">
        <f>IF(N223="snížená",J223,0)</f>
        <v>0</v>
      </c>
      <c r="BG223" s="141">
        <f>IF(N223="zákl. přenesená",J223,0)</f>
        <v>0</v>
      </c>
      <c r="BH223" s="141">
        <f>IF(N223="sníž. přenesená",J223,0)</f>
        <v>0</v>
      </c>
      <c r="BI223" s="141">
        <f>IF(N223="nulová",J223,0)</f>
        <v>0</v>
      </c>
      <c r="BJ223" s="18" t="s">
        <v>80</v>
      </c>
      <c r="BK223" s="141">
        <f>ROUND(I223*H223,2)</f>
        <v>0</v>
      </c>
      <c r="BL223" s="18" t="s">
        <v>90</v>
      </c>
      <c r="BM223" s="140" t="s">
        <v>1188</v>
      </c>
    </row>
    <row r="224" spans="2:47" s="1" customFormat="1" ht="12">
      <c r="B224" s="33"/>
      <c r="D224" s="142" t="s">
        <v>181</v>
      </c>
      <c r="F224" s="143" t="s">
        <v>350</v>
      </c>
      <c r="I224" s="144"/>
      <c r="L224" s="33"/>
      <c r="M224" s="145"/>
      <c r="T224" s="54"/>
      <c r="AT224" s="18" t="s">
        <v>181</v>
      </c>
      <c r="AU224" s="18" t="s">
        <v>87</v>
      </c>
    </row>
    <row r="225" spans="2:51" s="12" customFormat="1" ht="12">
      <c r="B225" s="148"/>
      <c r="D225" s="146" t="s">
        <v>185</v>
      </c>
      <c r="E225" s="149" t="s">
        <v>31</v>
      </c>
      <c r="F225" s="150" t="s">
        <v>1189</v>
      </c>
      <c r="H225" s="151">
        <v>200</v>
      </c>
      <c r="I225" s="152"/>
      <c r="L225" s="148"/>
      <c r="M225" s="153"/>
      <c r="T225" s="154"/>
      <c r="AT225" s="149" t="s">
        <v>185</v>
      </c>
      <c r="AU225" s="149" t="s">
        <v>87</v>
      </c>
      <c r="AV225" s="12" t="s">
        <v>84</v>
      </c>
      <c r="AW225" s="12" t="s">
        <v>36</v>
      </c>
      <c r="AX225" s="12" t="s">
        <v>80</v>
      </c>
      <c r="AY225" s="149" t="s">
        <v>172</v>
      </c>
    </row>
    <row r="226" spans="2:65" s="1" customFormat="1" ht="37.9" customHeight="1">
      <c r="B226" s="33"/>
      <c r="C226" s="129" t="s">
        <v>352</v>
      </c>
      <c r="D226" s="129" t="s">
        <v>176</v>
      </c>
      <c r="E226" s="130" t="s">
        <v>353</v>
      </c>
      <c r="F226" s="131" t="s">
        <v>354</v>
      </c>
      <c r="G226" s="132" t="s">
        <v>101</v>
      </c>
      <c r="H226" s="133">
        <v>59.4</v>
      </c>
      <c r="I226" s="134"/>
      <c r="J226" s="135">
        <f>ROUND(I226*H226,2)</f>
        <v>0</v>
      </c>
      <c r="K226" s="131" t="s">
        <v>179</v>
      </c>
      <c r="L226" s="33"/>
      <c r="M226" s="136" t="s">
        <v>31</v>
      </c>
      <c r="N226" s="137" t="s">
        <v>46</v>
      </c>
      <c r="P226" s="138">
        <f>O226*H226</f>
        <v>0</v>
      </c>
      <c r="Q226" s="138">
        <v>0</v>
      </c>
      <c r="R226" s="138">
        <f>Q226*H226</f>
        <v>0</v>
      </c>
      <c r="S226" s="138">
        <v>0</v>
      </c>
      <c r="T226" s="139">
        <f>S226*H226</f>
        <v>0</v>
      </c>
      <c r="AR226" s="140" t="s">
        <v>90</v>
      </c>
      <c r="AT226" s="140" t="s">
        <v>176</v>
      </c>
      <c r="AU226" s="140" t="s">
        <v>87</v>
      </c>
      <c r="AY226" s="18" t="s">
        <v>172</v>
      </c>
      <c r="BE226" s="141">
        <f>IF(N226="základní",J226,0)</f>
        <v>0</v>
      </c>
      <c r="BF226" s="141">
        <f>IF(N226="snížená",J226,0)</f>
        <v>0</v>
      </c>
      <c r="BG226" s="141">
        <f>IF(N226="zákl. přenesená",J226,0)</f>
        <v>0</v>
      </c>
      <c r="BH226" s="141">
        <f>IF(N226="sníž. přenesená",J226,0)</f>
        <v>0</v>
      </c>
      <c r="BI226" s="141">
        <f>IF(N226="nulová",J226,0)</f>
        <v>0</v>
      </c>
      <c r="BJ226" s="18" t="s">
        <v>80</v>
      </c>
      <c r="BK226" s="141">
        <f>ROUND(I226*H226,2)</f>
        <v>0</v>
      </c>
      <c r="BL226" s="18" t="s">
        <v>90</v>
      </c>
      <c r="BM226" s="140" t="s">
        <v>1190</v>
      </c>
    </row>
    <row r="227" spans="2:47" s="1" customFormat="1" ht="12">
      <c r="B227" s="33"/>
      <c r="D227" s="142" t="s">
        <v>181</v>
      </c>
      <c r="F227" s="143" t="s">
        <v>356</v>
      </c>
      <c r="I227" s="144"/>
      <c r="L227" s="33"/>
      <c r="M227" s="145"/>
      <c r="T227" s="54"/>
      <c r="AT227" s="18" t="s">
        <v>181</v>
      </c>
      <c r="AU227" s="18" t="s">
        <v>87</v>
      </c>
    </row>
    <row r="228" spans="2:51" s="12" customFormat="1" ht="12">
      <c r="B228" s="148"/>
      <c r="D228" s="146" t="s">
        <v>185</v>
      </c>
      <c r="E228" s="149" t="s">
        <v>31</v>
      </c>
      <c r="F228" s="150" t="s">
        <v>1191</v>
      </c>
      <c r="H228" s="151">
        <v>59.4</v>
      </c>
      <c r="I228" s="152"/>
      <c r="L228" s="148"/>
      <c r="M228" s="153"/>
      <c r="T228" s="154"/>
      <c r="AT228" s="149" t="s">
        <v>185</v>
      </c>
      <c r="AU228" s="149" t="s">
        <v>87</v>
      </c>
      <c r="AV228" s="12" t="s">
        <v>84</v>
      </c>
      <c r="AW228" s="12" t="s">
        <v>36</v>
      </c>
      <c r="AX228" s="12" t="s">
        <v>80</v>
      </c>
      <c r="AY228" s="149" t="s">
        <v>172</v>
      </c>
    </row>
    <row r="229" spans="2:65" s="1" customFormat="1" ht="24.2" customHeight="1">
      <c r="B229" s="33"/>
      <c r="C229" s="129" t="s">
        <v>358</v>
      </c>
      <c r="D229" s="129" t="s">
        <v>176</v>
      </c>
      <c r="E229" s="130" t="s">
        <v>359</v>
      </c>
      <c r="F229" s="131" t="s">
        <v>360</v>
      </c>
      <c r="G229" s="132" t="s">
        <v>101</v>
      </c>
      <c r="H229" s="133">
        <v>225.062</v>
      </c>
      <c r="I229" s="134"/>
      <c r="J229" s="135">
        <f>ROUND(I229*H229,2)</f>
        <v>0</v>
      </c>
      <c r="K229" s="131" t="s">
        <v>447</v>
      </c>
      <c r="L229" s="33"/>
      <c r="M229" s="136" t="s">
        <v>31</v>
      </c>
      <c r="N229" s="137" t="s">
        <v>46</v>
      </c>
      <c r="P229" s="138">
        <f>O229*H229</f>
        <v>0</v>
      </c>
      <c r="Q229" s="138">
        <v>0</v>
      </c>
      <c r="R229" s="138">
        <f>Q229*H229</f>
        <v>0</v>
      </c>
      <c r="S229" s="138">
        <v>0</v>
      </c>
      <c r="T229" s="139">
        <f>S229*H229</f>
        <v>0</v>
      </c>
      <c r="AR229" s="140" t="s">
        <v>90</v>
      </c>
      <c r="AT229" s="140" t="s">
        <v>176</v>
      </c>
      <c r="AU229" s="140" t="s">
        <v>87</v>
      </c>
      <c r="AY229" s="18" t="s">
        <v>172</v>
      </c>
      <c r="BE229" s="141">
        <f>IF(N229="základní",J229,0)</f>
        <v>0</v>
      </c>
      <c r="BF229" s="141">
        <f>IF(N229="snížená",J229,0)</f>
        <v>0</v>
      </c>
      <c r="BG229" s="141">
        <f>IF(N229="zákl. přenesená",J229,0)</f>
        <v>0</v>
      </c>
      <c r="BH229" s="141">
        <f>IF(N229="sníž. přenesená",J229,0)</f>
        <v>0</v>
      </c>
      <c r="BI229" s="141">
        <f>IF(N229="nulová",J229,0)</f>
        <v>0</v>
      </c>
      <c r="BJ229" s="18" t="s">
        <v>80</v>
      </c>
      <c r="BK229" s="141">
        <f>ROUND(I229*H229,2)</f>
        <v>0</v>
      </c>
      <c r="BL229" s="18" t="s">
        <v>90</v>
      </c>
      <c r="BM229" s="140" t="s">
        <v>1192</v>
      </c>
    </row>
    <row r="230" spans="2:51" s="12" customFormat="1" ht="12">
      <c r="B230" s="148"/>
      <c r="D230" s="146" t="s">
        <v>185</v>
      </c>
      <c r="E230" s="149" t="s">
        <v>31</v>
      </c>
      <c r="F230" s="150" t="s">
        <v>114</v>
      </c>
      <c r="H230" s="151">
        <v>117.229</v>
      </c>
      <c r="I230" s="152"/>
      <c r="L230" s="148"/>
      <c r="M230" s="153"/>
      <c r="T230" s="154"/>
      <c r="AT230" s="149" t="s">
        <v>185</v>
      </c>
      <c r="AU230" s="149" t="s">
        <v>87</v>
      </c>
      <c r="AV230" s="12" t="s">
        <v>84</v>
      </c>
      <c r="AW230" s="12" t="s">
        <v>36</v>
      </c>
      <c r="AX230" s="12" t="s">
        <v>75</v>
      </c>
      <c r="AY230" s="149" t="s">
        <v>172</v>
      </c>
    </row>
    <row r="231" spans="2:51" s="12" customFormat="1" ht="12">
      <c r="B231" s="148"/>
      <c r="D231" s="146" t="s">
        <v>185</v>
      </c>
      <c r="E231" s="149" t="s">
        <v>31</v>
      </c>
      <c r="F231" s="150" t="s">
        <v>1193</v>
      </c>
      <c r="H231" s="151">
        <v>107.833</v>
      </c>
      <c r="I231" s="152"/>
      <c r="L231" s="148"/>
      <c r="M231" s="153"/>
      <c r="T231" s="154"/>
      <c r="AT231" s="149" t="s">
        <v>185</v>
      </c>
      <c r="AU231" s="149" t="s">
        <v>87</v>
      </c>
      <c r="AV231" s="12" t="s">
        <v>84</v>
      </c>
      <c r="AW231" s="12" t="s">
        <v>36</v>
      </c>
      <c r="AX231" s="12" t="s">
        <v>75</v>
      </c>
      <c r="AY231" s="149" t="s">
        <v>172</v>
      </c>
    </row>
    <row r="232" spans="2:51" s="13" customFormat="1" ht="12">
      <c r="B232" s="168"/>
      <c r="D232" s="146" t="s">
        <v>185</v>
      </c>
      <c r="E232" s="169" t="s">
        <v>31</v>
      </c>
      <c r="F232" s="170" t="s">
        <v>217</v>
      </c>
      <c r="H232" s="171">
        <v>225.062</v>
      </c>
      <c r="I232" s="172"/>
      <c r="L232" s="168"/>
      <c r="M232" s="173"/>
      <c r="T232" s="174"/>
      <c r="AT232" s="169" t="s">
        <v>185</v>
      </c>
      <c r="AU232" s="169" t="s">
        <v>87</v>
      </c>
      <c r="AV232" s="13" t="s">
        <v>90</v>
      </c>
      <c r="AW232" s="13" t="s">
        <v>36</v>
      </c>
      <c r="AX232" s="13" t="s">
        <v>80</v>
      </c>
      <c r="AY232" s="169" t="s">
        <v>172</v>
      </c>
    </row>
    <row r="233" spans="2:47" s="1" customFormat="1" ht="12">
      <c r="B233" s="33"/>
      <c r="D233" s="146" t="s">
        <v>186</v>
      </c>
      <c r="F233" s="155" t="s">
        <v>563</v>
      </c>
      <c r="L233" s="33"/>
      <c r="M233" s="145"/>
      <c r="T233" s="54"/>
      <c r="AU233" s="18" t="s">
        <v>87</v>
      </c>
    </row>
    <row r="234" spans="2:47" s="1" customFormat="1" ht="12">
      <c r="B234" s="33"/>
      <c r="D234" s="146" t="s">
        <v>186</v>
      </c>
      <c r="F234" s="156" t="s">
        <v>1194</v>
      </c>
      <c r="H234" s="157">
        <v>49.035</v>
      </c>
      <c r="L234" s="33"/>
      <c r="M234" s="145"/>
      <c r="T234" s="54"/>
      <c r="AU234" s="18" t="s">
        <v>87</v>
      </c>
    </row>
    <row r="235" spans="2:47" s="1" customFormat="1" ht="12">
      <c r="B235" s="33"/>
      <c r="D235" s="146" t="s">
        <v>186</v>
      </c>
      <c r="F235" s="156" t="s">
        <v>1195</v>
      </c>
      <c r="H235" s="157">
        <v>68.194</v>
      </c>
      <c r="L235" s="33"/>
      <c r="M235" s="145"/>
      <c r="T235" s="54"/>
      <c r="AU235" s="18" t="s">
        <v>87</v>
      </c>
    </row>
    <row r="236" spans="2:47" s="1" customFormat="1" ht="12">
      <c r="B236" s="33"/>
      <c r="D236" s="146" t="s">
        <v>186</v>
      </c>
      <c r="F236" s="156" t="s">
        <v>217</v>
      </c>
      <c r="H236" s="157">
        <v>117.229</v>
      </c>
      <c r="L236" s="33"/>
      <c r="M236" s="145"/>
      <c r="T236" s="54"/>
      <c r="AU236" s="18" t="s">
        <v>87</v>
      </c>
    </row>
    <row r="237" spans="2:63" s="15" customFormat="1" ht="20.85" customHeight="1">
      <c r="B237" s="181"/>
      <c r="D237" s="182" t="s">
        <v>74</v>
      </c>
      <c r="E237" s="182" t="s">
        <v>364</v>
      </c>
      <c r="F237" s="182" t="s">
        <v>365</v>
      </c>
      <c r="I237" s="183"/>
      <c r="J237" s="184">
        <f>BK237</f>
        <v>0</v>
      </c>
      <c r="L237" s="181"/>
      <c r="M237" s="185"/>
      <c r="P237" s="186">
        <f>SUM(P238:P322)</f>
        <v>0</v>
      </c>
      <c r="R237" s="186">
        <f>SUM(R238:R322)</f>
        <v>10.674774900000001</v>
      </c>
      <c r="T237" s="187">
        <f>SUM(T238:T322)</f>
        <v>0</v>
      </c>
      <c r="AR237" s="182" t="s">
        <v>80</v>
      </c>
      <c r="AT237" s="188" t="s">
        <v>74</v>
      </c>
      <c r="AU237" s="188" t="s">
        <v>87</v>
      </c>
      <c r="AY237" s="182" t="s">
        <v>172</v>
      </c>
      <c r="BK237" s="189">
        <f>SUM(BK238:BK322)</f>
        <v>0</v>
      </c>
    </row>
    <row r="238" spans="2:65" s="1" customFormat="1" ht="33" customHeight="1">
      <c r="B238" s="33"/>
      <c r="C238" s="129" t="s">
        <v>366</v>
      </c>
      <c r="D238" s="129" t="s">
        <v>176</v>
      </c>
      <c r="E238" s="130" t="s">
        <v>367</v>
      </c>
      <c r="F238" s="131" t="s">
        <v>368</v>
      </c>
      <c r="G238" s="132" t="s">
        <v>101</v>
      </c>
      <c r="H238" s="133">
        <v>98.664</v>
      </c>
      <c r="I238" s="134"/>
      <c r="J238" s="135">
        <f>ROUND(I238*H238,2)</f>
        <v>0</v>
      </c>
      <c r="K238" s="131" t="s">
        <v>179</v>
      </c>
      <c r="L238" s="33"/>
      <c r="M238" s="136" t="s">
        <v>31</v>
      </c>
      <c r="N238" s="137" t="s">
        <v>46</v>
      </c>
      <c r="P238" s="138">
        <f>O238*H238</f>
        <v>0</v>
      </c>
      <c r="Q238" s="138">
        <v>0.008</v>
      </c>
      <c r="R238" s="138">
        <f>Q238*H238</f>
        <v>0.789312</v>
      </c>
      <c r="S238" s="138">
        <v>0</v>
      </c>
      <c r="T238" s="139">
        <f>S238*H238</f>
        <v>0</v>
      </c>
      <c r="AR238" s="140" t="s">
        <v>90</v>
      </c>
      <c r="AT238" s="140" t="s">
        <v>176</v>
      </c>
      <c r="AU238" s="140" t="s">
        <v>90</v>
      </c>
      <c r="AY238" s="18" t="s">
        <v>172</v>
      </c>
      <c r="BE238" s="141">
        <f>IF(N238="základní",J238,0)</f>
        <v>0</v>
      </c>
      <c r="BF238" s="141">
        <f>IF(N238="snížená",J238,0)</f>
        <v>0</v>
      </c>
      <c r="BG238" s="141">
        <f>IF(N238="zákl. přenesená",J238,0)</f>
        <v>0</v>
      </c>
      <c r="BH238" s="141">
        <f>IF(N238="sníž. přenesená",J238,0)</f>
        <v>0</v>
      </c>
      <c r="BI238" s="141">
        <f>IF(N238="nulová",J238,0)</f>
        <v>0</v>
      </c>
      <c r="BJ238" s="18" t="s">
        <v>80</v>
      </c>
      <c r="BK238" s="141">
        <f>ROUND(I238*H238,2)</f>
        <v>0</v>
      </c>
      <c r="BL238" s="18" t="s">
        <v>90</v>
      </c>
      <c r="BM238" s="140" t="s">
        <v>1196</v>
      </c>
    </row>
    <row r="239" spans="2:47" s="1" customFormat="1" ht="12">
      <c r="B239" s="33"/>
      <c r="D239" s="142" t="s">
        <v>181</v>
      </c>
      <c r="F239" s="143" t="s">
        <v>370</v>
      </c>
      <c r="I239" s="144"/>
      <c r="L239" s="33"/>
      <c r="M239" s="145"/>
      <c r="T239" s="54"/>
      <c r="AT239" s="18" t="s">
        <v>181</v>
      </c>
      <c r="AU239" s="18" t="s">
        <v>90</v>
      </c>
    </row>
    <row r="240" spans="2:51" s="12" customFormat="1" ht="12">
      <c r="B240" s="148"/>
      <c r="D240" s="146" t="s">
        <v>185</v>
      </c>
      <c r="E240" s="149" t="s">
        <v>31</v>
      </c>
      <c r="F240" s="150" t="s">
        <v>111</v>
      </c>
      <c r="H240" s="151">
        <v>98.664</v>
      </c>
      <c r="I240" s="152"/>
      <c r="L240" s="148"/>
      <c r="M240" s="153"/>
      <c r="T240" s="154"/>
      <c r="AT240" s="149" t="s">
        <v>185</v>
      </c>
      <c r="AU240" s="149" t="s">
        <v>90</v>
      </c>
      <c r="AV240" s="12" t="s">
        <v>84</v>
      </c>
      <c r="AW240" s="12" t="s">
        <v>36</v>
      </c>
      <c r="AX240" s="12" t="s">
        <v>80</v>
      </c>
      <c r="AY240" s="149" t="s">
        <v>172</v>
      </c>
    </row>
    <row r="241" spans="2:47" s="1" customFormat="1" ht="12">
      <c r="B241" s="33"/>
      <c r="D241" s="146" t="s">
        <v>186</v>
      </c>
      <c r="F241" s="155" t="s">
        <v>371</v>
      </c>
      <c r="L241" s="33"/>
      <c r="M241" s="145"/>
      <c r="T241" s="54"/>
      <c r="AU241" s="18" t="s">
        <v>90</v>
      </c>
    </row>
    <row r="242" spans="2:47" s="1" customFormat="1" ht="12">
      <c r="B242" s="33"/>
      <c r="D242" s="146" t="s">
        <v>186</v>
      </c>
      <c r="F242" s="156" t="s">
        <v>1197</v>
      </c>
      <c r="H242" s="157">
        <v>19.679</v>
      </c>
      <c r="L242" s="33"/>
      <c r="M242" s="145"/>
      <c r="T242" s="54"/>
      <c r="AU242" s="18" t="s">
        <v>90</v>
      </c>
    </row>
    <row r="243" spans="2:47" s="1" customFormat="1" ht="12">
      <c r="B243" s="33"/>
      <c r="D243" s="146" t="s">
        <v>186</v>
      </c>
      <c r="F243" s="156" t="s">
        <v>1198</v>
      </c>
      <c r="H243" s="157">
        <v>23.349</v>
      </c>
      <c r="L243" s="33"/>
      <c r="M243" s="145"/>
      <c r="T243" s="54"/>
      <c r="AU243" s="18" t="s">
        <v>90</v>
      </c>
    </row>
    <row r="244" spans="2:47" s="1" customFormat="1" ht="12">
      <c r="B244" s="33"/>
      <c r="D244" s="146" t="s">
        <v>186</v>
      </c>
      <c r="F244" s="156" t="s">
        <v>1199</v>
      </c>
      <c r="H244" s="157">
        <v>20.804</v>
      </c>
      <c r="L244" s="33"/>
      <c r="M244" s="145"/>
      <c r="T244" s="54"/>
      <c r="AU244" s="18" t="s">
        <v>90</v>
      </c>
    </row>
    <row r="245" spans="2:47" s="1" customFormat="1" ht="12">
      <c r="B245" s="33"/>
      <c r="D245" s="146" t="s">
        <v>186</v>
      </c>
      <c r="F245" s="156" t="s">
        <v>1200</v>
      </c>
      <c r="H245" s="157">
        <v>20.381</v>
      </c>
      <c r="L245" s="33"/>
      <c r="M245" s="145"/>
      <c r="T245" s="54"/>
      <c r="AU245" s="18" t="s">
        <v>90</v>
      </c>
    </row>
    <row r="246" spans="2:47" s="1" customFormat="1" ht="12">
      <c r="B246" s="33"/>
      <c r="D246" s="146" t="s">
        <v>186</v>
      </c>
      <c r="F246" s="156" t="s">
        <v>1201</v>
      </c>
      <c r="H246" s="157">
        <v>14.451</v>
      </c>
      <c r="L246" s="33"/>
      <c r="M246" s="145"/>
      <c r="T246" s="54"/>
      <c r="AU246" s="18" t="s">
        <v>90</v>
      </c>
    </row>
    <row r="247" spans="2:47" s="1" customFormat="1" ht="12">
      <c r="B247" s="33"/>
      <c r="D247" s="146" t="s">
        <v>186</v>
      </c>
      <c r="F247" s="156" t="s">
        <v>217</v>
      </c>
      <c r="H247" s="157">
        <v>98.664</v>
      </c>
      <c r="L247" s="33"/>
      <c r="M247" s="145"/>
      <c r="T247" s="54"/>
      <c r="AU247" s="18" t="s">
        <v>90</v>
      </c>
    </row>
    <row r="248" spans="2:65" s="1" customFormat="1" ht="37.9" customHeight="1">
      <c r="B248" s="33"/>
      <c r="C248" s="129" t="s">
        <v>377</v>
      </c>
      <c r="D248" s="129" t="s">
        <v>176</v>
      </c>
      <c r="E248" s="130" t="s">
        <v>378</v>
      </c>
      <c r="F248" s="131" t="s">
        <v>379</v>
      </c>
      <c r="G248" s="132" t="s">
        <v>101</v>
      </c>
      <c r="H248" s="133">
        <v>98.664</v>
      </c>
      <c r="I248" s="134"/>
      <c r="J248" s="135">
        <f>ROUND(I248*H248,2)</f>
        <v>0</v>
      </c>
      <c r="K248" s="131" t="s">
        <v>179</v>
      </c>
      <c r="L248" s="33"/>
      <c r="M248" s="136" t="s">
        <v>31</v>
      </c>
      <c r="N248" s="137" t="s">
        <v>46</v>
      </c>
      <c r="P248" s="138">
        <f>O248*H248</f>
        <v>0</v>
      </c>
      <c r="Q248" s="138">
        <v>0.012</v>
      </c>
      <c r="R248" s="138">
        <f>Q248*H248</f>
        <v>1.1839680000000001</v>
      </c>
      <c r="S248" s="138">
        <v>0</v>
      </c>
      <c r="T248" s="139">
        <f>S248*H248</f>
        <v>0</v>
      </c>
      <c r="AR248" s="140" t="s">
        <v>90</v>
      </c>
      <c r="AT248" s="140" t="s">
        <v>176</v>
      </c>
      <c r="AU248" s="140" t="s">
        <v>90</v>
      </c>
      <c r="AY248" s="18" t="s">
        <v>172</v>
      </c>
      <c r="BE248" s="141">
        <f>IF(N248="základní",J248,0)</f>
        <v>0</v>
      </c>
      <c r="BF248" s="141">
        <f>IF(N248="snížená",J248,0)</f>
        <v>0</v>
      </c>
      <c r="BG248" s="141">
        <f>IF(N248="zákl. přenesená",J248,0)</f>
        <v>0</v>
      </c>
      <c r="BH248" s="141">
        <f>IF(N248="sníž. přenesená",J248,0)</f>
        <v>0</v>
      </c>
      <c r="BI248" s="141">
        <f>IF(N248="nulová",J248,0)</f>
        <v>0</v>
      </c>
      <c r="BJ248" s="18" t="s">
        <v>80</v>
      </c>
      <c r="BK248" s="141">
        <f>ROUND(I248*H248,2)</f>
        <v>0</v>
      </c>
      <c r="BL248" s="18" t="s">
        <v>90</v>
      </c>
      <c r="BM248" s="140" t="s">
        <v>1202</v>
      </c>
    </row>
    <row r="249" spans="2:47" s="1" customFormat="1" ht="12">
      <c r="B249" s="33"/>
      <c r="D249" s="142" t="s">
        <v>181</v>
      </c>
      <c r="F249" s="143" t="s">
        <v>381</v>
      </c>
      <c r="I249" s="144"/>
      <c r="L249" s="33"/>
      <c r="M249" s="145"/>
      <c r="T249" s="54"/>
      <c r="AT249" s="18" t="s">
        <v>181</v>
      </c>
      <c r="AU249" s="18" t="s">
        <v>90</v>
      </c>
    </row>
    <row r="250" spans="2:51" s="12" customFormat="1" ht="12">
      <c r="B250" s="148"/>
      <c r="D250" s="146" t="s">
        <v>185</v>
      </c>
      <c r="E250" s="149" t="s">
        <v>31</v>
      </c>
      <c r="F250" s="150" t="s">
        <v>111</v>
      </c>
      <c r="H250" s="151">
        <v>98.664</v>
      </c>
      <c r="I250" s="152"/>
      <c r="L250" s="148"/>
      <c r="M250" s="153"/>
      <c r="T250" s="154"/>
      <c r="AT250" s="149" t="s">
        <v>185</v>
      </c>
      <c r="AU250" s="149" t="s">
        <v>90</v>
      </c>
      <c r="AV250" s="12" t="s">
        <v>84</v>
      </c>
      <c r="AW250" s="12" t="s">
        <v>36</v>
      </c>
      <c r="AX250" s="12" t="s">
        <v>80</v>
      </c>
      <c r="AY250" s="149" t="s">
        <v>172</v>
      </c>
    </row>
    <row r="251" spans="2:47" s="1" customFormat="1" ht="12">
      <c r="B251" s="33"/>
      <c r="D251" s="146" t="s">
        <v>186</v>
      </c>
      <c r="F251" s="155" t="s">
        <v>371</v>
      </c>
      <c r="L251" s="33"/>
      <c r="M251" s="145"/>
      <c r="T251" s="54"/>
      <c r="AU251" s="18" t="s">
        <v>90</v>
      </c>
    </row>
    <row r="252" spans="2:47" s="1" customFormat="1" ht="12">
      <c r="B252" s="33"/>
      <c r="D252" s="146" t="s">
        <v>186</v>
      </c>
      <c r="F252" s="156" t="s">
        <v>1197</v>
      </c>
      <c r="H252" s="157">
        <v>19.679</v>
      </c>
      <c r="L252" s="33"/>
      <c r="M252" s="145"/>
      <c r="T252" s="54"/>
      <c r="AU252" s="18" t="s">
        <v>90</v>
      </c>
    </row>
    <row r="253" spans="2:47" s="1" customFormat="1" ht="12">
      <c r="B253" s="33"/>
      <c r="D253" s="146" t="s">
        <v>186</v>
      </c>
      <c r="F253" s="156" t="s">
        <v>1198</v>
      </c>
      <c r="H253" s="157">
        <v>23.349</v>
      </c>
      <c r="L253" s="33"/>
      <c r="M253" s="145"/>
      <c r="T253" s="54"/>
      <c r="AU253" s="18" t="s">
        <v>90</v>
      </c>
    </row>
    <row r="254" spans="2:47" s="1" customFormat="1" ht="12">
      <c r="B254" s="33"/>
      <c r="D254" s="146" t="s">
        <v>186</v>
      </c>
      <c r="F254" s="156" t="s">
        <v>1199</v>
      </c>
      <c r="H254" s="157">
        <v>20.804</v>
      </c>
      <c r="L254" s="33"/>
      <c r="M254" s="145"/>
      <c r="T254" s="54"/>
      <c r="AU254" s="18" t="s">
        <v>90</v>
      </c>
    </row>
    <row r="255" spans="2:47" s="1" customFormat="1" ht="12">
      <c r="B255" s="33"/>
      <c r="D255" s="146" t="s">
        <v>186</v>
      </c>
      <c r="F255" s="156" t="s">
        <v>1200</v>
      </c>
      <c r="H255" s="157">
        <v>20.381</v>
      </c>
      <c r="L255" s="33"/>
      <c r="M255" s="145"/>
      <c r="T255" s="54"/>
      <c r="AU255" s="18" t="s">
        <v>90</v>
      </c>
    </row>
    <row r="256" spans="2:47" s="1" customFormat="1" ht="12">
      <c r="B256" s="33"/>
      <c r="D256" s="146" t="s">
        <v>186</v>
      </c>
      <c r="F256" s="156" t="s">
        <v>1201</v>
      </c>
      <c r="H256" s="157">
        <v>14.451</v>
      </c>
      <c r="L256" s="33"/>
      <c r="M256" s="145"/>
      <c r="T256" s="54"/>
      <c r="AU256" s="18" t="s">
        <v>90</v>
      </c>
    </row>
    <row r="257" spans="2:47" s="1" customFormat="1" ht="12">
      <c r="B257" s="33"/>
      <c r="D257" s="146" t="s">
        <v>186</v>
      </c>
      <c r="F257" s="156" t="s">
        <v>217</v>
      </c>
      <c r="H257" s="157">
        <v>98.664</v>
      </c>
      <c r="L257" s="33"/>
      <c r="M257" s="145"/>
      <c r="T257" s="54"/>
      <c r="AU257" s="18" t="s">
        <v>90</v>
      </c>
    </row>
    <row r="258" spans="2:65" s="1" customFormat="1" ht="55.5" customHeight="1">
      <c r="B258" s="33"/>
      <c r="C258" s="129" t="s">
        <v>382</v>
      </c>
      <c r="D258" s="129" t="s">
        <v>176</v>
      </c>
      <c r="E258" s="130" t="s">
        <v>383</v>
      </c>
      <c r="F258" s="131" t="s">
        <v>384</v>
      </c>
      <c r="G258" s="132" t="s">
        <v>101</v>
      </c>
      <c r="H258" s="133">
        <v>197.328</v>
      </c>
      <c r="I258" s="134"/>
      <c r="J258" s="135">
        <f>ROUND(I258*H258,2)</f>
        <v>0</v>
      </c>
      <c r="K258" s="131" t="s">
        <v>179</v>
      </c>
      <c r="L258" s="33"/>
      <c r="M258" s="136" t="s">
        <v>31</v>
      </c>
      <c r="N258" s="137" t="s">
        <v>46</v>
      </c>
      <c r="P258" s="138">
        <f>O258*H258</f>
        <v>0</v>
      </c>
      <c r="Q258" s="138">
        <v>0.006</v>
      </c>
      <c r="R258" s="138">
        <f>Q258*H258</f>
        <v>1.1839680000000001</v>
      </c>
      <c r="S258" s="138">
        <v>0</v>
      </c>
      <c r="T258" s="139">
        <f>S258*H258</f>
        <v>0</v>
      </c>
      <c r="AR258" s="140" t="s">
        <v>90</v>
      </c>
      <c r="AT258" s="140" t="s">
        <v>176</v>
      </c>
      <c r="AU258" s="140" t="s">
        <v>90</v>
      </c>
      <c r="AY258" s="18" t="s">
        <v>172</v>
      </c>
      <c r="BE258" s="141">
        <f>IF(N258="základní",J258,0)</f>
        <v>0</v>
      </c>
      <c r="BF258" s="141">
        <f>IF(N258="snížená",J258,0)</f>
        <v>0</v>
      </c>
      <c r="BG258" s="141">
        <f>IF(N258="zákl. přenesená",J258,0)</f>
        <v>0</v>
      </c>
      <c r="BH258" s="141">
        <f>IF(N258="sníž. přenesená",J258,0)</f>
        <v>0</v>
      </c>
      <c r="BI258" s="141">
        <f>IF(N258="nulová",J258,0)</f>
        <v>0</v>
      </c>
      <c r="BJ258" s="18" t="s">
        <v>80</v>
      </c>
      <c r="BK258" s="141">
        <f>ROUND(I258*H258,2)</f>
        <v>0</v>
      </c>
      <c r="BL258" s="18" t="s">
        <v>90</v>
      </c>
      <c r="BM258" s="140" t="s">
        <v>1203</v>
      </c>
    </row>
    <row r="259" spans="2:47" s="1" customFormat="1" ht="12">
      <c r="B259" s="33"/>
      <c r="D259" s="142" t="s">
        <v>181</v>
      </c>
      <c r="F259" s="143" t="s">
        <v>386</v>
      </c>
      <c r="I259" s="144"/>
      <c r="L259" s="33"/>
      <c r="M259" s="145"/>
      <c r="T259" s="54"/>
      <c r="AT259" s="18" t="s">
        <v>181</v>
      </c>
      <c r="AU259" s="18" t="s">
        <v>90</v>
      </c>
    </row>
    <row r="260" spans="2:51" s="12" customFormat="1" ht="12">
      <c r="B260" s="148"/>
      <c r="D260" s="146" t="s">
        <v>185</v>
      </c>
      <c r="E260" s="149" t="s">
        <v>31</v>
      </c>
      <c r="F260" s="150" t="s">
        <v>972</v>
      </c>
      <c r="H260" s="151">
        <v>197.328</v>
      </c>
      <c r="I260" s="152"/>
      <c r="L260" s="148"/>
      <c r="M260" s="153"/>
      <c r="T260" s="154"/>
      <c r="AT260" s="149" t="s">
        <v>185</v>
      </c>
      <c r="AU260" s="149" t="s">
        <v>90</v>
      </c>
      <c r="AV260" s="12" t="s">
        <v>84</v>
      </c>
      <c r="AW260" s="12" t="s">
        <v>36</v>
      </c>
      <c r="AX260" s="12" t="s">
        <v>80</v>
      </c>
      <c r="AY260" s="149" t="s">
        <v>172</v>
      </c>
    </row>
    <row r="261" spans="2:47" s="1" customFormat="1" ht="12">
      <c r="B261" s="33"/>
      <c r="D261" s="146" t="s">
        <v>186</v>
      </c>
      <c r="F261" s="155" t="s">
        <v>371</v>
      </c>
      <c r="L261" s="33"/>
      <c r="M261" s="145"/>
      <c r="T261" s="54"/>
      <c r="AU261" s="18" t="s">
        <v>90</v>
      </c>
    </row>
    <row r="262" spans="2:47" s="1" customFormat="1" ht="12">
      <c r="B262" s="33"/>
      <c r="D262" s="146" t="s">
        <v>186</v>
      </c>
      <c r="F262" s="156" t="s">
        <v>1197</v>
      </c>
      <c r="H262" s="157">
        <v>19.679</v>
      </c>
      <c r="L262" s="33"/>
      <c r="M262" s="145"/>
      <c r="T262" s="54"/>
      <c r="AU262" s="18" t="s">
        <v>90</v>
      </c>
    </row>
    <row r="263" spans="2:47" s="1" customFormat="1" ht="12">
      <c r="B263" s="33"/>
      <c r="D263" s="146" t="s">
        <v>186</v>
      </c>
      <c r="F263" s="156" t="s">
        <v>1198</v>
      </c>
      <c r="H263" s="157">
        <v>23.349</v>
      </c>
      <c r="L263" s="33"/>
      <c r="M263" s="145"/>
      <c r="T263" s="54"/>
      <c r="AU263" s="18" t="s">
        <v>90</v>
      </c>
    </row>
    <row r="264" spans="2:47" s="1" customFormat="1" ht="12">
      <c r="B264" s="33"/>
      <c r="D264" s="146" t="s">
        <v>186</v>
      </c>
      <c r="F264" s="156" t="s">
        <v>1199</v>
      </c>
      <c r="H264" s="157">
        <v>20.804</v>
      </c>
      <c r="L264" s="33"/>
      <c r="M264" s="145"/>
      <c r="T264" s="54"/>
      <c r="AU264" s="18" t="s">
        <v>90</v>
      </c>
    </row>
    <row r="265" spans="2:47" s="1" customFormat="1" ht="12">
      <c r="B265" s="33"/>
      <c r="D265" s="146" t="s">
        <v>186</v>
      </c>
      <c r="F265" s="156" t="s">
        <v>1200</v>
      </c>
      <c r="H265" s="157">
        <v>20.381</v>
      </c>
      <c r="L265" s="33"/>
      <c r="M265" s="145"/>
      <c r="T265" s="54"/>
      <c r="AU265" s="18" t="s">
        <v>90</v>
      </c>
    </row>
    <row r="266" spans="2:47" s="1" customFormat="1" ht="12">
      <c r="B266" s="33"/>
      <c r="D266" s="146" t="s">
        <v>186</v>
      </c>
      <c r="F266" s="156" t="s">
        <v>1201</v>
      </c>
      <c r="H266" s="157">
        <v>14.451</v>
      </c>
      <c r="L266" s="33"/>
      <c r="M266" s="145"/>
      <c r="T266" s="54"/>
      <c r="AU266" s="18" t="s">
        <v>90</v>
      </c>
    </row>
    <row r="267" spans="2:47" s="1" customFormat="1" ht="12">
      <c r="B267" s="33"/>
      <c r="D267" s="146" t="s">
        <v>186</v>
      </c>
      <c r="F267" s="156" t="s">
        <v>217</v>
      </c>
      <c r="H267" s="157">
        <v>98.664</v>
      </c>
      <c r="L267" s="33"/>
      <c r="M267" s="145"/>
      <c r="T267" s="54"/>
      <c r="AU267" s="18" t="s">
        <v>90</v>
      </c>
    </row>
    <row r="268" spans="2:65" s="1" customFormat="1" ht="33" customHeight="1">
      <c r="B268" s="33"/>
      <c r="C268" s="129" t="s">
        <v>387</v>
      </c>
      <c r="D268" s="129" t="s">
        <v>176</v>
      </c>
      <c r="E268" s="130" t="s">
        <v>388</v>
      </c>
      <c r="F268" s="131" t="s">
        <v>389</v>
      </c>
      <c r="G268" s="132" t="s">
        <v>101</v>
      </c>
      <c r="H268" s="133">
        <v>98.664</v>
      </c>
      <c r="I268" s="134"/>
      <c r="J268" s="135">
        <f>ROUND(I268*H268,2)</f>
        <v>0</v>
      </c>
      <c r="K268" s="131" t="s">
        <v>179</v>
      </c>
      <c r="L268" s="33"/>
      <c r="M268" s="136" t="s">
        <v>31</v>
      </c>
      <c r="N268" s="137" t="s">
        <v>46</v>
      </c>
      <c r="P268" s="138">
        <f>O268*H268</f>
        <v>0</v>
      </c>
      <c r="Q268" s="138">
        <v>0.0162</v>
      </c>
      <c r="R268" s="138">
        <f>Q268*H268</f>
        <v>1.5983568</v>
      </c>
      <c r="S268" s="138">
        <v>0</v>
      </c>
      <c r="T268" s="139">
        <f>S268*H268</f>
        <v>0</v>
      </c>
      <c r="AR268" s="140" t="s">
        <v>90</v>
      </c>
      <c r="AT268" s="140" t="s">
        <v>176</v>
      </c>
      <c r="AU268" s="140" t="s">
        <v>90</v>
      </c>
      <c r="AY268" s="18" t="s">
        <v>172</v>
      </c>
      <c r="BE268" s="141">
        <f>IF(N268="základní",J268,0)</f>
        <v>0</v>
      </c>
      <c r="BF268" s="141">
        <f>IF(N268="snížená",J268,0)</f>
        <v>0</v>
      </c>
      <c r="BG268" s="141">
        <f>IF(N268="zákl. přenesená",J268,0)</f>
        <v>0</v>
      </c>
      <c r="BH268" s="141">
        <f>IF(N268="sníž. přenesená",J268,0)</f>
        <v>0</v>
      </c>
      <c r="BI268" s="141">
        <f>IF(N268="nulová",J268,0)</f>
        <v>0</v>
      </c>
      <c r="BJ268" s="18" t="s">
        <v>80</v>
      </c>
      <c r="BK268" s="141">
        <f>ROUND(I268*H268,2)</f>
        <v>0</v>
      </c>
      <c r="BL268" s="18" t="s">
        <v>90</v>
      </c>
      <c r="BM268" s="140" t="s">
        <v>1204</v>
      </c>
    </row>
    <row r="269" spans="2:47" s="1" customFormat="1" ht="12">
      <c r="B269" s="33"/>
      <c r="D269" s="142" t="s">
        <v>181</v>
      </c>
      <c r="F269" s="143" t="s">
        <v>391</v>
      </c>
      <c r="I269" s="144"/>
      <c r="L269" s="33"/>
      <c r="M269" s="145"/>
      <c r="T269" s="54"/>
      <c r="AT269" s="18" t="s">
        <v>181</v>
      </c>
      <c r="AU269" s="18" t="s">
        <v>90</v>
      </c>
    </row>
    <row r="270" spans="2:51" s="12" customFormat="1" ht="12">
      <c r="B270" s="148"/>
      <c r="D270" s="146" t="s">
        <v>185</v>
      </c>
      <c r="E270" s="149" t="s">
        <v>31</v>
      </c>
      <c r="F270" s="150" t="s">
        <v>111</v>
      </c>
      <c r="H270" s="151">
        <v>98.664</v>
      </c>
      <c r="I270" s="152"/>
      <c r="L270" s="148"/>
      <c r="M270" s="153"/>
      <c r="T270" s="154"/>
      <c r="AT270" s="149" t="s">
        <v>185</v>
      </c>
      <c r="AU270" s="149" t="s">
        <v>90</v>
      </c>
      <c r="AV270" s="12" t="s">
        <v>84</v>
      </c>
      <c r="AW270" s="12" t="s">
        <v>36</v>
      </c>
      <c r="AX270" s="12" t="s">
        <v>80</v>
      </c>
      <c r="AY270" s="149" t="s">
        <v>172</v>
      </c>
    </row>
    <row r="271" spans="2:47" s="1" customFormat="1" ht="12">
      <c r="B271" s="33"/>
      <c r="D271" s="146" t="s">
        <v>186</v>
      </c>
      <c r="F271" s="155" t="s">
        <v>371</v>
      </c>
      <c r="L271" s="33"/>
      <c r="M271" s="145"/>
      <c r="T271" s="54"/>
      <c r="AU271" s="18" t="s">
        <v>90</v>
      </c>
    </row>
    <row r="272" spans="2:47" s="1" customFormat="1" ht="12">
      <c r="B272" s="33"/>
      <c r="D272" s="146" t="s">
        <v>186</v>
      </c>
      <c r="F272" s="156" t="s">
        <v>1197</v>
      </c>
      <c r="H272" s="157">
        <v>19.679</v>
      </c>
      <c r="L272" s="33"/>
      <c r="M272" s="145"/>
      <c r="T272" s="54"/>
      <c r="AU272" s="18" t="s">
        <v>90</v>
      </c>
    </row>
    <row r="273" spans="2:47" s="1" customFormat="1" ht="12">
      <c r="B273" s="33"/>
      <c r="D273" s="146" t="s">
        <v>186</v>
      </c>
      <c r="F273" s="156" t="s">
        <v>1198</v>
      </c>
      <c r="H273" s="157">
        <v>23.349</v>
      </c>
      <c r="L273" s="33"/>
      <c r="M273" s="145"/>
      <c r="T273" s="54"/>
      <c r="AU273" s="18" t="s">
        <v>90</v>
      </c>
    </row>
    <row r="274" spans="2:47" s="1" customFormat="1" ht="12">
      <c r="B274" s="33"/>
      <c r="D274" s="146" t="s">
        <v>186</v>
      </c>
      <c r="F274" s="156" t="s">
        <v>1199</v>
      </c>
      <c r="H274" s="157">
        <v>20.804</v>
      </c>
      <c r="L274" s="33"/>
      <c r="M274" s="145"/>
      <c r="T274" s="54"/>
      <c r="AU274" s="18" t="s">
        <v>90</v>
      </c>
    </row>
    <row r="275" spans="2:47" s="1" customFormat="1" ht="12">
      <c r="B275" s="33"/>
      <c r="D275" s="146" t="s">
        <v>186</v>
      </c>
      <c r="F275" s="156" t="s">
        <v>1200</v>
      </c>
      <c r="H275" s="157">
        <v>20.381</v>
      </c>
      <c r="L275" s="33"/>
      <c r="M275" s="145"/>
      <c r="T275" s="54"/>
      <c r="AU275" s="18" t="s">
        <v>90</v>
      </c>
    </row>
    <row r="276" spans="2:47" s="1" customFormat="1" ht="12">
      <c r="B276" s="33"/>
      <c r="D276" s="146" t="s">
        <v>186</v>
      </c>
      <c r="F276" s="156" t="s">
        <v>1201</v>
      </c>
      <c r="H276" s="157">
        <v>14.451</v>
      </c>
      <c r="L276" s="33"/>
      <c r="M276" s="145"/>
      <c r="T276" s="54"/>
      <c r="AU276" s="18" t="s">
        <v>90</v>
      </c>
    </row>
    <row r="277" spans="2:47" s="1" customFormat="1" ht="12">
      <c r="B277" s="33"/>
      <c r="D277" s="146" t="s">
        <v>186</v>
      </c>
      <c r="F277" s="156" t="s">
        <v>217</v>
      </c>
      <c r="H277" s="157">
        <v>98.664</v>
      </c>
      <c r="L277" s="33"/>
      <c r="M277" s="145"/>
      <c r="T277" s="54"/>
      <c r="AU277" s="18" t="s">
        <v>90</v>
      </c>
    </row>
    <row r="278" spans="2:65" s="1" customFormat="1" ht="24.2" customHeight="1">
      <c r="B278" s="33"/>
      <c r="C278" s="129" t="s">
        <v>392</v>
      </c>
      <c r="D278" s="129" t="s">
        <v>176</v>
      </c>
      <c r="E278" s="130" t="s">
        <v>393</v>
      </c>
      <c r="F278" s="131" t="s">
        <v>394</v>
      </c>
      <c r="G278" s="132" t="s">
        <v>101</v>
      </c>
      <c r="H278" s="133">
        <v>98.664</v>
      </c>
      <c r="I278" s="134"/>
      <c r="J278" s="135">
        <f>ROUND(I278*H278,2)</f>
        <v>0</v>
      </c>
      <c r="K278" s="131" t="s">
        <v>179</v>
      </c>
      <c r="L278" s="33"/>
      <c r="M278" s="136" t="s">
        <v>31</v>
      </c>
      <c r="N278" s="137" t="s">
        <v>46</v>
      </c>
      <c r="P278" s="138">
        <f>O278*H278</f>
        <v>0</v>
      </c>
      <c r="Q278" s="138">
        <v>0.004</v>
      </c>
      <c r="R278" s="138">
        <f>Q278*H278</f>
        <v>0.394656</v>
      </c>
      <c r="S278" s="138">
        <v>0</v>
      </c>
      <c r="T278" s="139">
        <f>S278*H278</f>
        <v>0</v>
      </c>
      <c r="AR278" s="140" t="s">
        <v>90</v>
      </c>
      <c r="AT278" s="140" t="s">
        <v>176</v>
      </c>
      <c r="AU278" s="140" t="s">
        <v>90</v>
      </c>
      <c r="AY278" s="18" t="s">
        <v>172</v>
      </c>
      <c r="BE278" s="141">
        <f>IF(N278="základní",J278,0)</f>
        <v>0</v>
      </c>
      <c r="BF278" s="141">
        <f>IF(N278="snížená",J278,0)</f>
        <v>0</v>
      </c>
      <c r="BG278" s="141">
        <f>IF(N278="zákl. přenesená",J278,0)</f>
        <v>0</v>
      </c>
      <c r="BH278" s="141">
        <f>IF(N278="sníž. přenesená",J278,0)</f>
        <v>0</v>
      </c>
      <c r="BI278" s="141">
        <f>IF(N278="nulová",J278,0)</f>
        <v>0</v>
      </c>
      <c r="BJ278" s="18" t="s">
        <v>80</v>
      </c>
      <c r="BK278" s="141">
        <f>ROUND(I278*H278,2)</f>
        <v>0</v>
      </c>
      <c r="BL278" s="18" t="s">
        <v>90</v>
      </c>
      <c r="BM278" s="140" t="s">
        <v>1205</v>
      </c>
    </row>
    <row r="279" spans="2:47" s="1" customFormat="1" ht="12">
      <c r="B279" s="33"/>
      <c r="D279" s="142" t="s">
        <v>181</v>
      </c>
      <c r="F279" s="143" t="s">
        <v>396</v>
      </c>
      <c r="I279" s="144"/>
      <c r="L279" s="33"/>
      <c r="M279" s="145"/>
      <c r="T279" s="54"/>
      <c r="AT279" s="18" t="s">
        <v>181</v>
      </c>
      <c r="AU279" s="18" t="s">
        <v>90</v>
      </c>
    </row>
    <row r="280" spans="2:51" s="12" customFormat="1" ht="12">
      <c r="B280" s="148"/>
      <c r="D280" s="146" t="s">
        <v>185</v>
      </c>
      <c r="E280" s="149" t="s">
        <v>31</v>
      </c>
      <c r="F280" s="150" t="s">
        <v>111</v>
      </c>
      <c r="H280" s="151">
        <v>98.664</v>
      </c>
      <c r="I280" s="152"/>
      <c r="L280" s="148"/>
      <c r="M280" s="153"/>
      <c r="T280" s="154"/>
      <c r="AT280" s="149" t="s">
        <v>185</v>
      </c>
      <c r="AU280" s="149" t="s">
        <v>90</v>
      </c>
      <c r="AV280" s="12" t="s">
        <v>84</v>
      </c>
      <c r="AW280" s="12" t="s">
        <v>36</v>
      </c>
      <c r="AX280" s="12" t="s">
        <v>80</v>
      </c>
      <c r="AY280" s="149" t="s">
        <v>172</v>
      </c>
    </row>
    <row r="281" spans="2:47" s="1" customFormat="1" ht="12">
      <c r="B281" s="33"/>
      <c r="D281" s="146" t="s">
        <v>186</v>
      </c>
      <c r="F281" s="155" t="s">
        <v>371</v>
      </c>
      <c r="L281" s="33"/>
      <c r="M281" s="145"/>
      <c r="T281" s="54"/>
      <c r="AU281" s="18" t="s">
        <v>90</v>
      </c>
    </row>
    <row r="282" spans="2:47" s="1" customFormat="1" ht="12">
      <c r="B282" s="33"/>
      <c r="D282" s="146" t="s">
        <v>186</v>
      </c>
      <c r="F282" s="156" t="s">
        <v>1197</v>
      </c>
      <c r="H282" s="157">
        <v>19.679</v>
      </c>
      <c r="L282" s="33"/>
      <c r="M282" s="145"/>
      <c r="T282" s="54"/>
      <c r="AU282" s="18" t="s">
        <v>90</v>
      </c>
    </row>
    <row r="283" spans="2:47" s="1" customFormat="1" ht="12">
      <c r="B283" s="33"/>
      <c r="D283" s="146" t="s">
        <v>186</v>
      </c>
      <c r="F283" s="156" t="s">
        <v>1198</v>
      </c>
      <c r="H283" s="157">
        <v>23.349</v>
      </c>
      <c r="L283" s="33"/>
      <c r="M283" s="145"/>
      <c r="T283" s="54"/>
      <c r="AU283" s="18" t="s">
        <v>90</v>
      </c>
    </row>
    <row r="284" spans="2:47" s="1" customFormat="1" ht="12">
      <c r="B284" s="33"/>
      <c r="D284" s="146" t="s">
        <v>186</v>
      </c>
      <c r="F284" s="156" t="s">
        <v>1199</v>
      </c>
      <c r="H284" s="157">
        <v>20.804</v>
      </c>
      <c r="L284" s="33"/>
      <c r="M284" s="145"/>
      <c r="T284" s="54"/>
      <c r="AU284" s="18" t="s">
        <v>90</v>
      </c>
    </row>
    <row r="285" spans="2:47" s="1" customFormat="1" ht="12">
      <c r="B285" s="33"/>
      <c r="D285" s="146" t="s">
        <v>186</v>
      </c>
      <c r="F285" s="156" t="s">
        <v>1200</v>
      </c>
      <c r="H285" s="157">
        <v>20.381</v>
      </c>
      <c r="L285" s="33"/>
      <c r="M285" s="145"/>
      <c r="T285" s="54"/>
      <c r="AU285" s="18" t="s">
        <v>90</v>
      </c>
    </row>
    <row r="286" spans="2:47" s="1" customFormat="1" ht="12">
      <c r="B286" s="33"/>
      <c r="D286" s="146" t="s">
        <v>186</v>
      </c>
      <c r="F286" s="156" t="s">
        <v>1201</v>
      </c>
      <c r="H286" s="157">
        <v>14.451</v>
      </c>
      <c r="L286" s="33"/>
      <c r="M286" s="145"/>
      <c r="T286" s="54"/>
      <c r="AU286" s="18" t="s">
        <v>90</v>
      </c>
    </row>
    <row r="287" spans="2:47" s="1" customFormat="1" ht="12">
      <c r="B287" s="33"/>
      <c r="D287" s="146" t="s">
        <v>186</v>
      </c>
      <c r="F287" s="156" t="s">
        <v>217</v>
      </c>
      <c r="H287" s="157">
        <v>98.664</v>
      </c>
      <c r="L287" s="33"/>
      <c r="M287" s="145"/>
      <c r="T287" s="54"/>
      <c r="AU287" s="18" t="s">
        <v>90</v>
      </c>
    </row>
    <row r="288" spans="2:65" s="1" customFormat="1" ht="33" customHeight="1">
      <c r="B288" s="33"/>
      <c r="C288" s="129" t="s">
        <v>397</v>
      </c>
      <c r="D288" s="129" t="s">
        <v>176</v>
      </c>
      <c r="E288" s="130" t="s">
        <v>398</v>
      </c>
      <c r="F288" s="131" t="s">
        <v>399</v>
      </c>
      <c r="G288" s="132" t="s">
        <v>101</v>
      </c>
      <c r="H288" s="133">
        <v>92.306</v>
      </c>
      <c r="I288" s="134"/>
      <c r="J288" s="135">
        <f>ROUND(I288*H288,2)</f>
        <v>0</v>
      </c>
      <c r="K288" s="131" t="s">
        <v>179</v>
      </c>
      <c r="L288" s="33"/>
      <c r="M288" s="136" t="s">
        <v>31</v>
      </c>
      <c r="N288" s="137" t="s">
        <v>46</v>
      </c>
      <c r="P288" s="138">
        <f>O288*H288</f>
        <v>0</v>
      </c>
      <c r="Q288" s="138">
        <v>0.00735</v>
      </c>
      <c r="R288" s="138">
        <f>Q288*H288</f>
        <v>0.6784490999999999</v>
      </c>
      <c r="S288" s="138">
        <v>0</v>
      </c>
      <c r="T288" s="139">
        <f>S288*H288</f>
        <v>0</v>
      </c>
      <c r="AR288" s="140" t="s">
        <v>90</v>
      </c>
      <c r="AT288" s="140" t="s">
        <v>176</v>
      </c>
      <c r="AU288" s="140" t="s">
        <v>90</v>
      </c>
      <c r="AY288" s="18" t="s">
        <v>172</v>
      </c>
      <c r="BE288" s="141">
        <f>IF(N288="základní",J288,0)</f>
        <v>0</v>
      </c>
      <c r="BF288" s="141">
        <f>IF(N288="snížená",J288,0)</f>
        <v>0</v>
      </c>
      <c r="BG288" s="141">
        <f>IF(N288="zákl. přenesená",J288,0)</f>
        <v>0</v>
      </c>
      <c r="BH288" s="141">
        <f>IF(N288="sníž. přenesená",J288,0)</f>
        <v>0</v>
      </c>
      <c r="BI288" s="141">
        <f>IF(N288="nulová",J288,0)</f>
        <v>0</v>
      </c>
      <c r="BJ288" s="18" t="s">
        <v>80</v>
      </c>
      <c r="BK288" s="141">
        <f>ROUND(I288*H288,2)</f>
        <v>0</v>
      </c>
      <c r="BL288" s="18" t="s">
        <v>90</v>
      </c>
      <c r="BM288" s="140" t="s">
        <v>1206</v>
      </c>
    </row>
    <row r="289" spans="2:47" s="1" customFormat="1" ht="12">
      <c r="B289" s="33"/>
      <c r="D289" s="142" t="s">
        <v>181</v>
      </c>
      <c r="F289" s="143" t="s">
        <v>401</v>
      </c>
      <c r="I289" s="144"/>
      <c r="L289" s="33"/>
      <c r="M289" s="145"/>
      <c r="T289" s="54"/>
      <c r="AT289" s="18" t="s">
        <v>181</v>
      </c>
      <c r="AU289" s="18" t="s">
        <v>90</v>
      </c>
    </row>
    <row r="290" spans="2:51" s="12" customFormat="1" ht="12">
      <c r="B290" s="148"/>
      <c r="D290" s="146" t="s">
        <v>185</v>
      </c>
      <c r="E290" s="149" t="s">
        <v>31</v>
      </c>
      <c r="F290" s="150" t="s">
        <v>99</v>
      </c>
      <c r="H290" s="151">
        <v>72.785</v>
      </c>
      <c r="I290" s="152"/>
      <c r="L290" s="148"/>
      <c r="M290" s="153"/>
      <c r="T290" s="154"/>
      <c r="AT290" s="149" t="s">
        <v>185</v>
      </c>
      <c r="AU290" s="149" t="s">
        <v>90</v>
      </c>
      <c r="AV290" s="12" t="s">
        <v>84</v>
      </c>
      <c r="AW290" s="12" t="s">
        <v>36</v>
      </c>
      <c r="AX290" s="12" t="s">
        <v>75</v>
      </c>
      <c r="AY290" s="149" t="s">
        <v>172</v>
      </c>
    </row>
    <row r="291" spans="2:51" s="12" customFormat="1" ht="12">
      <c r="B291" s="148"/>
      <c r="D291" s="146" t="s">
        <v>185</v>
      </c>
      <c r="E291" s="149" t="s">
        <v>31</v>
      </c>
      <c r="F291" s="150" t="s">
        <v>103</v>
      </c>
      <c r="H291" s="151">
        <v>19.521</v>
      </c>
      <c r="I291" s="152"/>
      <c r="L291" s="148"/>
      <c r="M291" s="153"/>
      <c r="T291" s="154"/>
      <c r="AT291" s="149" t="s">
        <v>185</v>
      </c>
      <c r="AU291" s="149" t="s">
        <v>90</v>
      </c>
      <c r="AV291" s="12" t="s">
        <v>84</v>
      </c>
      <c r="AW291" s="12" t="s">
        <v>36</v>
      </c>
      <c r="AX291" s="12" t="s">
        <v>75</v>
      </c>
      <c r="AY291" s="149" t="s">
        <v>172</v>
      </c>
    </row>
    <row r="292" spans="2:51" s="13" customFormat="1" ht="12">
      <c r="B292" s="168"/>
      <c r="D292" s="146" t="s">
        <v>185</v>
      </c>
      <c r="E292" s="169" t="s">
        <v>31</v>
      </c>
      <c r="F292" s="170" t="s">
        <v>217</v>
      </c>
      <c r="H292" s="171">
        <v>92.306</v>
      </c>
      <c r="I292" s="172"/>
      <c r="L292" s="168"/>
      <c r="M292" s="173"/>
      <c r="T292" s="174"/>
      <c r="AT292" s="169" t="s">
        <v>185</v>
      </c>
      <c r="AU292" s="169" t="s">
        <v>90</v>
      </c>
      <c r="AV292" s="13" t="s">
        <v>90</v>
      </c>
      <c r="AW292" s="13" t="s">
        <v>36</v>
      </c>
      <c r="AX292" s="13" t="s">
        <v>80</v>
      </c>
      <c r="AY292" s="169" t="s">
        <v>172</v>
      </c>
    </row>
    <row r="293" spans="2:47" s="1" customFormat="1" ht="12">
      <c r="B293" s="33"/>
      <c r="D293" s="146" t="s">
        <v>186</v>
      </c>
      <c r="F293" s="155" t="s">
        <v>402</v>
      </c>
      <c r="L293" s="33"/>
      <c r="M293" s="145"/>
      <c r="T293" s="54"/>
      <c r="AU293" s="18" t="s">
        <v>90</v>
      </c>
    </row>
    <row r="294" spans="2:47" s="1" customFormat="1" ht="12">
      <c r="B294" s="33"/>
      <c r="D294" s="146" t="s">
        <v>186</v>
      </c>
      <c r="F294" s="156" t="s">
        <v>1207</v>
      </c>
      <c r="H294" s="157">
        <v>70.083</v>
      </c>
      <c r="L294" s="33"/>
      <c r="M294" s="145"/>
      <c r="T294" s="54"/>
      <c r="AU294" s="18" t="s">
        <v>90</v>
      </c>
    </row>
    <row r="295" spans="2:47" s="1" customFormat="1" ht="12">
      <c r="B295" s="33"/>
      <c r="D295" s="146" t="s">
        <v>186</v>
      </c>
      <c r="F295" s="156" t="s">
        <v>1208</v>
      </c>
      <c r="H295" s="157">
        <v>2.702</v>
      </c>
      <c r="L295" s="33"/>
      <c r="M295" s="145"/>
      <c r="T295" s="54"/>
      <c r="AU295" s="18" t="s">
        <v>90</v>
      </c>
    </row>
    <row r="296" spans="2:47" s="1" customFormat="1" ht="12">
      <c r="B296" s="33"/>
      <c r="D296" s="146" t="s">
        <v>186</v>
      </c>
      <c r="F296" s="156" t="s">
        <v>217</v>
      </c>
      <c r="H296" s="157">
        <v>72.785</v>
      </c>
      <c r="L296" s="33"/>
      <c r="M296" s="145"/>
      <c r="T296" s="54"/>
      <c r="AU296" s="18" t="s">
        <v>90</v>
      </c>
    </row>
    <row r="297" spans="2:47" s="1" customFormat="1" ht="12">
      <c r="B297" s="33"/>
      <c r="D297" s="146" t="s">
        <v>186</v>
      </c>
      <c r="F297" s="155" t="s">
        <v>407</v>
      </c>
      <c r="L297" s="33"/>
      <c r="M297" s="145"/>
      <c r="T297" s="54"/>
      <c r="AU297" s="18" t="s">
        <v>90</v>
      </c>
    </row>
    <row r="298" spans="2:47" s="1" customFormat="1" ht="12">
      <c r="B298" s="33"/>
      <c r="D298" s="146" t="s">
        <v>186</v>
      </c>
      <c r="F298" s="156" t="s">
        <v>1209</v>
      </c>
      <c r="H298" s="157">
        <v>18.17</v>
      </c>
      <c r="L298" s="33"/>
      <c r="M298" s="145"/>
      <c r="T298" s="54"/>
      <c r="AU298" s="18" t="s">
        <v>90</v>
      </c>
    </row>
    <row r="299" spans="2:47" s="1" customFormat="1" ht="12">
      <c r="B299" s="33"/>
      <c r="D299" s="146" t="s">
        <v>186</v>
      </c>
      <c r="F299" s="156" t="s">
        <v>1210</v>
      </c>
      <c r="H299" s="157">
        <v>1.351</v>
      </c>
      <c r="L299" s="33"/>
      <c r="M299" s="145"/>
      <c r="T299" s="54"/>
      <c r="AU299" s="18" t="s">
        <v>90</v>
      </c>
    </row>
    <row r="300" spans="2:47" s="1" customFormat="1" ht="12">
      <c r="B300" s="33"/>
      <c r="D300" s="146" t="s">
        <v>186</v>
      </c>
      <c r="F300" s="156" t="s">
        <v>217</v>
      </c>
      <c r="H300" s="157">
        <v>19.521</v>
      </c>
      <c r="L300" s="33"/>
      <c r="M300" s="145"/>
      <c r="T300" s="54"/>
      <c r="AU300" s="18" t="s">
        <v>90</v>
      </c>
    </row>
    <row r="301" spans="2:65" s="1" customFormat="1" ht="33" customHeight="1">
      <c r="B301" s="33"/>
      <c r="C301" s="129" t="s">
        <v>411</v>
      </c>
      <c r="D301" s="129" t="s">
        <v>176</v>
      </c>
      <c r="E301" s="130" t="s">
        <v>412</v>
      </c>
      <c r="F301" s="131" t="s">
        <v>413</v>
      </c>
      <c r="G301" s="132" t="s">
        <v>101</v>
      </c>
      <c r="H301" s="133">
        <v>92.306</v>
      </c>
      <c r="I301" s="134"/>
      <c r="J301" s="135">
        <f>ROUND(I301*H301,2)</f>
        <v>0</v>
      </c>
      <c r="K301" s="131" t="s">
        <v>179</v>
      </c>
      <c r="L301" s="33"/>
      <c r="M301" s="136" t="s">
        <v>31</v>
      </c>
      <c r="N301" s="137" t="s">
        <v>46</v>
      </c>
      <c r="P301" s="138">
        <f>O301*H301</f>
        <v>0</v>
      </c>
      <c r="Q301" s="138">
        <v>0.0315</v>
      </c>
      <c r="R301" s="138">
        <f>Q301*H301</f>
        <v>2.907639</v>
      </c>
      <c r="S301" s="138">
        <v>0</v>
      </c>
      <c r="T301" s="139">
        <f>S301*H301</f>
        <v>0</v>
      </c>
      <c r="AR301" s="140" t="s">
        <v>90</v>
      </c>
      <c r="AT301" s="140" t="s">
        <v>176</v>
      </c>
      <c r="AU301" s="140" t="s">
        <v>90</v>
      </c>
      <c r="AY301" s="18" t="s">
        <v>172</v>
      </c>
      <c r="BE301" s="141">
        <f>IF(N301="základní",J301,0)</f>
        <v>0</v>
      </c>
      <c r="BF301" s="141">
        <f>IF(N301="snížená",J301,0)</f>
        <v>0</v>
      </c>
      <c r="BG301" s="141">
        <f>IF(N301="zákl. přenesená",J301,0)</f>
        <v>0</v>
      </c>
      <c r="BH301" s="141">
        <f>IF(N301="sníž. přenesená",J301,0)</f>
        <v>0</v>
      </c>
      <c r="BI301" s="141">
        <f>IF(N301="nulová",J301,0)</f>
        <v>0</v>
      </c>
      <c r="BJ301" s="18" t="s">
        <v>80</v>
      </c>
      <c r="BK301" s="141">
        <f>ROUND(I301*H301,2)</f>
        <v>0</v>
      </c>
      <c r="BL301" s="18" t="s">
        <v>90</v>
      </c>
      <c r="BM301" s="140" t="s">
        <v>1211</v>
      </c>
    </row>
    <row r="302" spans="2:47" s="1" customFormat="1" ht="12">
      <c r="B302" s="33"/>
      <c r="D302" s="142" t="s">
        <v>181</v>
      </c>
      <c r="F302" s="143" t="s">
        <v>415</v>
      </c>
      <c r="I302" s="144"/>
      <c r="L302" s="33"/>
      <c r="M302" s="145"/>
      <c r="T302" s="54"/>
      <c r="AT302" s="18" t="s">
        <v>181</v>
      </c>
      <c r="AU302" s="18" t="s">
        <v>90</v>
      </c>
    </row>
    <row r="303" spans="2:51" s="12" customFormat="1" ht="12">
      <c r="B303" s="148"/>
      <c r="D303" s="146" t="s">
        <v>185</v>
      </c>
      <c r="E303" s="149" t="s">
        <v>31</v>
      </c>
      <c r="F303" s="150" t="s">
        <v>416</v>
      </c>
      <c r="H303" s="151">
        <v>92.306</v>
      </c>
      <c r="I303" s="152"/>
      <c r="L303" s="148"/>
      <c r="M303" s="153"/>
      <c r="T303" s="154"/>
      <c r="AT303" s="149" t="s">
        <v>185</v>
      </c>
      <c r="AU303" s="149" t="s">
        <v>90</v>
      </c>
      <c r="AV303" s="12" t="s">
        <v>84</v>
      </c>
      <c r="AW303" s="12" t="s">
        <v>36</v>
      </c>
      <c r="AX303" s="12" t="s">
        <v>80</v>
      </c>
      <c r="AY303" s="149" t="s">
        <v>172</v>
      </c>
    </row>
    <row r="304" spans="2:47" s="1" customFormat="1" ht="12">
      <c r="B304" s="33"/>
      <c r="D304" s="146" t="s">
        <v>186</v>
      </c>
      <c r="F304" s="155" t="s">
        <v>402</v>
      </c>
      <c r="L304" s="33"/>
      <c r="M304" s="145"/>
      <c r="T304" s="54"/>
      <c r="AU304" s="18" t="s">
        <v>90</v>
      </c>
    </row>
    <row r="305" spans="2:47" s="1" customFormat="1" ht="12">
      <c r="B305" s="33"/>
      <c r="D305" s="146" t="s">
        <v>186</v>
      </c>
      <c r="F305" s="156" t="s">
        <v>1207</v>
      </c>
      <c r="H305" s="157">
        <v>70.083</v>
      </c>
      <c r="L305" s="33"/>
      <c r="M305" s="145"/>
      <c r="T305" s="54"/>
      <c r="AU305" s="18" t="s">
        <v>90</v>
      </c>
    </row>
    <row r="306" spans="2:47" s="1" customFormat="1" ht="12">
      <c r="B306" s="33"/>
      <c r="D306" s="146" t="s">
        <v>186</v>
      </c>
      <c r="F306" s="156" t="s">
        <v>1208</v>
      </c>
      <c r="H306" s="157">
        <v>2.702</v>
      </c>
      <c r="L306" s="33"/>
      <c r="M306" s="145"/>
      <c r="T306" s="54"/>
      <c r="AU306" s="18" t="s">
        <v>90</v>
      </c>
    </row>
    <row r="307" spans="2:47" s="1" customFormat="1" ht="12">
      <c r="B307" s="33"/>
      <c r="D307" s="146" t="s">
        <v>186</v>
      </c>
      <c r="F307" s="156" t="s">
        <v>217</v>
      </c>
      <c r="H307" s="157">
        <v>72.785</v>
      </c>
      <c r="L307" s="33"/>
      <c r="M307" s="145"/>
      <c r="T307" s="54"/>
      <c r="AU307" s="18" t="s">
        <v>90</v>
      </c>
    </row>
    <row r="308" spans="2:47" s="1" customFormat="1" ht="12">
      <c r="B308" s="33"/>
      <c r="D308" s="146" t="s">
        <v>186</v>
      </c>
      <c r="F308" s="155" t="s">
        <v>407</v>
      </c>
      <c r="L308" s="33"/>
      <c r="M308" s="145"/>
      <c r="T308" s="54"/>
      <c r="AU308" s="18" t="s">
        <v>90</v>
      </c>
    </row>
    <row r="309" spans="2:47" s="1" customFormat="1" ht="12">
      <c r="B309" s="33"/>
      <c r="D309" s="146" t="s">
        <v>186</v>
      </c>
      <c r="F309" s="156" t="s">
        <v>1209</v>
      </c>
      <c r="H309" s="157">
        <v>18.17</v>
      </c>
      <c r="L309" s="33"/>
      <c r="M309" s="145"/>
      <c r="T309" s="54"/>
      <c r="AU309" s="18" t="s">
        <v>90</v>
      </c>
    </row>
    <row r="310" spans="2:47" s="1" customFormat="1" ht="12">
      <c r="B310" s="33"/>
      <c r="D310" s="146" t="s">
        <v>186</v>
      </c>
      <c r="F310" s="156" t="s">
        <v>1210</v>
      </c>
      <c r="H310" s="157">
        <v>1.351</v>
      </c>
      <c r="L310" s="33"/>
      <c r="M310" s="145"/>
      <c r="T310" s="54"/>
      <c r="AU310" s="18" t="s">
        <v>90</v>
      </c>
    </row>
    <row r="311" spans="2:47" s="1" customFormat="1" ht="12">
      <c r="B311" s="33"/>
      <c r="D311" s="146" t="s">
        <v>186</v>
      </c>
      <c r="F311" s="156" t="s">
        <v>217</v>
      </c>
      <c r="H311" s="157">
        <v>19.521</v>
      </c>
      <c r="L311" s="33"/>
      <c r="M311" s="145"/>
      <c r="T311" s="54"/>
      <c r="AU311" s="18" t="s">
        <v>90</v>
      </c>
    </row>
    <row r="312" spans="2:65" s="1" customFormat="1" ht="44.25" customHeight="1">
      <c r="B312" s="33"/>
      <c r="C312" s="129" t="s">
        <v>417</v>
      </c>
      <c r="D312" s="129" t="s">
        <v>176</v>
      </c>
      <c r="E312" s="130" t="s">
        <v>418</v>
      </c>
      <c r="F312" s="131" t="s">
        <v>419</v>
      </c>
      <c r="G312" s="132" t="s">
        <v>101</v>
      </c>
      <c r="H312" s="133">
        <v>184.612</v>
      </c>
      <c r="I312" s="134"/>
      <c r="J312" s="135">
        <f>ROUND(I312*H312,2)</f>
        <v>0</v>
      </c>
      <c r="K312" s="131" t="s">
        <v>179</v>
      </c>
      <c r="L312" s="33"/>
      <c r="M312" s="136" t="s">
        <v>31</v>
      </c>
      <c r="N312" s="137" t="s">
        <v>46</v>
      </c>
      <c r="P312" s="138">
        <f>O312*H312</f>
        <v>0</v>
      </c>
      <c r="Q312" s="138">
        <v>0.0105</v>
      </c>
      <c r="R312" s="138">
        <f>Q312*H312</f>
        <v>1.938426</v>
      </c>
      <c r="S312" s="138">
        <v>0</v>
      </c>
      <c r="T312" s="139">
        <f>S312*H312</f>
        <v>0</v>
      </c>
      <c r="AR312" s="140" t="s">
        <v>90</v>
      </c>
      <c r="AT312" s="140" t="s">
        <v>176</v>
      </c>
      <c r="AU312" s="140" t="s">
        <v>90</v>
      </c>
      <c r="AY312" s="18" t="s">
        <v>172</v>
      </c>
      <c r="BE312" s="141">
        <f>IF(N312="základní",J312,0)</f>
        <v>0</v>
      </c>
      <c r="BF312" s="141">
        <f>IF(N312="snížená",J312,0)</f>
        <v>0</v>
      </c>
      <c r="BG312" s="141">
        <f>IF(N312="zákl. přenesená",J312,0)</f>
        <v>0</v>
      </c>
      <c r="BH312" s="141">
        <f>IF(N312="sníž. přenesená",J312,0)</f>
        <v>0</v>
      </c>
      <c r="BI312" s="141">
        <f>IF(N312="nulová",J312,0)</f>
        <v>0</v>
      </c>
      <c r="BJ312" s="18" t="s">
        <v>80</v>
      </c>
      <c r="BK312" s="141">
        <f>ROUND(I312*H312,2)</f>
        <v>0</v>
      </c>
      <c r="BL312" s="18" t="s">
        <v>90</v>
      </c>
      <c r="BM312" s="140" t="s">
        <v>1212</v>
      </c>
    </row>
    <row r="313" spans="2:47" s="1" customFormat="1" ht="12">
      <c r="B313" s="33"/>
      <c r="D313" s="142" t="s">
        <v>181</v>
      </c>
      <c r="F313" s="143" t="s">
        <v>421</v>
      </c>
      <c r="I313" s="144"/>
      <c r="L313" s="33"/>
      <c r="M313" s="145"/>
      <c r="T313" s="54"/>
      <c r="AT313" s="18" t="s">
        <v>181</v>
      </c>
      <c r="AU313" s="18" t="s">
        <v>90</v>
      </c>
    </row>
    <row r="314" spans="2:51" s="12" customFormat="1" ht="12">
      <c r="B314" s="148"/>
      <c r="D314" s="146" t="s">
        <v>185</v>
      </c>
      <c r="E314" s="149" t="s">
        <v>31</v>
      </c>
      <c r="F314" s="150" t="s">
        <v>422</v>
      </c>
      <c r="H314" s="151">
        <v>184.612</v>
      </c>
      <c r="I314" s="152"/>
      <c r="L314" s="148"/>
      <c r="M314" s="153"/>
      <c r="T314" s="154"/>
      <c r="AT314" s="149" t="s">
        <v>185</v>
      </c>
      <c r="AU314" s="149" t="s">
        <v>90</v>
      </c>
      <c r="AV314" s="12" t="s">
        <v>84</v>
      </c>
      <c r="AW314" s="12" t="s">
        <v>36</v>
      </c>
      <c r="AX314" s="12" t="s">
        <v>80</v>
      </c>
      <c r="AY314" s="149" t="s">
        <v>172</v>
      </c>
    </row>
    <row r="315" spans="2:47" s="1" customFormat="1" ht="12">
      <c r="B315" s="33"/>
      <c r="D315" s="146" t="s">
        <v>186</v>
      </c>
      <c r="F315" s="155" t="s">
        <v>402</v>
      </c>
      <c r="L315" s="33"/>
      <c r="M315" s="145"/>
      <c r="T315" s="54"/>
      <c r="AU315" s="18" t="s">
        <v>90</v>
      </c>
    </row>
    <row r="316" spans="2:47" s="1" customFormat="1" ht="12">
      <c r="B316" s="33"/>
      <c r="D316" s="146" t="s">
        <v>186</v>
      </c>
      <c r="F316" s="156" t="s">
        <v>1207</v>
      </c>
      <c r="H316" s="157">
        <v>70.083</v>
      </c>
      <c r="L316" s="33"/>
      <c r="M316" s="145"/>
      <c r="T316" s="54"/>
      <c r="AU316" s="18" t="s">
        <v>90</v>
      </c>
    </row>
    <row r="317" spans="2:47" s="1" customFormat="1" ht="12">
      <c r="B317" s="33"/>
      <c r="D317" s="146" t="s">
        <v>186</v>
      </c>
      <c r="F317" s="156" t="s">
        <v>1208</v>
      </c>
      <c r="H317" s="157">
        <v>2.702</v>
      </c>
      <c r="L317" s="33"/>
      <c r="M317" s="145"/>
      <c r="T317" s="54"/>
      <c r="AU317" s="18" t="s">
        <v>90</v>
      </c>
    </row>
    <row r="318" spans="2:47" s="1" customFormat="1" ht="12">
      <c r="B318" s="33"/>
      <c r="D318" s="146" t="s">
        <v>186</v>
      </c>
      <c r="F318" s="156" t="s">
        <v>217</v>
      </c>
      <c r="H318" s="157">
        <v>72.785</v>
      </c>
      <c r="L318" s="33"/>
      <c r="M318" s="145"/>
      <c r="T318" s="54"/>
      <c r="AU318" s="18" t="s">
        <v>90</v>
      </c>
    </row>
    <row r="319" spans="2:47" s="1" customFormat="1" ht="12">
      <c r="B319" s="33"/>
      <c r="D319" s="146" t="s">
        <v>186</v>
      </c>
      <c r="F319" s="155" t="s">
        <v>407</v>
      </c>
      <c r="L319" s="33"/>
      <c r="M319" s="145"/>
      <c r="T319" s="54"/>
      <c r="AU319" s="18" t="s">
        <v>90</v>
      </c>
    </row>
    <row r="320" spans="2:47" s="1" customFormat="1" ht="12">
      <c r="B320" s="33"/>
      <c r="D320" s="146" t="s">
        <v>186</v>
      </c>
      <c r="F320" s="156" t="s">
        <v>1209</v>
      </c>
      <c r="H320" s="157">
        <v>18.17</v>
      </c>
      <c r="L320" s="33"/>
      <c r="M320" s="145"/>
      <c r="T320" s="54"/>
      <c r="AU320" s="18" t="s">
        <v>90</v>
      </c>
    </row>
    <row r="321" spans="2:47" s="1" customFormat="1" ht="12">
      <c r="B321" s="33"/>
      <c r="D321" s="146" t="s">
        <v>186</v>
      </c>
      <c r="F321" s="156" t="s">
        <v>1210</v>
      </c>
      <c r="H321" s="157">
        <v>1.351</v>
      </c>
      <c r="L321" s="33"/>
      <c r="M321" s="145"/>
      <c r="T321" s="54"/>
      <c r="AU321" s="18" t="s">
        <v>90</v>
      </c>
    </row>
    <row r="322" spans="2:47" s="1" customFormat="1" ht="12">
      <c r="B322" s="33"/>
      <c r="D322" s="146" t="s">
        <v>186</v>
      </c>
      <c r="F322" s="156" t="s">
        <v>217</v>
      </c>
      <c r="H322" s="157">
        <v>19.521</v>
      </c>
      <c r="L322" s="33"/>
      <c r="M322" s="145"/>
      <c r="T322" s="54"/>
      <c r="AU322" s="18" t="s">
        <v>90</v>
      </c>
    </row>
    <row r="323" spans="2:63" s="11" customFormat="1" ht="20.85" customHeight="1">
      <c r="B323" s="117"/>
      <c r="D323" s="118" t="s">
        <v>74</v>
      </c>
      <c r="E323" s="127" t="s">
        <v>423</v>
      </c>
      <c r="F323" s="127" t="s">
        <v>424</v>
      </c>
      <c r="I323" s="120"/>
      <c r="J323" s="128">
        <f>BK323</f>
        <v>0</v>
      </c>
      <c r="L323" s="117"/>
      <c r="M323" s="122"/>
      <c r="P323" s="123">
        <f>P324+P332</f>
        <v>0</v>
      </c>
      <c r="R323" s="123">
        <f>R324+R332</f>
        <v>0.13693512996</v>
      </c>
      <c r="T323" s="124">
        <f>T324+T332</f>
        <v>0</v>
      </c>
      <c r="AR323" s="118" t="s">
        <v>80</v>
      </c>
      <c r="AT323" s="125" t="s">
        <v>74</v>
      </c>
      <c r="AU323" s="125" t="s">
        <v>84</v>
      </c>
      <c r="AY323" s="118" t="s">
        <v>172</v>
      </c>
      <c r="BK323" s="126">
        <f>BK324+BK332</f>
        <v>0</v>
      </c>
    </row>
    <row r="324" spans="2:63" s="15" customFormat="1" ht="20.85" customHeight="1">
      <c r="B324" s="181"/>
      <c r="D324" s="182" t="s">
        <v>74</v>
      </c>
      <c r="E324" s="182" t="s">
        <v>425</v>
      </c>
      <c r="F324" s="182" t="s">
        <v>426</v>
      </c>
      <c r="I324" s="183"/>
      <c r="J324" s="184">
        <f>BK324</f>
        <v>0</v>
      </c>
      <c r="L324" s="181"/>
      <c r="M324" s="185"/>
      <c r="P324" s="186">
        <f>SUM(P325:P331)</f>
        <v>0</v>
      </c>
      <c r="R324" s="186">
        <f>SUM(R325:R331)</f>
        <v>0.085580064</v>
      </c>
      <c r="T324" s="187">
        <f>SUM(T325:T331)</f>
        <v>0</v>
      </c>
      <c r="AR324" s="182" t="s">
        <v>80</v>
      </c>
      <c r="AT324" s="188" t="s">
        <v>74</v>
      </c>
      <c r="AU324" s="188" t="s">
        <v>87</v>
      </c>
      <c r="AY324" s="182" t="s">
        <v>172</v>
      </c>
      <c r="BK324" s="189">
        <f>SUM(BK325:BK331)</f>
        <v>0</v>
      </c>
    </row>
    <row r="325" spans="2:65" s="1" customFormat="1" ht="37.9" customHeight="1">
      <c r="B325" s="33"/>
      <c r="C325" s="129" t="s">
        <v>427</v>
      </c>
      <c r="D325" s="129" t="s">
        <v>176</v>
      </c>
      <c r="E325" s="130" t="s">
        <v>428</v>
      </c>
      <c r="F325" s="131" t="s">
        <v>429</v>
      </c>
      <c r="G325" s="132" t="s">
        <v>101</v>
      </c>
      <c r="H325" s="133">
        <v>19.521</v>
      </c>
      <c r="I325" s="134"/>
      <c r="J325" s="135">
        <f>ROUND(I325*H325,2)</f>
        <v>0</v>
      </c>
      <c r="K325" s="131" t="s">
        <v>179</v>
      </c>
      <c r="L325" s="33"/>
      <c r="M325" s="136" t="s">
        <v>31</v>
      </c>
      <c r="N325" s="137" t="s">
        <v>46</v>
      </c>
      <c r="P325" s="138">
        <f>O325*H325</f>
        <v>0</v>
      </c>
      <c r="Q325" s="138">
        <v>0.004384</v>
      </c>
      <c r="R325" s="138">
        <f>Q325*H325</f>
        <v>0.085580064</v>
      </c>
      <c r="S325" s="138">
        <v>0</v>
      </c>
      <c r="T325" s="139">
        <f>S325*H325</f>
        <v>0</v>
      </c>
      <c r="AR325" s="140" t="s">
        <v>90</v>
      </c>
      <c r="AT325" s="140" t="s">
        <v>176</v>
      </c>
      <c r="AU325" s="140" t="s">
        <v>90</v>
      </c>
      <c r="AY325" s="18" t="s">
        <v>172</v>
      </c>
      <c r="BE325" s="141">
        <f>IF(N325="základní",J325,0)</f>
        <v>0</v>
      </c>
      <c r="BF325" s="141">
        <f>IF(N325="snížená",J325,0)</f>
        <v>0</v>
      </c>
      <c r="BG325" s="141">
        <f>IF(N325="zákl. přenesená",J325,0)</f>
        <v>0</v>
      </c>
      <c r="BH325" s="141">
        <f>IF(N325="sníž. přenesená",J325,0)</f>
        <v>0</v>
      </c>
      <c r="BI325" s="141">
        <f>IF(N325="nulová",J325,0)</f>
        <v>0</v>
      </c>
      <c r="BJ325" s="18" t="s">
        <v>80</v>
      </c>
      <c r="BK325" s="141">
        <f>ROUND(I325*H325,2)</f>
        <v>0</v>
      </c>
      <c r="BL325" s="18" t="s">
        <v>90</v>
      </c>
      <c r="BM325" s="140" t="s">
        <v>1213</v>
      </c>
    </row>
    <row r="326" spans="2:47" s="1" customFormat="1" ht="12">
      <c r="B326" s="33"/>
      <c r="D326" s="142" t="s">
        <v>181</v>
      </c>
      <c r="F326" s="143" t="s">
        <v>431</v>
      </c>
      <c r="I326" s="144"/>
      <c r="L326" s="33"/>
      <c r="M326" s="145"/>
      <c r="T326" s="54"/>
      <c r="AT326" s="18" t="s">
        <v>181</v>
      </c>
      <c r="AU326" s="18" t="s">
        <v>90</v>
      </c>
    </row>
    <row r="327" spans="2:51" s="12" customFormat="1" ht="12">
      <c r="B327" s="148"/>
      <c r="D327" s="146" t="s">
        <v>185</v>
      </c>
      <c r="E327" s="149" t="s">
        <v>31</v>
      </c>
      <c r="F327" s="150" t="s">
        <v>103</v>
      </c>
      <c r="H327" s="151">
        <v>19.521</v>
      </c>
      <c r="I327" s="152"/>
      <c r="L327" s="148"/>
      <c r="M327" s="153"/>
      <c r="T327" s="154"/>
      <c r="AT327" s="149" t="s">
        <v>185</v>
      </c>
      <c r="AU327" s="149" t="s">
        <v>90</v>
      </c>
      <c r="AV327" s="12" t="s">
        <v>84</v>
      </c>
      <c r="AW327" s="12" t="s">
        <v>36</v>
      </c>
      <c r="AX327" s="12" t="s">
        <v>80</v>
      </c>
      <c r="AY327" s="149" t="s">
        <v>172</v>
      </c>
    </row>
    <row r="328" spans="2:47" s="1" customFormat="1" ht="12">
      <c r="B328" s="33"/>
      <c r="D328" s="146" t="s">
        <v>186</v>
      </c>
      <c r="F328" s="155" t="s">
        <v>407</v>
      </c>
      <c r="L328" s="33"/>
      <c r="M328" s="145"/>
      <c r="T328" s="54"/>
      <c r="AU328" s="18" t="s">
        <v>90</v>
      </c>
    </row>
    <row r="329" spans="2:47" s="1" customFormat="1" ht="12">
      <c r="B329" s="33"/>
      <c r="D329" s="146" t="s">
        <v>186</v>
      </c>
      <c r="F329" s="156" t="s">
        <v>1209</v>
      </c>
      <c r="H329" s="157">
        <v>18.17</v>
      </c>
      <c r="L329" s="33"/>
      <c r="M329" s="145"/>
      <c r="T329" s="54"/>
      <c r="AU329" s="18" t="s">
        <v>90</v>
      </c>
    </row>
    <row r="330" spans="2:47" s="1" customFormat="1" ht="12">
      <c r="B330" s="33"/>
      <c r="D330" s="146" t="s">
        <v>186</v>
      </c>
      <c r="F330" s="156" t="s">
        <v>1210</v>
      </c>
      <c r="H330" s="157">
        <v>1.351</v>
      </c>
      <c r="L330" s="33"/>
      <c r="M330" s="145"/>
      <c r="T330" s="54"/>
      <c r="AU330" s="18" t="s">
        <v>90</v>
      </c>
    </row>
    <row r="331" spans="2:47" s="1" customFormat="1" ht="12">
      <c r="B331" s="33"/>
      <c r="D331" s="146" t="s">
        <v>186</v>
      </c>
      <c r="F331" s="156" t="s">
        <v>217</v>
      </c>
      <c r="H331" s="157">
        <v>19.521</v>
      </c>
      <c r="L331" s="33"/>
      <c r="M331" s="145"/>
      <c r="T331" s="54"/>
      <c r="AU331" s="18" t="s">
        <v>90</v>
      </c>
    </row>
    <row r="332" spans="2:63" s="15" customFormat="1" ht="20.85" customHeight="1">
      <c r="B332" s="181"/>
      <c r="D332" s="182" t="s">
        <v>74</v>
      </c>
      <c r="E332" s="182" t="s">
        <v>442</v>
      </c>
      <c r="F332" s="182" t="s">
        <v>443</v>
      </c>
      <c r="I332" s="183"/>
      <c r="J332" s="184">
        <f>BK332</f>
        <v>0</v>
      </c>
      <c r="L332" s="181"/>
      <c r="M332" s="185"/>
      <c r="P332" s="186">
        <f>SUM(P333:P352)</f>
        <v>0</v>
      </c>
      <c r="R332" s="186">
        <f>SUM(R333:R352)</f>
        <v>0.05135506596</v>
      </c>
      <c r="T332" s="187">
        <f>SUM(T333:T352)</f>
        <v>0</v>
      </c>
      <c r="AR332" s="182" t="s">
        <v>80</v>
      </c>
      <c r="AT332" s="188" t="s">
        <v>74</v>
      </c>
      <c r="AU332" s="188" t="s">
        <v>87</v>
      </c>
      <c r="AY332" s="182" t="s">
        <v>172</v>
      </c>
      <c r="BK332" s="189">
        <f>SUM(BK333:BK352)</f>
        <v>0</v>
      </c>
    </row>
    <row r="333" spans="2:65" s="1" customFormat="1" ht="24.2" customHeight="1">
      <c r="B333" s="33"/>
      <c r="C333" s="129" t="s">
        <v>432</v>
      </c>
      <c r="D333" s="129" t="s">
        <v>176</v>
      </c>
      <c r="E333" s="130" t="s">
        <v>445</v>
      </c>
      <c r="F333" s="131" t="s">
        <v>446</v>
      </c>
      <c r="G333" s="132" t="s">
        <v>101</v>
      </c>
      <c r="H333" s="133">
        <v>19.521</v>
      </c>
      <c r="I333" s="134"/>
      <c r="J333" s="135">
        <f>ROUND(I333*H333,2)</f>
        <v>0</v>
      </c>
      <c r="K333" s="131" t="s">
        <v>447</v>
      </c>
      <c r="L333" s="33"/>
      <c r="M333" s="136" t="s">
        <v>31</v>
      </c>
      <c r="N333" s="137" t="s">
        <v>46</v>
      </c>
      <c r="P333" s="138">
        <f>O333*H333</f>
        <v>0</v>
      </c>
      <c r="Q333" s="138">
        <v>0.0018</v>
      </c>
      <c r="R333" s="138">
        <f>Q333*H333</f>
        <v>0.035137800000000004</v>
      </c>
      <c r="S333" s="138">
        <v>0</v>
      </c>
      <c r="T333" s="139">
        <f>S333*H333</f>
        <v>0</v>
      </c>
      <c r="AR333" s="140" t="s">
        <v>90</v>
      </c>
      <c r="AT333" s="140" t="s">
        <v>176</v>
      </c>
      <c r="AU333" s="140" t="s">
        <v>90</v>
      </c>
      <c r="AY333" s="18" t="s">
        <v>172</v>
      </c>
      <c r="BE333" s="141">
        <f>IF(N333="základní",J333,0)</f>
        <v>0</v>
      </c>
      <c r="BF333" s="141">
        <f>IF(N333="snížená",J333,0)</f>
        <v>0</v>
      </c>
      <c r="BG333" s="141">
        <f>IF(N333="zákl. přenesená",J333,0)</f>
        <v>0</v>
      </c>
      <c r="BH333" s="141">
        <f>IF(N333="sníž. přenesená",J333,0)</f>
        <v>0</v>
      </c>
      <c r="BI333" s="141">
        <f>IF(N333="nulová",J333,0)</f>
        <v>0</v>
      </c>
      <c r="BJ333" s="18" t="s">
        <v>80</v>
      </c>
      <c r="BK333" s="141">
        <f>ROUND(I333*H333,2)</f>
        <v>0</v>
      </c>
      <c r="BL333" s="18" t="s">
        <v>90</v>
      </c>
      <c r="BM333" s="140" t="s">
        <v>1214</v>
      </c>
    </row>
    <row r="334" spans="2:51" s="12" customFormat="1" ht="12">
      <c r="B334" s="148"/>
      <c r="D334" s="146" t="s">
        <v>185</v>
      </c>
      <c r="E334" s="149" t="s">
        <v>31</v>
      </c>
      <c r="F334" s="150" t="s">
        <v>103</v>
      </c>
      <c r="H334" s="151">
        <v>19.521</v>
      </c>
      <c r="I334" s="152"/>
      <c r="L334" s="148"/>
      <c r="M334" s="153"/>
      <c r="T334" s="154"/>
      <c r="AT334" s="149" t="s">
        <v>185</v>
      </c>
      <c r="AU334" s="149" t="s">
        <v>90</v>
      </c>
      <c r="AV334" s="12" t="s">
        <v>84</v>
      </c>
      <c r="AW334" s="12" t="s">
        <v>36</v>
      </c>
      <c r="AX334" s="12" t="s">
        <v>80</v>
      </c>
      <c r="AY334" s="149" t="s">
        <v>172</v>
      </c>
    </row>
    <row r="335" spans="2:47" s="1" customFormat="1" ht="12">
      <c r="B335" s="33"/>
      <c r="D335" s="146" t="s">
        <v>186</v>
      </c>
      <c r="F335" s="155" t="s">
        <v>407</v>
      </c>
      <c r="L335" s="33"/>
      <c r="M335" s="145"/>
      <c r="T335" s="54"/>
      <c r="AU335" s="18" t="s">
        <v>90</v>
      </c>
    </row>
    <row r="336" spans="2:47" s="1" customFormat="1" ht="12">
      <c r="B336" s="33"/>
      <c r="D336" s="146" t="s">
        <v>186</v>
      </c>
      <c r="F336" s="156" t="s">
        <v>1209</v>
      </c>
      <c r="H336" s="157">
        <v>18.17</v>
      </c>
      <c r="L336" s="33"/>
      <c r="M336" s="145"/>
      <c r="T336" s="54"/>
      <c r="AU336" s="18" t="s">
        <v>90</v>
      </c>
    </row>
    <row r="337" spans="2:47" s="1" customFormat="1" ht="12">
      <c r="B337" s="33"/>
      <c r="D337" s="146" t="s">
        <v>186</v>
      </c>
      <c r="F337" s="156" t="s">
        <v>1210</v>
      </c>
      <c r="H337" s="157">
        <v>1.351</v>
      </c>
      <c r="L337" s="33"/>
      <c r="M337" s="145"/>
      <c r="T337" s="54"/>
      <c r="AU337" s="18" t="s">
        <v>90</v>
      </c>
    </row>
    <row r="338" spans="2:47" s="1" customFormat="1" ht="12">
      <c r="B338" s="33"/>
      <c r="D338" s="146" t="s">
        <v>186</v>
      </c>
      <c r="F338" s="156" t="s">
        <v>217</v>
      </c>
      <c r="H338" s="157">
        <v>19.521</v>
      </c>
      <c r="L338" s="33"/>
      <c r="M338" s="145"/>
      <c r="T338" s="54"/>
      <c r="AU338" s="18" t="s">
        <v>90</v>
      </c>
    </row>
    <row r="339" spans="2:65" s="1" customFormat="1" ht="37.9" customHeight="1">
      <c r="B339" s="33"/>
      <c r="C339" s="129" t="s">
        <v>437</v>
      </c>
      <c r="D339" s="129" t="s">
        <v>176</v>
      </c>
      <c r="E339" s="130" t="s">
        <v>450</v>
      </c>
      <c r="F339" s="131" t="s">
        <v>451</v>
      </c>
      <c r="G339" s="132" t="s">
        <v>101</v>
      </c>
      <c r="H339" s="133">
        <v>19.521</v>
      </c>
      <c r="I339" s="134"/>
      <c r="J339" s="135">
        <f>ROUND(I339*H339,2)</f>
        <v>0</v>
      </c>
      <c r="K339" s="131" t="s">
        <v>179</v>
      </c>
      <c r="L339" s="33"/>
      <c r="M339" s="136" t="s">
        <v>31</v>
      </c>
      <c r="N339" s="137" t="s">
        <v>46</v>
      </c>
      <c r="P339" s="138">
        <f>O339*H339</f>
        <v>0</v>
      </c>
      <c r="Q339" s="138">
        <v>0.000105</v>
      </c>
      <c r="R339" s="138">
        <f>Q339*H339</f>
        <v>0.002049705</v>
      </c>
      <c r="S339" s="138">
        <v>0</v>
      </c>
      <c r="T339" s="139">
        <f>S339*H339</f>
        <v>0</v>
      </c>
      <c r="AR339" s="140" t="s">
        <v>90</v>
      </c>
      <c r="AT339" s="140" t="s">
        <v>176</v>
      </c>
      <c r="AU339" s="140" t="s">
        <v>90</v>
      </c>
      <c r="AY339" s="18" t="s">
        <v>172</v>
      </c>
      <c r="BE339" s="141">
        <f>IF(N339="základní",J339,0)</f>
        <v>0</v>
      </c>
      <c r="BF339" s="141">
        <f>IF(N339="snížená",J339,0)</f>
        <v>0</v>
      </c>
      <c r="BG339" s="141">
        <f>IF(N339="zákl. přenesená",J339,0)</f>
        <v>0</v>
      </c>
      <c r="BH339" s="141">
        <f>IF(N339="sníž. přenesená",J339,0)</f>
        <v>0</v>
      </c>
      <c r="BI339" s="141">
        <f>IF(N339="nulová",J339,0)</f>
        <v>0</v>
      </c>
      <c r="BJ339" s="18" t="s">
        <v>80</v>
      </c>
      <c r="BK339" s="141">
        <f>ROUND(I339*H339,2)</f>
        <v>0</v>
      </c>
      <c r="BL339" s="18" t="s">
        <v>90</v>
      </c>
      <c r="BM339" s="140" t="s">
        <v>1215</v>
      </c>
    </row>
    <row r="340" spans="2:47" s="1" customFormat="1" ht="12">
      <c r="B340" s="33"/>
      <c r="D340" s="142" t="s">
        <v>181</v>
      </c>
      <c r="F340" s="143" t="s">
        <v>453</v>
      </c>
      <c r="I340" s="144"/>
      <c r="L340" s="33"/>
      <c r="M340" s="145"/>
      <c r="T340" s="54"/>
      <c r="AT340" s="18" t="s">
        <v>181</v>
      </c>
      <c r="AU340" s="18" t="s">
        <v>90</v>
      </c>
    </row>
    <row r="341" spans="2:51" s="12" customFormat="1" ht="12">
      <c r="B341" s="148"/>
      <c r="D341" s="146" t="s">
        <v>185</v>
      </c>
      <c r="E341" s="149" t="s">
        <v>31</v>
      </c>
      <c r="F341" s="150" t="s">
        <v>103</v>
      </c>
      <c r="H341" s="151">
        <v>19.521</v>
      </c>
      <c r="I341" s="152"/>
      <c r="L341" s="148"/>
      <c r="M341" s="153"/>
      <c r="T341" s="154"/>
      <c r="AT341" s="149" t="s">
        <v>185</v>
      </c>
      <c r="AU341" s="149" t="s">
        <v>90</v>
      </c>
      <c r="AV341" s="12" t="s">
        <v>84</v>
      </c>
      <c r="AW341" s="12" t="s">
        <v>36</v>
      </c>
      <c r="AX341" s="12" t="s">
        <v>80</v>
      </c>
      <c r="AY341" s="149" t="s">
        <v>172</v>
      </c>
    </row>
    <row r="342" spans="2:47" s="1" customFormat="1" ht="12">
      <c r="B342" s="33"/>
      <c r="D342" s="146" t="s">
        <v>186</v>
      </c>
      <c r="F342" s="155" t="s">
        <v>407</v>
      </c>
      <c r="L342" s="33"/>
      <c r="M342" s="145"/>
      <c r="T342" s="54"/>
      <c r="AU342" s="18" t="s">
        <v>90</v>
      </c>
    </row>
    <row r="343" spans="2:47" s="1" customFormat="1" ht="12">
      <c r="B343" s="33"/>
      <c r="D343" s="146" t="s">
        <v>186</v>
      </c>
      <c r="F343" s="156" t="s">
        <v>1209</v>
      </c>
      <c r="H343" s="157">
        <v>18.17</v>
      </c>
      <c r="L343" s="33"/>
      <c r="M343" s="145"/>
      <c r="T343" s="54"/>
      <c r="AU343" s="18" t="s">
        <v>90</v>
      </c>
    </row>
    <row r="344" spans="2:47" s="1" customFormat="1" ht="12">
      <c r="B344" s="33"/>
      <c r="D344" s="146" t="s">
        <v>186</v>
      </c>
      <c r="F344" s="156" t="s">
        <v>1210</v>
      </c>
      <c r="H344" s="157">
        <v>1.351</v>
      </c>
      <c r="L344" s="33"/>
      <c r="M344" s="145"/>
      <c r="T344" s="54"/>
      <c r="AU344" s="18" t="s">
        <v>90</v>
      </c>
    </row>
    <row r="345" spans="2:47" s="1" customFormat="1" ht="12">
      <c r="B345" s="33"/>
      <c r="D345" s="146" t="s">
        <v>186</v>
      </c>
      <c r="F345" s="156" t="s">
        <v>217</v>
      </c>
      <c r="H345" s="157">
        <v>19.521</v>
      </c>
      <c r="L345" s="33"/>
      <c r="M345" s="145"/>
      <c r="T345" s="54"/>
      <c r="AU345" s="18" t="s">
        <v>90</v>
      </c>
    </row>
    <row r="346" spans="2:65" s="1" customFormat="1" ht="37.9" customHeight="1">
      <c r="B346" s="33"/>
      <c r="C346" s="129" t="s">
        <v>444</v>
      </c>
      <c r="D346" s="129" t="s">
        <v>176</v>
      </c>
      <c r="E346" s="130" t="s">
        <v>455</v>
      </c>
      <c r="F346" s="131" t="s">
        <v>456</v>
      </c>
      <c r="G346" s="132" t="s">
        <v>101</v>
      </c>
      <c r="H346" s="133">
        <v>39.042</v>
      </c>
      <c r="I346" s="134"/>
      <c r="J346" s="135">
        <f>ROUND(I346*H346,2)</f>
        <v>0</v>
      </c>
      <c r="K346" s="131" t="s">
        <v>179</v>
      </c>
      <c r="L346" s="33"/>
      <c r="M346" s="136" t="s">
        <v>31</v>
      </c>
      <c r="N346" s="137" t="s">
        <v>46</v>
      </c>
      <c r="P346" s="138">
        <f>O346*H346</f>
        <v>0</v>
      </c>
      <c r="Q346" s="138">
        <v>0.00036288</v>
      </c>
      <c r="R346" s="138">
        <f>Q346*H346</f>
        <v>0.01416756096</v>
      </c>
      <c r="S346" s="138">
        <v>0</v>
      </c>
      <c r="T346" s="139">
        <f>S346*H346</f>
        <v>0</v>
      </c>
      <c r="AR346" s="140" t="s">
        <v>90</v>
      </c>
      <c r="AT346" s="140" t="s">
        <v>176</v>
      </c>
      <c r="AU346" s="140" t="s">
        <v>90</v>
      </c>
      <c r="AY346" s="18" t="s">
        <v>172</v>
      </c>
      <c r="BE346" s="141">
        <f>IF(N346="základní",J346,0)</f>
        <v>0</v>
      </c>
      <c r="BF346" s="141">
        <f>IF(N346="snížená",J346,0)</f>
        <v>0</v>
      </c>
      <c r="BG346" s="141">
        <f>IF(N346="zákl. přenesená",J346,0)</f>
        <v>0</v>
      </c>
      <c r="BH346" s="141">
        <f>IF(N346="sníž. přenesená",J346,0)</f>
        <v>0</v>
      </c>
      <c r="BI346" s="141">
        <f>IF(N346="nulová",J346,0)</f>
        <v>0</v>
      </c>
      <c r="BJ346" s="18" t="s">
        <v>80</v>
      </c>
      <c r="BK346" s="141">
        <f>ROUND(I346*H346,2)</f>
        <v>0</v>
      </c>
      <c r="BL346" s="18" t="s">
        <v>90</v>
      </c>
      <c r="BM346" s="140" t="s">
        <v>1216</v>
      </c>
    </row>
    <row r="347" spans="2:47" s="1" customFormat="1" ht="12">
      <c r="B347" s="33"/>
      <c r="D347" s="142" t="s">
        <v>181</v>
      </c>
      <c r="F347" s="143" t="s">
        <v>458</v>
      </c>
      <c r="I347" s="144"/>
      <c r="L347" s="33"/>
      <c r="M347" s="145"/>
      <c r="T347" s="54"/>
      <c r="AT347" s="18" t="s">
        <v>181</v>
      </c>
      <c r="AU347" s="18" t="s">
        <v>90</v>
      </c>
    </row>
    <row r="348" spans="2:51" s="12" customFormat="1" ht="12">
      <c r="B348" s="148"/>
      <c r="D348" s="146" t="s">
        <v>185</v>
      </c>
      <c r="E348" s="149" t="s">
        <v>31</v>
      </c>
      <c r="F348" s="150" t="s">
        <v>459</v>
      </c>
      <c r="H348" s="151">
        <v>39.042</v>
      </c>
      <c r="I348" s="152"/>
      <c r="L348" s="148"/>
      <c r="M348" s="153"/>
      <c r="T348" s="154"/>
      <c r="AT348" s="149" t="s">
        <v>185</v>
      </c>
      <c r="AU348" s="149" t="s">
        <v>90</v>
      </c>
      <c r="AV348" s="12" t="s">
        <v>84</v>
      </c>
      <c r="AW348" s="12" t="s">
        <v>36</v>
      </c>
      <c r="AX348" s="12" t="s">
        <v>80</v>
      </c>
      <c r="AY348" s="149" t="s">
        <v>172</v>
      </c>
    </row>
    <row r="349" spans="2:47" s="1" customFormat="1" ht="12">
      <c r="B349" s="33"/>
      <c r="D349" s="146" t="s">
        <v>186</v>
      </c>
      <c r="F349" s="155" t="s">
        <v>407</v>
      </c>
      <c r="L349" s="33"/>
      <c r="M349" s="145"/>
      <c r="T349" s="54"/>
      <c r="AU349" s="18" t="s">
        <v>90</v>
      </c>
    </row>
    <row r="350" spans="2:47" s="1" customFormat="1" ht="12">
      <c r="B350" s="33"/>
      <c r="D350" s="146" t="s">
        <v>186</v>
      </c>
      <c r="F350" s="156" t="s">
        <v>1209</v>
      </c>
      <c r="H350" s="157">
        <v>18.17</v>
      </c>
      <c r="L350" s="33"/>
      <c r="M350" s="145"/>
      <c r="T350" s="54"/>
      <c r="AU350" s="18" t="s">
        <v>90</v>
      </c>
    </row>
    <row r="351" spans="2:47" s="1" customFormat="1" ht="12">
      <c r="B351" s="33"/>
      <c r="D351" s="146" t="s">
        <v>186</v>
      </c>
      <c r="F351" s="156" t="s">
        <v>1210</v>
      </c>
      <c r="H351" s="157">
        <v>1.351</v>
      </c>
      <c r="L351" s="33"/>
      <c r="M351" s="145"/>
      <c r="T351" s="54"/>
      <c r="AU351" s="18" t="s">
        <v>90</v>
      </c>
    </row>
    <row r="352" spans="2:47" s="1" customFormat="1" ht="12">
      <c r="B352" s="33"/>
      <c r="D352" s="146" t="s">
        <v>186</v>
      </c>
      <c r="F352" s="156" t="s">
        <v>217</v>
      </c>
      <c r="H352" s="157">
        <v>19.521</v>
      </c>
      <c r="L352" s="33"/>
      <c r="M352" s="145"/>
      <c r="T352" s="54"/>
      <c r="AU352" s="18" t="s">
        <v>90</v>
      </c>
    </row>
    <row r="353" spans="2:63" s="11" customFormat="1" ht="22.9" customHeight="1">
      <c r="B353" s="117"/>
      <c r="D353" s="118" t="s">
        <v>74</v>
      </c>
      <c r="E353" s="127" t="s">
        <v>241</v>
      </c>
      <c r="F353" s="127" t="s">
        <v>460</v>
      </c>
      <c r="I353" s="120"/>
      <c r="J353" s="128">
        <f>BK353</f>
        <v>0</v>
      </c>
      <c r="L353" s="117"/>
      <c r="M353" s="122"/>
      <c r="P353" s="123">
        <f>P354+SUM(P355:P364)</f>
        <v>0</v>
      </c>
      <c r="R353" s="123">
        <f>R354+SUM(R355:R364)</f>
        <v>25.469978298000004</v>
      </c>
      <c r="T353" s="124">
        <f>T354+SUM(T355:T364)</f>
        <v>0</v>
      </c>
      <c r="AR353" s="118" t="s">
        <v>80</v>
      </c>
      <c r="AT353" s="125" t="s">
        <v>74</v>
      </c>
      <c r="AU353" s="125" t="s">
        <v>80</v>
      </c>
      <c r="AY353" s="118" t="s">
        <v>172</v>
      </c>
      <c r="BK353" s="126">
        <f>BK354+SUM(BK355:BK364)</f>
        <v>0</v>
      </c>
    </row>
    <row r="354" spans="2:65" s="1" customFormat="1" ht="37.9" customHeight="1">
      <c r="B354" s="33"/>
      <c r="C354" s="129" t="s">
        <v>449</v>
      </c>
      <c r="D354" s="129" t="s">
        <v>176</v>
      </c>
      <c r="E354" s="130" t="s">
        <v>462</v>
      </c>
      <c r="F354" s="131" t="s">
        <v>463</v>
      </c>
      <c r="G354" s="132" t="s">
        <v>101</v>
      </c>
      <c r="H354" s="133">
        <v>54.25</v>
      </c>
      <c r="I354" s="134"/>
      <c r="J354" s="135">
        <f>ROUND(I354*H354,2)</f>
        <v>0</v>
      </c>
      <c r="K354" s="131" t="s">
        <v>179</v>
      </c>
      <c r="L354" s="33"/>
      <c r="M354" s="136" t="s">
        <v>31</v>
      </c>
      <c r="N354" s="137" t="s">
        <v>46</v>
      </c>
      <c r="P354" s="138">
        <f>O354*H354</f>
        <v>0</v>
      </c>
      <c r="Q354" s="138">
        <v>0.00021</v>
      </c>
      <c r="R354" s="138">
        <f>Q354*H354</f>
        <v>0.0113925</v>
      </c>
      <c r="S354" s="138">
        <v>0</v>
      </c>
      <c r="T354" s="139">
        <f>S354*H354</f>
        <v>0</v>
      </c>
      <c r="AR354" s="140" t="s">
        <v>90</v>
      </c>
      <c r="AT354" s="140" t="s">
        <v>176</v>
      </c>
      <c r="AU354" s="140" t="s">
        <v>84</v>
      </c>
      <c r="AY354" s="18" t="s">
        <v>172</v>
      </c>
      <c r="BE354" s="141">
        <f>IF(N354="základní",J354,0)</f>
        <v>0</v>
      </c>
      <c r="BF354" s="141">
        <f>IF(N354="snížená",J354,0)</f>
        <v>0</v>
      </c>
      <c r="BG354" s="141">
        <f>IF(N354="zákl. přenesená",J354,0)</f>
        <v>0</v>
      </c>
      <c r="BH354" s="141">
        <f>IF(N354="sníž. přenesená",J354,0)</f>
        <v>0</v>
      </c>
      <c r="BI354" s="141">
        <f>IF(N354="nulová",J354,0)</f>
        <v>0</v>
      </c>
      <c r="BJ354" s="18" t="s">
        <v>80</v>
      </c>
      <c r="BK354" s="141">
        <f>ROUND(I354*H354,2)</f>
        <v>0</v>
      </c>
      <c r="BL354" s="18" t="s">
        <v>90</v>
      </c>
      <c r="BM354" s="140" t="s">
        <v>1217</v>
      </c>
    </row>
    <row r="355" spans="2:47" s="1" customFormat="1" ht="12">
      <c r="B355" s="33"/>
      <c r="D355" s="142" t="s">
        <v>181</v>
      </c>
      <c r="F355" s="143" t="s">
        <v>465</v>
      </c>
      <c r="I355" s="144"/>
      <c r="L355" s="33"/>
      <c r="M355" s="145"/>
      <c r="T355" s="54"/>
      <c r="AT355" s="18" t="s">
        <v>181</v>
      </c>
      <c r="AU355" s="18" t="s">
        <v>84</v>
      </c>
    </row>
    <row r="356" spans="2:51" s="12" customFormat="1" ht="12">
      <c r="B356" s="148"/>
      <c r="D356" s="146" t="s">
        <v>185</v>
      </c>
      <c r="E356" s="149" t="s">
        <v>31</v>
      </c>
      <c r="F356" s="150" t="s">
        <v>1218</v>
      </c>
      <c r="H356" s="151">
        <v>54.25</v>
      </c>
      <c r="I356" s="152"/>
      <c r="L356" s="148"/>
      <c r="M356" s="153"/>
      <c r="T356" s="154"/>
      <c r="AT356" s="149" t="s">
        <v>185</v>
      </c>
      <c r="AU356" s="149" t="s">
        <v>84</v>
      </c>
      <c r="AV356" s="12" t="s">
        <v>84</v>
      </c>
      <c r="AW356" s="12" t="s">
        <v>36</v>
      </c>
      <c r="AX356" s="12" t="s">
        <v>80</v>
      </c>
      <c r="AY356" s="149" t="s">
        <v>172</v>
      </c>
    </row>
    <row r="357" spans="2:65" s="1" customFormat="1" ht="37.9" customHeight="1">
      <c r="B357" s="33"/>
      <c r="C357" s="129" t="s">
        <v>454</v>
      </c>
      <c r="D357" s="129" t="s">
        <v>176</v>
      </c>
      <c r="E357" s="130" t="s">
        <v>468</v>
      </c>
      <c r="F357" s="131" t="s">
        <v>469</v>
      </c>
      <c r="G357" s="132" t="s">
        <v>101</v>
      </c>
      <c r="H357" s="133">
        <v>200</v>
      </c>
      <c r="I357" s="134"/>
      <c r="J357" s="135">
        <f>ROUND(I357*H357,2)</f>
        <v>0</v>
      </c>
      <c r="K357" s="131" t="s">
        <v>179</v>
      </c>
      <c r="L357" s="33"/>
      <c r="M357" s="136" t="s">
        <v>31</v>
      </c>
      <c r="N357" s="137" t="s">
        <v>46</v>
      </c>
      <c r="P357" s="138">
        <f>O357*H357</f>
        <v>0</v>
      </c>
      <c r="Q357" s="138">
        <v>3.5E-05</v>
      </c>
      <c r="R357" s="138">
        <f>Q357*H357</f>
        <v>0.006999999999999999</v>
      </c>
      <c r="S357" s="138">
        <v>0</v>
      </c>
      <c r="T357" s="139">
        <f>S357*H357</f>
        <v>0</v>
      </c>
      <c r="AR357" s="140" t="s">
        <v>289</v>
      </c>
      <c r="AT357" s="140" t="s">
        <v>176</v>
      </c>
      <c r="AU357" s="140" t="s">
        <v>84</v>
      </c>
      <c r="AY357" s="18" t="s">
        <v>172</v>
      </c>
      <c r="BE357" s="141">
        <f>IF(N357="základní",J357,0)</f>
        <v>0</v>
      </c>
      <c r="BF357" s="141">
        <f>IF(N357="snížená",J357,0)</f>
        <v>0</v>
      </c>
      <c r="BG357" s="141">
        <f>IF(N357="zákl. přenesená",J357,0)</f>
        <v>0</v>
      </c>
      <c r="BH357" s="141">
        <f>IF(N357="sníž. přenesená",J357,0)</f>
        <v>0</v>
      </c>
      <c r="BI357" s="141">
        <f>IF(N357="nulová",J357,0)</f>
        <v>0</v>
      </c>
      <c r="BJ357" s="18" t="s">
        <v>80</v>
      </c>
      <c r="BK357" s="141">
        <f>ROUND(I357*H357,2)</f>
        <v>0</v>
      </c>
      <c r="BL357" s="18" t="s">
        <v>289</v>
      </c>
      <c r="BM357" s="140" t="s">
        <v>1219</v>
      </c>
    </row>
    <row r="358" spans="2:47" s="1" customFormat="1" ht="12">
      <c r="B358" s="33"/>
      <c r="D358" s="142" t="s">
        <v>181</v>
      </c>
      <c r="F358" s="143" t="s">
        <v>471</v>
      </c>
      <c r="I358" s="144"/>
      <c r="L358" s="33"/>
      <c r="M358" s="145"/>
      <c r="T358" s="54"/>
      <c r="AT358" s="18" t="s">
        <v>181</v>
      </c>
      <c r="AU358" s="18" t="s">
        <v>84</v>
      </c>
    </row>
    <row r="359" spans="2:51" s="12" customFormat="1" ht="12">
      <c r="B359" s="148"/>
      <c r="D359" s="146" t="s">
        <v>185</v>
      </c>
      <c r="E359" s="149" t="s">
        <v>31</v>
      </c>
      <c r="F359" s="150" t="s">
        <v>1220</v>
      </c>
      <c r="H359" s="151">
        <v>200</v>
      </c>
      <c r="I359" s="152"/>
      <c r="L359" s="148"/>
      <c r="M359" s="153"/>
      <c r="T359" s="154"/>
      <c r="AT359" s="149" t="s">
        <v>185</v>
      </c>
      <c r="AU359" s="149" t="s">
        <v>84</v>
      </c>
      <c r="AV359" s="12" t="s">
        <v>84</v>
      </c>
      <c r="AW359" s="12" t="s">
        <v>36</v>
      </c>
      <c r="AX359" s="12" t="s">
        <v>80</v>
      </c>
      <c r="AY359" s="149" t="s">
        <v>172</v>
      </c>
    </row>
    <row r="360" spans="2:65" s="1" customFormat="1" ht="24.2" customHeight="1">
      <c r="B360" s="33"/>
      <c r="C360" s="129" t="s">
        <v>461</v>
      </c>
      <c r="D360" s="129" t="s">
        <v>176</v>
      </c>
      <c r="E360" s="130" t="s">
        <v>473</v>
      </c>
      <c r="F360" s="131" t="s">
        <v>474</v>
      </c>
      <c r="G360" s="132" t="s">
        <v>475</v>
      </c>
      <c r="H360" s="133">
        <v>5</v>
      </c>
      <c r="I360" s="134"/>
      <c r="J360" s="135">
        <f>ROUND(I360*H360,2)</f>
        <v>0</v>
      </c>
      <c r="K360" s="131" t="s">
        <v>179</v>
      </c>
      <c r="L360" s="33"/>
      <c r="M360" s="136" t="s">
        <v>31</v>
      </c>
      <c r="N360" s="137" t="s">
        <v>46</v>
      </c>
      <c r="P360" s="138">
        <f>O360*H360</f>
        <v>0</v>
      </c>
      <c r="Q360" s="138">
        <v>0</v>
      </c>
      <c r="R360" s="138">
        <f>Q360*H360</f>
        <v>0</v>
      </c>
      <c r="S360" s="138">
        <v>0</v>
      </c>
      <c r="T360" s="139">
        <f>S360*H360</f>
        <v>0</v>
      </c>
      <c r="AR360" s="140" t="s">
        <v>90</v>
      </c>
      <c r="AT360" s="140" t="s">
        <v>176</v>
      </c>
      <c r="AU360" s="140" t="s">
        <v>84</v>
      </c>
      <c r="AY360" s="18" t="s">
        <v>172</v>
      </c>
      <c r="BE360" s="141">
        <f>IF(N360="základní",J360,0)</f>
        <v>0</v>
      </c>
      <c r="BF360" s="141">
        <f>IF(N360="snížená",J360,0)</f>
        <v>0</v>
      </c>
      <c r="BG360" s="141">
        <f>IF(N360="zákl. přenesená",J360,0)</f>
        <v>0</v>
      </c>
      <c r="BH360" s="141">
        <f>IF(N360="sníž. přenesená",J360,0)</f>
        <v>0</v>
      </c>
      <c r="BI360" s="141">
        <f>IF(N360="nulová",J360,0)</f>
        <v>0</v>
      </c>
      <c r="BJ360" s="18" t="s">
        <v>80</v>
      </c>
      <c r="BK360" s="141">
        <f>ROUND(I360*H360,2)</f>
        <v>0</v>
      </c>
      <c r="BL360" s="18" t="s">
        <v>90</v>
      </c>
      <c r="BM360" s="140" t="s">
        <v>1221</v>
      </c>
    </row>
    <row r="361" spans="2:47" s="1" customFormat="1" ht="12">
      <c r="B361" s="33"/>
      <c r="D361" s="142" t="s">
        <v>181</v>
      </c>
      <c r="F361" s="143" t="s">
        <v>477</v>
      </c>
      <c r="I361" s="144"/>
      <c r="L361" s="33"/>
      <c r="M361" s="145"/>
      <c r="T361" s="54"/>
      <c r="AT361" s="18" t="s">
        <v>181</v>
      </c>
      <c r="AU361" s="18" t="s">
        <v>84</v>
      </c>
    </row>
    <row r="362" spans="2:51" s="12" customFormat="1" ht="12">
      <c r="B362" s="148"/>
      <c r="D362" s="146" t="s">
        <v>185</v>
      </c>
      <c r="E362" s="149" t="s">
        <v>31</v>
      </c>
      <c r="F362" s="150" t="s">
        <v>480</v>
      </c>
      <c r="H362" s="151">
        <v>5</v>
      </c>
      <c r="I362" s="152"/>
      <c r="L362" s="148"/>
      <c r="M362" s="153"/>
      <c r="T362" s="154"/>
      <c r="AT362" s="149" t="s">
        <v>185</v>
      </c>
      <c r="AU362" s="149" t="s">
        <v>84</v>
      </c>
      <c r="AV362" s="12" t="s">
        <v>84</v>
      </c>
      <c r="AW362" s="12" t="s">
        <v>36</v>
      </c>
      <c r="AX362" s="12" t="s">
        <v>75</v>
      </c>
      <c r="AY362" s="149" t="s">
        <v>172</v>
      </c>
    </row>
    <row r="363" spans="2:51" s="13" customFormat="1" ht="12">
      <c r="B363" s="168"/>
      <c r="D363" s="146" t="s">
        <v>185</v>
      </c>
      <c r="E363" s="169" t="s">
        <v>31</v>
      </c>
      <c r="F363" s="170" t="s">
        <v>217</v>
      </c>
      <c r="H363" s="171">
        <v>5</v>
      </c>
      <c r="I363" s="172"/>
      <c r="L363" s="168"/>
      <c r="M363" s="173"/>
      <c r="T363" s="174"/>
      <c r="AT363" s="169" t="s">
        <v>185</v>
      </c>
      <c r="AU363" s="169" t="s">
        <v>84</v>
      </c>
      <c r="AV363" s="13" t="s">
        <v>90</v>
      </c>
      <c r="AW363" s="13" t="s">
        <v>36</v>
      </c>
      <c r="AX363" s="13" t="s">
        <v>80</v>
      </c>
      <c r="AY363" s="169" t="s">
        <v>172</v>
      </c>
    </row>
    <row r="364" spans="2:63" s="11" customFormat="1" ht="20.85" customHeight="1">
      <c r="B364" s="117"/>
      <c r="D364" s="118" t="s">
        <v>74</v>
      </c>
      <c r="E364" s="127" t="s">
        <v>481</v>
      </c>
      <c r="F364" s="127" t="s">
        <v>482</v>
      </c>
      <c r="I364" s="120"/>
      <c r="J364" s="128">
        <f>BK364</f>
        <v>0</v>
      </c>
      <c r="L364" s="117"/>
      <c r="M364" s="122"/>
      <c r="P364" s="123">
        <f>SUM(P365:P381)</f>
        <v>0</v>
      </c>
      <c r="R364" s="123">
        <f>SUM(R365:R381)</f>
        <v>25.451585798000004</v>
      </c>
      <c r="T364" s="124">
        <f>SUM(T365:T381)</f>
        <v>0</v>
      </c>
      <c r="AR364" s="118" t="s">
        <v>80</v>
      </c>
      <c r="AT364" s="125" t="s">
        <v>74</v>
      </c>
      <c r="AU364" s="125" t="s">
        <v>84</v>
      </c>
      <c r="AY364" s="118" t="s">
        <v>172</v>
      </c>
      <c r="BK364" s="126">
        <f>SUM(BK365:BK381)</f>
        <v>0</v>
      </c>
    </row>
    <row r="365" spans="2:65" s="1" customFormat="1" ht="55.5" customHeight="1">
      <c r="B365" s="33"/>
      <c r="C365" s="129" t="s">
        <v>467</v>
      </c>
      <c r="D365" s="129" t="s">
        <v>176</v>
      </c>
      <c r="E365" s="130" t="s">
        <v>490</v>
      </c>
      <c r="F365" s="131" t="s">
        <v>491</v>
      </c>
      <c r="G365" s="132" t="s">
        <v>101</v>
      </c>
      <c r="H365" s="133">
        <v>27.887</v>
      </c>
      <c r="I365" s="134"/>
      <c r="J365" s="135">
        <f>ROUND(I365*H365,2)</f>
        <v>0</v>
      </c>
      <c r="K365" s="131" t="s">
        <v>179</v>
      </c>
      <c r="L365" s="33"/>
      <c r="M365" s="136" t="s">
        <v>31</v>
      </c>
      <c r="N365" s="137" t="s">
        <v>46</v>
      </c>
      <c r="P365" s="138">
        <f>O365*H365</f>
        <v>0</v>
      </c>
      <c r="Q365" s="138">
        <v>0.250805</v>
      </c>
      <c r="R365" s="138">
        <f>Q365*H365</f>
        <v>6.994199035</v>
      </c>
      <c r="S365" s="138">
        <v>0</v>
      </c>
      <c r="T365" s="139">
        <f>S365*H365</f>
        <v>0</v>
      </c>
      <c r="AR365" s="140" t="s">
        <v>90</v>
      </c>
      <c r="AT365" s="140" t="s">
        <v>176</v>
      </c>
      <c r="AU365" s="140" t="s">
        <v>87</v>
      </c>
      <c r="AY365" s="18" t="s">
        <v>172</v>
      </c>
      <c r="BE365" s="141">
        <f>IF(N365="základní",J365,0)</f>
        <v>0</v>
      </c>
      <c r="BF365" s="141">
        <f>IF(N365="snížená",J365,0)</f>
        <v>0</v>
      </c>
      <c r="BG365" s="141">
        <f>IF(N365="zákl. přenesená",J365,0)</f>
        <v>0</v>
      </c>
      <c r="BH365" s="141">
        <f>IF(N365="sníž. přenesená",J365,0)</f>
        <v>0</v>
      </c>
      <c r="BI365" s="141">
        <f>IF(N365="nulová",J365,0)</f>
        <v>0</v>
      </c>
      <c r="BJ365" s="18" t="s">
        <v>80</v>
      </c>
      <c r="BK365" s="141">
        <f>ROUND(I365*H365,2)</f>
        <v>0</v>
      </c>
      <c r="BL365" s="18" t="s">
        <v>90</v>
      </c>
      <c r="BM365" s="140" t="s">
        <v>1222</v>
      </c>
    </row>
    <row r="366" spans="2:47" s="1" customFormat="1" ht="12">
      <c r="B366" s="33"/>
      <c r="D366" s="142" t="s">
        <v>181</v>
      </c>
      <c r="F366" s="143" t="s">
        <v>493</v>
      </c>
      <c r="I366" s="144"/>
      <c r="L366" s="33"/>
      <c r="M366" s="145"/>
      <c r="T366" s="54"/>
      <c r="AT366" s="18" t="s">
        <v>181</v>
      </c>
      <c r="AU366" s="18" t="s">
        <v>87</v>
      </c>
    </row>
    <row r="367" spans="2:51" s="12" customFormat="1" ht="12">
      <c r="B367" s="148"/>
      <c r="D367" s="146" t="s">
        <v>185</v>
      </c>
      <c r="E367" s="149" t="s">
        <v>31</v>
      </c>
      <c r="F367" s="150" t="s">
        <v>1024</v>
      </c>
      <c r="H367" s="151">
        <v>27.887</v>
      </c>
      <c r="I367" s="152"/>
      <c r="L367" s="148"/>
      <c r="M367" s="153"/>
      <c r="T367" s="154"/>
      <c r="AT367" s="149" t="s">
        <v>185</v>
      </c>
      <c r="AU367" s="149" t="s">
        <v>87</v>
      </c>
      <c r="AV367" s="12" t="s">
        <v>84</v>
      </c>
      <c r="AW367" s="12" t="s">
        <v>36</v>
      </c>
      <c r="AX367" s="12" t="s">
        <v>80</v>
      </c>
      <c r="AY367" s="149" t="s">
        <v>172</v>
      </c>
    </row>
    <row r="368" spans="2:47" s="1" customFormat="1" ht="12">
      <c r="B368" s="33"/>
      <c r="D368" s="146" t="s">
        <v>186</v>
      </c>
      <c r="F368" s="155" t="s">
        <v>310</v>
      </c>
      <c r="L368" s="33"/>
      <c r="M368" s="145"/>
      <c r="T368" s="54"/>
      <c r="AU368" s="18" t="s">
        <v>87</v>
      </c>
    </row>
    <row r="369" spans="2:47" s="1" customFormat="1" ht="12">
      <c r="B369" s="33"/>
      <c r="D369" s="146" t="s">
        <v>186</v>
      </c>
      <c r="F369" s="156" t="s">
        <v>1133</v>
      </c>
      <c r="H369" s="157">
        <v>55.773</v>
      </c>
      <c r="L369" s="33"/>
      <c r="M369" s="145"/>
      <c r="T369" s="54"/>
      <c r="AU369" s="18" t="s">
        <v>87</v>
      </c>
    </row>
    <row r="370" spans="2:65" s="1" customFormat="1" ht="16.5" customHeight="1">
      <c r="B370" s="33"/>
      <c r="C370" s="158" t="s">
        <v>472</v>
      </c>
      <c r="D370" s="158" t="s">
        <v>201</v>
      </c>
      <c r="E370" s="159" t="s">
        <v>495</v>
      </c>
      <c r="F370" s="160" t="s">
        <v>496</v>
      </c>
      <c r="G370" s="161" t="s">
        <v>101</v>
      </c>
      <c r="H370" s="162">
        <v>28.445</v>
      </c>
      <c r="I370" s="163"/>
      <c r="J370" s="164">
        <f>ROUND(I370*H370,2)</f>
        <v>0</v>
      </c>
      <c r="K370" s="160" t="s">
        <v>179</v>
      </c>
      <c r="L370" s="165"/>
      <c r="M370" s="166" t="s">
        <v>31</v>
      </c>
      <c r="N370" s="167" t="s">
        <v>46</v>
      </c>
      <c r="P370" s="138">
        <f>O370*H370</f>
        <v>0</v>
      </c>
      <c r="Q370" s="138">
        <v>0.118</v>
      </c>
      <c r="R370" s="138">
        <f>Q370*H370</f>
        <v>3.3565099999999997</v>
      </c>
      <c r="S370" s="138">
        <v>0</v>
      </c>
      <c r="T370" s="139">
        <f>S370*H370</f>
        <v>0</v>
      </c>
      <c r="AR370" s="140" t="s">
        <v>205</v>
      </c>
      <c r="AT370" s="140" t="s">
        <v>201</v>
      </c>
      <c r="AU370" s="140" t="s">
        <v>87</v>
      </c>
      <c r="AY370" s="18" t="s">
        <v>172</v>
      </c>
      <c r="BE370" s="141">
        <f>IF(N370="základní",J370,0)</f>
        <v>0</v>
      </c>
      <c r="BF370" s="141">
        <f>IF(N370="snížená",J370,0)</f>
        <v>0</v>
      </c>
      <c r="BG370" s="141">
        <f>IF(N370="zákl. přenesená",J370,0)</f>
        <v>0</v>
      </c>
      <c r="BH370" s="141">
        <f>IF(N370="sníž. přenesená",J370,0)</f>
        <v>0</v>
      </c>
      <c r="BI370" s="141">
        <f>IF(N370="nulová",J370,0)</f>
        <v>0</v>
      </c>
      <c r="BJ370" s="18" t="s">
        <v>80</v>
      </c>
      <c r="BK370" s="141">
        <f>ROUND(I370*H370,2)</f>
        <v>0</v>
      </c>
      <c r="BL370" s="18" t="s">
        <v>90</v>
      </c>
      <c r="BM370" s="140" t="s">
        <v>1223</v>
      </c>
    </row>
    <row r="371" spans="2:51" s="12" customFormat="1" ht="12">
      <c r="B371" s="148"/>
      <c r="D371" s="146" t="s">
        <v>185</v>
      </c>
      <c r="F371" s="150" t="s">
        <v>1224</v>
      </c>
      <c r="H371" s="151">
        <v>28.445</v>
      </c>
      <c r="I371" s="152"/>
      <c r="L371" s="148"/>
      <c r="M371" s="153"/>
      <c r="T371" s="154"/>
      <c r="AT371" s="149" t="s">
        <v>185</v>
      </c>
      <c r="AU371" s="149" t="s">
        <v>87</v>
      </c>
      <c r="AV371" s="12" t="s">
        <v>84</v>
      </c>
      <c r="AW371" s="12" t="s">
        <v>4</v>
      </c>
      <c r="AX371" s="12" t="s">
        <v>80</v>
      </c>
      <c r="AY371" s="149" t="s">
        <v>172</v>
      </c>
    </row>
    <row r="372" spans="2:65" s="1" customFormat="1" ht="33" customHeight="1">
      <c r="B372" s="33"/>
      <c r="C372" s="129" t="s">
        <v>483</v>
      </c>
      <c r="D372" s="129" t="s">
        <v>176</v>
      </c>
      <c r="E372" s="130" t="s">
        <v>1225</v>
      </c>
      <c r="F372" s="131" t="s">
        <v>1226</v>
      </c>
      <c r="G372" s="132" t="s">
        <v>101</v>
      </c>
      <c r="H372" s="133">
        <v>27.887</v>
      </c>
      <c r="I372" s="134"/>
      <c r="J372" s="135">
        <f>ROUND(I372*H372,2)</f>
        <v>0</v>
      </c>
      <c r="K372" s="131" t="s">
        <v>179</v>
      </c>
      <c r="L372" s="33"/>
      <c r="M372" s="136" t="s">
        <v>31</v>
      </c>
      <c r="N372" s="137" t="s">
        <v>46</v>
      </c>
      <c r="P372" s="138">
        <f>O372*H372</f>
        <v>0</v>
      </c>
      <c r="Q372" s="138">
        <v>0.283615</v>
      </c>
      <c r="R372" s="138">
        <f>Q372*H372</f>
        <v>7.909171505000001</v>
      </c>
      <c r="S372" s="138">
        <v>0</v>
      </c>
      <c r="T372" s="139">
        <f>S372*H372</f>
        <v>0</v>
      </c>
      <c r="AR372" s="140" t="s">
        <v>90</v>
      </c>
      <c r="AT372" s="140" t="s">
        <v>176</v>
      </c>
      <c r="AU372" s="140" t="s">
        <v>87</v>
      </c>
      <c r="AY372" s="18" t="s">
        <v>172</v>
      </c>
      <c r="BE372" s="141">
        <f>IF(N372="základní",J372,0)</f>
        <v>0</v>
      </c>
      <c r="BF372" s="141">
        <f>IF(N372="snížená",J372,0)</f>
        <v>0</v>
      </c>
      <c r="BG372" s="141">
        <f>IF(N372="zákl. přenesená",J372,0)</f>
        <v>0</v>
      </c>
      <c r="BH372" s="141">
        <f>IF(N372="sníž. přenesená",J372,0)</f>
        <v>0</v>
      </c>
      <c r="BI372" s="141">
        <f>IF(N372="nulová",J372,0)</f>
        <v>0</v>
      </c>
      <c r="BJ372" s="18" t="s">
        <v>80</v>
      </c>
      <c r="BK372" s="141">
        <f>ROUND(I372*H372,2)</f>
        <v>0</v>
      </c>
      <c r="BL372" s="18" t="s">
        <v>90</v>
      </c>
      <c r="BM372" s="140" t="s">
        <v>1227</v>
      </c>
    </row>
    <row r="373" spans="2:47" s="1" customFormat="1" ht="12">
      <c r="B373" s="33"/>
      <c r="D373" s="142" t="s">
        <v>181</v>
      </c>
      <c r="F373" s="143" t="s">
        <v>1228</v>
      </c>
      <c r="I373" s="144"/>
      <c r="L373" s="33"/>
      <c r="M373" s="145"/>
      <c r="T373" s="54"/>
      <c r="AT373" s="18" t="s">
        <v>181</v>
      </c>
      <c r="AU373" s="18" t="s">
        <v>87</v>
      </c>
    </row>
    <row r="374" spans="2:51" s="12" customFormat="1" ht="12">
      <c r="B374" s="148"/>
      <c r="D374" s="146" t="s">
        <v>185</v>
      </c>
      <c r="E374" s="149" t="s">
        <v>31</v>
      </c>
      <c r="F374" s="150" t="s">
        <v>1024</v>
      </c>
      <c r="H374" s="151">
        <v>27.887</v>
      </c>
      <c r="I374" s="152"/>
      <c r="L374" s="148"/>
      <c r="M374" s="153"/>
      <c r="T374" s="154"/>
      <c r="AT374" s="149" t="s">
        <v>185</v>
      </c>
      <c r="AU374" s="149" t="s">
        <v>87</v>
      </c>
      <c r="AV374" s="12" t="s">
        <v>84</v>
      </c>
      <c r="AW374" s="12" t="s">
        <v>36</v>
      </c>
      <c r="AX374" s="12" t="s">
        <v>80</v>
      </c>
      <c r="AY374" s="149" t="s">
        <v>172</v>
      </c>
    </row>
    <row r="375" spans="2:47" s="1" customFormat="1" ht="12">
      <c r="B375" s="33"/>
      <c r="D375" s="146" t="s">
        <v>186</v>
      </c>
      <c r="F375" s="155" t="s">
        <v>310</v>
      </c>
      <c r="L375" s="33"/>
      <c r="M375" s="145"/>
      <c r="T375" s="54"/>
      <c r="AU375" s="18" t="s">
        <v>87</v>
      </c>
    </row>
    <row r="376" spans="2:47" s="1" customFormat="1" ht="12">
      <c r="B376" s="33"/>
      <c r="D376" s="146" t="s">
        <v>186</v>
      </c>
      <c r="F376" s="156" t="s">
        <v>1133</v>
      </c>
      <c r="H376" s="157">
        <v>55.773</v>
      </c>
      <c r="L376" s="33"/>
      <c r="M376" s="145"/>
      <c r="T376" s="54"/>
      <c r="AU376" s="18" t="s">
        <v>87</v>
      </c>
    </row>
    <row r="377" spans="2:65" s="1" customFormat="1" ht="37.9" customHeight="1">
      <c r="B377" s="33"/>
      <c r="C377" s="129" t="s">
        <v>489</v>
      </c>
      <c r="D377" s="129" t="s">
        <v>176</v>
      </c>
      <c r="E377" s="130" t="s">
        <v>500</v>
      </c>
      <c r="F377" s="131" t="s">
        <v>501</v>
      </c>
      <c r="G377" s="132" t="s">
        <v>109</v>
      </c>
      <c r="H377" s="133">
        <v>55.773</v>
      </c>
      <c r="I377" s="134"/>
      <c r="J377" s="135">
        <f>ROUND(I377*H377,2)</f>
        <v>0</v>
      </c>
      <c r="K377" s="131" t="s">
        <v>179</v>
      </c>
      <c r="L377" s="33"/>
      <c r="M377" s="136" t="s">
        <v>31</v>
      </c>
      <c r="N377" s="137" t="s">
        <v>46</v>
      </c>
      <c r="P377" s="138">
        <f>O377*H377</f>
        <v>0</v>
      </c>
      <c r="Q377" s="138">
        <v>0.128946</v>
      </c>
      <c r="R377" s="138">
        <f>Q377*H377</f>
        <v>7.191705258000001</v>
      </c>
      <c r="S377" s="138">
        <v>0</v>
      </c>
      <c r="T377" s="139">
        <f>S377*H377</f>
        <v>0</v>
      </c>
      <c r="AR377" s="140" t="s">
        <v>90</v>
      </c>
      <c r="AT377" s="140" t="s">
        <v>176</v>
      </c>
      <c r="AU377" s="140" t="s">
        <v>87</v>
      </c>
      <c r="AY377" s="18" t="s">
        <v>172</v>
      </c>
      <c r="BE377" s="141">
        <f>IF(N377="základní",J377,0)</f>
        <v>0</v>
      </c>
      <c r="BF377" s="141">
        <f>IF(N377="snížená",J377,0)</f>
        <v>0</v>
      </c>
      <c r="BG377" s="141">
        <f>IF(N377="zákl. přenesená",J377,0)</f>
        <v>0</v>
      </c>
      <c r="BH377" s="141">
        <f>IF(N377="sníž. přenesená",J377,0)</f>
        <v>0</v>
      </c>
      <c r="BI377" s="141">
        <f>IF(N377="nulová",J377,0)</f>
        <v>0</v>
      </c>
      <c r="BJ377" s="18" t="s">
        <v>80</v>
      </c>
      <c r="BK377" s="141">
        <f>ROUND(I377*H377,2)</f>
        <v>0</v>
      </c>
      <c r="BL377" s="18" t="s">
        <v>90</v>
      </c>
      <c r="BM377" s="140" t="s">
        <v>1229</v>
      </c>
    </row>
    <row r="378" spans="2:47" s="1" customFormat="1" ht="12">
      <c r="B378" s="33"/>
      <c r="D378" s="142" t="s">
        <v>181</v>
      </c>
      <c r="F378" s="143" t="s">
        <v>503</v>
      </c>
      <c r="I378" s="144"/>
      <c r="L378" s="33"/>
      <c r="M378" s="145"/>
      <c r="T378" s="54"/>
      <c r="AT378" s="18" t="s">
        <v>181</v>
      </c>
      <c r="AU378" s="18" t="s">
        <v>87</v>
      </c>
    </row>
    <row r="379" spans="2:51" s="12" customFormat="1" ht="12">
      <c r="B379" s="148"/>
      <c r="D379" s="146" t="s">
        <v>185</v>
      </c>
      <c r="E379" s="149" t="s">
        <v>31</v>
      </c>
      <c r="F379" s="150" t="s">
        <v>107</v>
      </c>
      <c r="H379" s="151">
        <v>55.773</v>
      </c>
      <c r="I379" s="152"/>
      <c r="L379" s="148"/>
      <c r="M379" s="153"/>
      <c r="T379" s="154"/>
      <c r="AT379" s="149" t="s">
        <v>185</v>
      </c>
      <c r="AU379" s="149" t="s">
        <v>87</v>
      </c>
      <c r="AV379" s="12" t="s">
        <v>84</v>
      </c>
      <c r="AW379" s="12" t="s">
        <v>36</v>
      </c>
      <c r="AX379" s="12" t="s">
        <v>80</v>
      </c>
      <c r="AY379" s="149" t="s">
        <v>172</v>
      </c>
    </row>
    <row r="380" spans="2:47" s="1" customFormat="1" ht="12">
      <c r="B380" s="33"/>
      <c r="D380" s="146" t="s">
        <v>186</v>
      </c>
      <c r="F380" s="155" t="s">
        <v>310</v>
      </c>
      <c r="L380" s="33"/>
      <c r="M380" s="145"/>
      <c r="T380" s="54"/>
      <c r="AU380" s="18" t="s">
        <v>87</v>
      </c>
    </row>
    <row r="381" spans="2:47" s="1" customFormat="1" ht="12">
      <c r="B381" s="33"/>
      <c r="D381" s="146" t="s">
        <v>186</v>
      </c>
      <c r="F381" s="156" t="s">
        <v>1133</v>
      </c>
      <c r="H381" s="157">
        <v>55.773</v>
      </c>
      <c r="L381" s="33"/>
      <c r="M381" s="145"/>
      <c r="T381" s="54"/>
      <c r="AU381" s="18" t="s">
        <v>87</v>
      </c>
    </row>
    <row r="382" spans="2:63" s="11" customFormat="1" ht="22.9" customHeight="1">
      <c r="B382" s="117"/>
      <c r="D382" s="118" t="s">
        <v>74</v>
      </c>
      <c r="E382" s="127" t="s">
        <v>521</v>
      </c>
      <c r="F382" s="127" t="s">
        <v>522</v>
      </c>
      <c r="I382" s="120"/>
      <c r="J382" s="128">
        <f>BK382</f>
        <v>0</v>
      </c>
      <c r="L382" s="117"/>
      <c r="M382" s="122"/>
      <c r="P382" s="123">
        <f>P383+SUM(P384:P446)</f>
        <v>0</v>
      </c>
      <c r="R382" s="123">
        <f>R383+SUM(R384:R446)</f>
        <v>0</v>
      </c>
      <c r="T382" s="124">
        <f>T383+SUM(T384:T446)</f>
        <v>33.3624935</v>
      </c>
      <c r="AR382" s="118" t="s">
        <v>80</v>
      </c>
      <c r="AT382" s="125" t="s">
        <v>74</v>
      </c>
      <c r="AU382" s="125" t="s">
        <v>80</v>
      </c>
      <c r="AY382" s="118" t="s">
        <v>172</v>
      </c>
      <c r="BK382" s="126">
        <f>BK383+SUM(BK384:BK446)</f>
        <v>0</v>
      </c>
    </row>
    <row r="383" spans="2:65" s="1" customFormat="1" ht="37.9" customHeight="1">
      <c r="B383" s="33"/>
      <c r="C383" s="129" t="s">
        <v>494</v>
      </c>
      <c r="D383" s="129" t="s">
        <v>176</v>
      </c>
      <c r="E383" s="130" t="s">
        <v>545</v>
      </c>
      <c r="F383" s="131" t="s">
        <v>546</v>
      </c>
      <c r="G383" s="132" t="s">
        <v>109</v>
      </c>
      <c r="H383" s="133">
        <v>55.773</v>
      </c>
      <c r="I383" s="134"/>
      <c r="J383" s="135">
        <f>ROUND(I383*H383,2)</f>
        <v>0</v>
      </c>
      <c r="K383" s="131" t="s">
        <v>179</v>
      </c>
      <c r="L383" s="33"/>
      <c r="M383" s="136" t="s">
        <v>31</v>
      </c>
      <c r="N383" s="137" t="s">
        <v>46</v>
      </c>
      <c r="P383" s="138">
        <f>O383*H383</f>
        <v>0</v>
      </c>
      <c r="Q383" s="138">
        <v>0</v>
      </c>
      <c r="R383" s="138">
        <f>Q383*H383</f>
        <v>0</v>
      </c>
      <c r="S383" s="138">
        <v>0.04</v>
      </c>
      <c r="T383" s="139">
        <f>S383*H383</f>
        <v>2.2309200000000002</v>
      </c>
      <c r="AR383" s="140" t="s">
        <v>90</v>
      </c>
      <c r="AT383" s="140" t="s">
        <v>176</v>
      </c>
      <c r="AU383" s="140" t="s">
        <v>84</v>
      </c>
      <c r="AY383" s="18" t="s">
        <v>172</v>
      </c>
      <c r="BE383" s="141">
        <f>IF(N383="základní",J383,0)</f>
        <v>0</v>
      </c>
      <c r="BF383" s="141">
        <f>IF(N383="snížená",J383,0)</f>
        <v>0</v>
      </c>
      <c r="BG383" s="141">
        <f>IF(N383="zákl. přenesená",J383,0)</f>
        <v>0</v>
      </c>
      <c r="BH383" s="141">
        <f>IF(N383="sníž. přenesená",J383,0)</f>
        <v>0</v>
      </c>
      <c r="BI383" s="141">
        <f>IF(N383="nulová",J383,0)</f>
        <v>0</v>
      </c>
      <c r="BJ383" s="18" t="s">
        <v>80</v>
      </c>
      <c r="BK383" s="141">
        <f>ROUND(I383*H383,2)</f>
        <v>0</v>
      </c>
      <c r="BL383" s="18" t="s">
        <v>90</v>
      </c>
      <c r="BM383" s="140" t="s">
        <v>1230</v>
      </c>
    </row>
    <row r="384" spans="2:47" s="1" customFormat="1" ht="12">
      <c r="B384" s="33"/>
      <c r="D384" s="142" t="s">
        <v>181</v>
      </c>
      <c r="F384" s="143" t="s">
        <v>548</v>
      </c>
      <c r="I384" s="144"/>
      <c r="L384" s="33"/>
      <c r="M384" s="145"/>
      <c r="T384" s="54"/>
      <c r="AT384" s="18" t="s">
        <v>181</v>
      </c>
      <c r="AU384" s="18" t="s">
        <v>84</v>
      </c>
    </row>
    <row r="385" spans="2:51" s="12" customFormat="1" ht="12">
      <c r="B385" s="148"/>
      <c r="D385" s="146" t="s">
        <v>185</v>
      </c>
      <c r="E385" s="149" t="s">
        <v>31</v>
      </c>
      <c r="F385" s="150" t="s">
        <v>107</v>
      </c>
      <c r="H385" s="151">
        <v>55.773</v>
      </c>
      <c r="I385" s="152"/>
      <c r="L385" s="148"/>
      <c r="M385" s="153"/>
      <c r="T385" s="154"/>
      <c r="AT385" s="149" t="s">
        <v>185</v>
      </c>
      <c r="AU385" s="149" t="s">
        <v>84</v>
      </c>
      <c r="AV385" s="12" t="s">
        <v>84</v>
      </c>
      <c r="AW385" s="12" t="s">
        <v>36</v>
      </c>
      <c r="AX385" s="12" t="s">
        <v>80</v>
      </c>
      <c r="AY385" s="149" t="s">
        <v>172</v>
      </c>
    </row>
    <row r="386" spans="2:47" s="1" customFormat="1" ht="12">
      <c r="B386" s="33"/>
      <c r="D386" s="146" t="s">
        <v>186</v>
      </c>
      <c r="F386" s="155" t="s">
        <v>310</v>
      </c>
      <c r="L386" s="33"/>
      <c r="M386" s="145"/>
      <c r="T386" s="54"/>
      <c r="AU386" s="18" t="s">
        <v>84</v>
      </c>
    </row>
    <row r="387" spans="2:47" s="1" customFormat="1" ht="12">
      <c r="B387" s="33"/>
      <c r="D387" s="146" t="s">
        <v>186</v>
      </c>
      <c r="F387" s="156" t="s">
        <v>1133</v>
      </c>
      <c r="H387" s="157">
        <v>55.773</v>
      </c>
      <c r="L387" s="33"/>
      <c r="M387" s="145"/>
      <c r="T387" s="54"/>
      <c r="AU387" s="18" t="s">
        <v>84</v>
      </c>
    </row>
    <row r="388" spans="2:65" s="1" customFormat="1" ht="16.5" customHeight="1">
      <c r="B388" s="33"/>
      <c r="C388" s="129" t="s">
        <v>499</v>
      </c>
      <c r="D388" s="129" t="s">
        <v>176</v>
      </c>
      <c r="E388" s="130" t="s">
        <v>566</v>
      </c>
      <c r="F388" s="131" t="s">
        <v>567</v>
      </c>
      <c r="G388" s="132" t="s">
        <v>101</v>
      </c>
      <c r="H388" s="133">
        <v>92.306</v>
      </c>
      <c r="I388" s="134"/>
      <c r="J388" s="135">
        <f>ROUND(I388*H388,2)</f>
        <v>0</v>
      </c>
      <c r="K388" s="131" t="s">
        <v>179</v>
      </c>
      <c r="L388" s="33"/>
      <c r="M388" s="136" t="s">
        <v>31</v>
      </c>
      <c r="N388" s="137" t="s">
        <v>46</v>
      </c>
      <c r="P388" s="138">
        <f>O388*H388</f>
        <v>0</v>
      </c>
      <c r="Q388" s="138">
        <v>0</v>
      </c>
      <c r="R388" s="138">
        <f>Q388*H388</f>
        <v>0</v>
      </c>
      <c r="S388" s="138">
        <v>0</v>
      </c>
      <c r="T388" s="139">
        <f>S388*H388</f>
        <v>0</v>
      </c>
      <c r="AR388" s="140" t="s">
        <v>90</v>
      </c>
      <c r="AT388" s="140" t="s">
        <v>176</v>
      </c>
      <c r="AU388" s="140" t="s">
        <v>84</v>
      </c>
      <c r="AY388" s="18" t="s">
        <v>172</v>
      </c>
      <c r="BE388" s="141">
        <f>IF(N388="základní",J388,0)</f>
        <v>0</v>
      </c>
      <c r="BF388" s="141">
        <f>IF(N388="snížená",J388,0)</f>
        <v>0</v>
      </c>
      <c r="BG388" s="141">
        <f>IF(N388="zákl. přenesená",J388,0)</f>
        <v>0</v>
      </c>
      <c r="BH388" s="141">
        <f>IF(N388="sníž. přenesená",J388,0)</f>
        <v>0</v>
      </c>
      <c r="BI388" s="141">
        <f>IF(N388="nulová",J388,0)</f>
        <v>0</v>
      </c>
      <c r="BJ388" s="18" t="s">
        <v>80</v>
      </c>
      <c r="BK388" s="141">
        <f>ROUND(I388*H388,2)</f>
        <v>0</v>
      </c>
      <c r="BL388" s="18" t="s">
        <v>90</v>
      </c>
      <c r="BM388" s="140" t="s">
        <v>1231</v>
      </c>
    </row>
    <row r="389" spans="2:47" s="1" customFormat="1" ht="12">
      <c r="B389" s="33"/>
      <c r="D389" s="142" t="s">
        <v>181</v>
      </c>
      <c r="F389" s="143" t="s">
        <v>569</v>
      </c>
      <c r="I389" s="144"/>
      <c r="L389" s="33"/>
      <c r="M389" s="145"/>
      <c r="T389" s="54"/>
      <c r="AT389" s="18" t="s">
        <v>181</v>
      </c>
      <c r="AU389" s="18" t="s">
        <v>84</v>
      </c>
    </row>
    <row r="390" spans="2:51" s="12" customFormat="1" ht="12">
      <c r="B390" s="148"/>
      <c r="D390" s="146" t="s">
        <v>185</v>
      </c>
      <c r="E390" s="149" t="s">
        <v>31</v>
      </c>
      <c r="F390" s="150" t="s">
        <v>99</v>
      </c>
      <c r="H390" s="151">
        <v>72.785</v>
      </c>
      <c r="I390" s="152"/>
      <c r="L390" s="148"/>
      <c r="M390" s="153"/>
      <c r="T390" s="154"/>
      <c r="AT390" s="149" t="s">
        <v>185</v>
      </c>
      <c r="AU390" s="149" t="s">
        <v>84</v>
      </c>
      <c r="AV390" s="12" t="s">
        <v>84</v>
      </c>
      <c r="AW390" s="12" t="s">
        <v>36</v>
      </c>
      <c r="AX390" s="12" t="s">
        <v>75</v>
      </c>
      <c r="AY390" s="149" t="s">
        <v>172</v>
      </c>
    </row>
    <row r="391" spans="2:51" s="12" customFormat="1" ht="12">
      <c r="B391" s="148"/>
      <c r="D391" s="146" t="s">
        <v>185</v>
      </c>
      <c r="E391" s="149" t="s">
        <v>31</v>
      </c>
      <c r="F391" s="150" t="s">
        <v>103</v>
      </c>
      <c r="H391" s="151">
        <v>19.521</v>
      </c>
      <c r="I391" s="152"/>
      <c r="L391" s="148"/>
      <c r="M391" s="153"/>
      <c r="T391" s="154"/>
      <c r="AT391" s="149" t="s">
        <v>185</v>
      </c>
      <c r="AU391" s="149" t="s">
        <v>84</v>
      </c>
      <c r="AV391" s="12" t="s">
        <v>84</v>
      </c>
      <c r="AW391" s="12" t="s">
        <v>36</v>
      </c>
      <c r="AX391" s="12" t="s">
        <v>75</v>
      </c>
      <c r="AY391" s="149" t="s">
        <v>172</v>
      </c>
    </row>
    <row r="392" spans="2:51" s="13" customFormat="1" ht="12">
      <c r="B392" s="168"/>
      <c r="D392" s="146" t="s">
        <v>185</v>
      </c>
      <c r="E392" s="169" t="s">
        <v>31</v>
      </c>
      <c r="F392" s="170" t="s">
        <v>217</v>
      </c>
      <c r="H392" s="171">
        <v>92.306</v>
      </c>
      <c r="I392" s="172"/>
      <c r="L392" s="168"/>
      <c r="M392" s="173"/>
      <c r="T392" s="174"/>
      <c r="AT392" s="169" t="s">
        <v>185</v>
      </c>
      <c r="AU392" s="169" t="s">
        <v>84</v>
      </c>
      <c r="AV392" s="13" t="s">
        <v>90</v>
      </c>
      <c r="AW392" s="13" t="s">
        <v>36</v>
      </c>
      <c r="AX392" s="13" t="s">
        <v>80</v>
      </c>
      <c r="AY392" s="169" t="s">
        <v>172</v>
      </c>
    </row>
    <row r="393" spans="2:47" s="1" customFormat="1" ht="12">
      <c r="B393" s="33"/>
      <c r="D393" s="146" t="s">
        <v>186</v>
      </c>
      <c r="F393" s="155" t="s">
        <v>402</v>
      </c>
      <c r="L393" s="33"/>
      <c r="M393" s="145"/>
      <c r="T393" s="54"/>
      <c r="AU393" s="18" t="s">
        <v>84</v>
      </c>
    </row>
    <row r="394" spans="2:47" s="1" customFormat="1" ht="12">
      <c r="B394" s="33"/>
      <c r="D394" s="146" t="s">
        <v>186</v>
      </c>
      <c r="F394" s="156" t="s">
        <v>1207</v>
      </c>
      <c r="H394" s="157">
        <v>70.083</v>
      </c>
      <c r="L394" s="33"/>
      <c r="M394" s="145"/>
      <c r="T394" s="54"/>
      <c r="AU394" s="18" t="s">
        <v>84</v>
      </c>
    </row>
    <row r="395" spans="2:47" s="1" customFormat="1" ht="12">
      <c r="B395" s="33"/>
      <c r="D395" s="146" t="s">
        <v>186</v>
      </c>
      <c r="F395" s="156" t="s">
        <v>1208</v>
      </c>
      <c r="H395" s="157">
        <v>2.702</v>
      </c>
      <c r="L395" s="33"/>
      <c r="M395" s="145"/>
      <c r="T395" s="54"/>
      <c r="AU395" s="18" t="s">
        <v>84</v>
      </c>
    </row>
    <row r="396" spans="2:47" s="1" customFormat="1" ht="12">
      <c r="B396" s="33"/>
      <c r="D396" s="146" t="s">
        <v>186</v>
      </c>
      <c r="F396" s="156" t="s">
        <v>217</v>
      </c>
      <c r="H396" s="157">
        <v>72.785</v>
      </c>
      <c r="L396" s="33"/>
      <c r="M396" s="145"/>
      <c r="T396" s="54"/>
      <c r="AU396" s="18" t="s">
        <v>84</v>
      </c>
    </row>
    <row r="397" spans="2:47" s="1" customFormat="1" ht="12">
      <c r="B397" s="33"/>
      <c r="D397" s="146" t="s">
        <v>186</v>
      </c>
      <c r="F397" s="155" t="s">
        <v>407</v>
      </c>
      <c r="L397" s="33"/>
      <c r="M397" s="145"/>
      <c r="T397" s="54"/>
      <c r="AU397" s="18" t="s">
        <v>84</v>
      </c>
    </row>
    <row r="398" spans="2:47" s="1" customFormat="1" ht="12">
      <c r="B398" s="33"/>
      <c r="D398" s="146" t="s">
        <v>186</v>
      </c>
      <c r="F398" s="156" t="s">
        <v>1209</v>
      </c>
      <c r="H398" s="157">
        <v>18.17</v>
      </c>
      <c r="L398" s="33"/>
      <c r="M398" s="145"/>
      <c r="T398" s="54"/>
      <c r="AU398" s="18" t="s">
        <v>84</v>
      </c>
    </row>
    <row r="399" spans="2:47" s="1" customFormat="1" ht="12">
      <c r="B399" s="33"/>
      <c r="D399" s="146" t="s">
        <v>186</v>
      </c>
      <c r="F399" s="156" t="s">
        <v>1210</v>
      </c>
      <c r="H399" s="157">
        <v>1.351</v>
      </c>
      <c r="L399" s="33"/>
      <c r="M399" s="145"/>
      <c r="T399" s="54"/>
      <c r="AU399" s="18" t="s">
        <v>84</v>
      </c>
    </row>
    <row r="400" spans="2:47" s="1" customFormat="1" ht="12">
      <c r="B400" s="33"/>
      <c r="D400" s="146" t="s">
        <v>186</v>
      </c>
      <c r="F400" s="156" t="s">
        <v>217</v>
      </c>
      <c r="H400" s="157">
        <v>19.521</v>
      </c>
      <c r="L400" s="33"/>
      <c r="M400" s="145"/>
      <c r="T400" s="54"/>
      <c r="AU400" s="18" t="s">
        <v>84</v>
      </c>
    </row>
    <row r="401" spans="2:65" s="1" customFormat="1" ht="37.9" customHeight="1">
      <c r="B401" s="33"/>
      <c r="C401" s="129" t="s">
        <v>504</v>
      </c>
      <c r="D401" s="129" t="s">
        <v>176</v>
      </c>
      <c r="E401" s="130" t="s">
        <v>559</v>
      </c>
      <c r="F401" s="131" t="s">
        <v>560</v>
      </c>
      <c r="G401" s="132" t="s">
        <v>101</v>
      </c>
      <c r="H401" s="133">
        <v>92.306</v>
      </c>
      <c r="I401" s="134"/>
      <c r="J401" s="135">
        <f>ROUND(I401*H401,2)</f>
        <v>0</v>
      </c>
      <c r="K401" s="131" t="s">
        <v>179</v>
      </c>
      <c r="L401" s="33"/>
      <c r="M401" s="136" t="s">
        <v>31</v>
      </c>
      <c r="N401" s="137" t="s">
        <v>46</v>
      </c>
      <c r="P401" s="138">
        <f>O401*H401</f>
        <v>0</v>
      </c>
      <c r="Q401" s="138">
        <v>0</v>
      </c>
      <c r="R401" s="138">
        <f>Q401*H401</f>
        <v>0</v>
      </c>
      <c r="S401" s="138">
        <v>0.046</v>
      </c>
      <c r="T401" s="139">
        <f>S401*H401</f>
        <v>4.2460759999999995</v>
      </c>
      <c r="AR401" s="140" t="s">
        <v>90</v>
      </c>
      <c r="AT401" s="140" t="s">
        <v>176</v>
      </c>
      <c r="AU401" s="140" t="s">
        <v>84</v>
      </c>
      <c r="AY401" s="18" t="s">
        <v>172</v>
      </c>
      <c r="BE401" s="141">
        <f>IF(N401="základní",J401,0)</f>
        <v>0</v>
      </c>
      <c r="BF401" s="141">
        <f>IF(N401="snížená",J401,0)</f>
        <v>0</v>
      </c>
      <c r="BG401" s="141">
        <f>IF(N401="zákl. přenesená",J401,0)</f>
        <v>0</v>
      </c>
      <c r="BH401" s="141">
        <f>IF(N401="sníž. přenesená",J401,0)</f>
        <v>0</v>
      </c>
      <c r="BI401" s="141">
        <f>IF(N401="nulová",J401,0)</f>
        <v>0</v>
      </c>
      <c r="BJ401" s="18" t="s">
        <v>80</v>
      </c>
      <c r="BK401" s="141">
        <f>ROUND(I401*H401,2)</f>
        <v>0</v>
      </c>
      <c r="BL401" s="18" t="s">
        <v>90</v>
      </c>
      <c r="BM401" s="140" t="s">
        <v>1232</v>
      </c>
    </row>
    <row r="402" spans="2:47" s="1" customFormat="1" ht="12">
      <c r="B402" s="33"/>
      <c r="D402" s="142" t="s">
        <v>181</v>
      </c>
      <c r="F402" s="143" t="s">
        <v>562</v>
      </c>
      <c r="I402" s="144"/>
      <c r="L402" s="33"/>
      <c r="M402" s="145"/>
      <c r="T402" s="54"/>
      <c r="AT402" s="18" t="s">
        <v>181</v>
      </c>
      <c r="AU402" s="18" t="s">
        <v>84</v>
      </c>
    </row>
    <row r="403" spans="2:65" s="1" customFormat="1" ht="44.25" customHeight="1">
      <c r="B403" s="33"/>
      <c r="C403" s="129" t="s">
        <v>509</v>
      </c>
      <c r="D403" s="129" t="s">
        <v>176</v>
      </c>
      <c r="E403" s="130" t="s">
        <v>1233</v>
      </c>
      <c r="F403" s="131" t="s">
        <v>1234</v>
      </c>
      <c r="G403" s="132" t="s">
        <v>101</v>
      </c>
      <c r="H403" s="133">
        <v>70.889</v>
      </c>
      <c r="I403" s="134"/>
      <c r="J403" s="135">
        <f>ROUND(I403*H403,2)</f>
        <v>0</v>
      </c>
      <c r="K403" s="131" t="s">
        <v>179</v>
      </c>
      <c r="L403" s="33"/>
      <c r="M403" s="136" t="s">
        <v>31</v>
      </c>
      <c r="N403" s="137" t="s">
        <v>46</v>
      </c>
      <c r="P403" s="138">
        <f>O403*H403</f>
        <v>0</v>
      </c>
      <c r="Q403" s="138">
        <v>0</v>
      </c>
      <c r="R403" s="138">
        <f>Q403*H403</f>
        <v>0</v>
      </c>
      <c r="S403" s="138">
        <v>0.131</v>
      </c>
      <c r="T403" s="139">
        <f>S403*H403</f>
        <v>9.286459</v>
      </c>
      <c r="AR403" s="140" t="s">
        <v>90</v>
      </c>
      <c r="AT403" s="140" t="s">
        <v>176</v>
      </c>
      <c r="AU403" s="140" t="s">
        <v>84</v>
      </c>
      <c r="AY403" s="18" t="s">
        <v>172</v>
      </c>
      <c r="BE403" s="141">
        <f>IF(N403="základní",J403,0)</f>
        <v>0</v>
      </c>
      <c r="BF403" s="141">
        <f>IF(N403="snížená",J403,0)</f>
        <v>0</v>
      </c>
      <c r="BG403" s="141">
        <f>IF(N403="zákl. přenesená",J403,0)</f>
        <v>0</v>
      </c>
      <c r="BH403" s="141">
        <f>IF(N403="sníž. přenesená",J403,0)</f>
        <v>0</v>
      </c>
      <c r="BI403" s="141">
        <f>IF(N403="nulová",J403,0)</f>
        <v>0</v>
      </c>
      <c r="BJ403" s="18" t="s">
        <v>80</v>
      </c>
      <c r="BK403" s="141">
        <f>ROUND(I403*H403,2)</f>
        <v>0</v>
      </c>
      <c r="BL403" s="18" t="s">
        <v>90</v>
      </c>
      <c r="BM403" s="140" t="s">
        <v>1235</v>
      </c>
    </row>
    <row r="404" spans="2:47" s="1" customFormat="1" ht="12">
      <c r="B404" s="33"/>
      <c r="D404" s="142" t="s">
        <v>181</v>
      </c>
      <c r="F404" s="143" t="s">
        <v>1236</v>
      </c>
      <c r="I404" s="144"/>
      <c r="L404" s="33"/>
      <c r="M404" s="145"/>
      <c r="T404" s="54"/>
      <c r="AT404" s="18" t="s">
        <v>181</v>
      </c>
      <c r="AU404" s="18" t="s">
        <v>84</v>
      </c>
    </row>
    <row r="405" spans="2:51" s="12" customFormat="1" ht="12">
      <c r="B405" s="148"/>
      <c r="D405" s="146" t="s">
        <v>185</v>
      </c>
      <c r="E405" s="149" t="s">
        <v>31</v>
      </c>
      <c r="F405" s="150" t="s">
        <v>1237</v>
      </c>
      <c r="H405" s="151">
        <v>64.743</v>
      </c>
      <c r="I405" s="152"/>
      <c r="L405" s="148"/>
      <c r="M405" s="153"/>
      <c r="T405" s="154"/>
      <c r="AT405" s="149" t="s">
        <v>185</v>
      </c>
      <c r="AU405" s="149" t="s">
        <v>84</v>
      </c>
      <c r="AV405" s="12" t="s">
        <v>84</v>
      </c>
      <c r="AW405" s="12" t="s">
        <v>36</v>
      </c>
      <c r="AX405" s="12" t="s">
        <v>75</v>
      </c>
      <c r="AY405" s="149" t="s">
        <v>172</v>
      </c>
    </row>
    <row r="406" spans="2:51" s="12" customFormat="1" ht="12">
      <c r="B406" s="148"/>
      <c r="D406" s="146" t="s">
        <v>185</v>
      </c>
      <c r="E406" s="149" t="s">
        <v>31</v>
      </c>
      <c r="F406" s="150" t="s">
        <v>1238</v>
      </c>
      <c r="H406" s="151">
        <v>6.146</v>
      </c>
      <c r="I406" s="152"/>
      <c r="L406" s="148"/>
      <c r="M406" s="153"/>
      <c r="T406" s="154"/>
      <c r="AT406" s="149" t="s">
        <v>185</v>
      </c>
      <c r="AU406" s="149" t="s">
        <v>84</v>
      </c>
      <c r="AV406" s="12" t="s">
        <v>84</v>
      </c>
      <c r="AW406" s="12" t="s">
        <v>36</v>
      </c>
      <c r="AX406" s="12" t="s">
        <v>75</v>
      </c>
      <c r="AY406" s="149" t="s">
        <v>172</v>
      </c>
    </row>
    <row r="407" spans="2:51" s="13" customFormat="1" ht="12">
      <c r="B407" s="168"/>
      <c r="D407" s="146" t="s">
        <v>185</v>
      </c>
      <c r="E407" s="169" t="s">
        <v>31</v>
      </c>
      <c r="F407" s="170" t="s">
        <v>217</v>
      </c>
      <c r="H407" s="171">
        <v>70.889</v>
      </c>
      <c r="I407" s="172"/>
      <c r="L407" s="168"/>
      <c r="M407" s="173"/>
      <c r="T407" s="174"/>
      <c r="AT407" s="169" t="s">
        <v>185</v>
      </c>
      <c r="AU407" s="169" t="s">
        <v>84</v>
      </c>
      <c r="AV407" s="13" t="s">
        <v>90</v>
      </c>
      <c r="AW407" s="13" t="s">
        <v>36</v>
      </c>
      <c r="AX407" s="13" t="s">
        <v>80</v>
      </c>
      <c r="AY407" s="169" t="s">
        <v>172</v>
      </c>
    </row>
    <row r="408" spans="2:47" s="1" customFormat="1" ht="12">
      <c r="B408" s="33"/>
      <c r="D408" s="146" t="s">
        <v>186</v>
      </c>
      <c r="F408" s="155" t="s">
        <v>310</v>
      </c>
      <c r="L408" s="33"/>
      <c r="M408" s="145"/>
      <c r="T408" s="54"/>
      <c r="AU408" s="18" t="s">
        <v>84</v>
      </c>
    </row>
    <row r="409" spans="2:47" s="1" customFormat="1" ht="12">
      <c r="B409" s="33"/>
      <c r="D409" s="146" t="s">
        <v>186</v>
      </c>
      <c r="F409" s="156" t="s">
        <v>1133</v>
      </c>
      <c r="H409" s="157">
        <v>55.773</v>
      </c>
      <c r="L409" s="33"/>
      <c r="M409" s="145"/>
      <c r="T409" s="54"/>
      <c r="AU409" s="18" t="s">
        <v>84</v>
      </c>
    </row>
    <row r="410" spans="2:65" s="1" customFormat="1" ht="24.2" customHeight="1">
      <c r="B410" s="33"/>
      <c r="C410" s="129" t="s">
        <v>515</v>
      </c>
      <c r="D410" s="129" t="s">
        <v>176</v>
      </c>
      <c r="E410" s="130" t="s">
        <v>1239</v>
      </c>
      <c r="F410" s="131" t="s">
        <v>1240</v>
      </c>
      <c r="G410" s="132" t="s">
        <v>101</v>
      </c>
      <c r="H410" s="133">
        <v>70.889</v>
      </c>
      <c r="I410" s="134"/>
      <c r="J410" s="135">
        <f>ROUND(I410*H410,2)</f>
        <v>0</v>
      </c>
      <c r="K410" s="131" t="s">
        <v>179</v>
      </c>
      <c r="L410" s="33"/>
      <c r="M410" s="136" t="s">
        <v>31</v>
      </c>
      <c r="N410" s="137" t="s">
        <v>46</v>
      </c>
      <c r="P410" s="138">
        <f>O410*H410</f>
        <v>0</v>
      </c>
      <c r="Q410" s="138">
        <v>0</v>
      </c>
      <c r="R410" s="138">
        <f>Q410*H410</f>
        <v>0</v>
      </c>
      <c r="S410" s="138">
        <v>0.0045</v>
      </c>
      <c r="T410" s="139">
        <f>S410*H410</f>
        <v>0.31900049999999996</v>
      </c>
      <c r="AR410" s="140" t="s">
        <v>90</v>
      </c>
      <c r="AT410" s="140" t="s">
        <v>176</v>
      </c>
      <c r="AU410" s="140" t="s">
        <v>84</v>
      </c>
      <c r="AY410" s="18" t="s">
        <v>172</v>
      </c>
      <c r="BE410" s="141">
        <f>IF(N410="základní",J410,0)</f>
        <v>0</v>
      </c>
      <c r="BF410" s="141">
        <f>IF(N410="snížená",J410,0)</f>
        <v>0</v>
      </c>
      <c r="BG410" s="141">
        <f>IF(N410="zákl. přenesená",J410,0)</f>
        <v>0</v>
      </c>
      <c r="BH410" s="141">
        <f>IF(N410="sníž. přenesená",J410,0)</f>
        <v>0</v>
      </c>
      <c r="BI410" s="141">
        <f>IF(N410="nulová",J410,0)</f>
        <v>0</v>
      </c>
      <c r="BJ410" s="18" t="s">
        <v>80</v>
      </c>
      <c r="BK410" s="141">
        <f>ROUND(I410*H410,2)</f>
        <v>0</v>
      </c>
      <c r="BL410" s="18" t="s">
        <v>90</v>
      </c>
      <c r="BM410" s="140" t="s">
        <v>1241</v>
      </c>
    </row>
    <row r="411" spans="2:47" s="1" customFormat="1" ht="12">
      <c r="B411" s="33"/>
      <c r="D411" s="142" t="s">
        <v>181</v>
      </c>
      <c r="F411" s="143" t="s">
        <v>1242</v>
      </c>
      <c r="I411" s="144"/>
      <c r="L411" s="33"/>
      <c r="M411" s="145"/>
      <c r="T411" s="54"/>
      <c r="AT411" s="18" t="s">
        <v>181</v>
      </c>
      <c r="AU411" s="18" t="s">
        <v>84</v>
      </c>
    </row>
    <row r="412" spans="2:65" s="1" customFormat="1" ht="24.2" customHeight="1">
      <c r="B412" s="33"/>
      <c r="C412" s="129" t="s">
        <v>523</v>
      </c>
      <c r="D412" s="129" t="s">
        <v>176</v>
      </c>
      <c r="E412" s="130" t="s">
        <v>551</v>
      </c>
      <c r="F412" s="131" t="s">
        <v>552</v>
      </c>
      <c r="G412" s="132" t="s">
        <v>101</v>
      </c>
      <c r="H412" s="133">
        <v>55.773</v>
      </c>
      <c r="I412" s="134"/>
      <c r="J412" s="135">
        <f>ROUND(I412*H412,2)</f>
        <v>0</v>
      </c>
      <c r="K412" s="131" t="s">
        <v>447</v>
      </c>
      <c r="L412" s="33"/>
      <c r="M412" s="136" t="s">
        <v>31</v>
      </c>
      <c r="N412" s="137" t="s">
        <v>46</v>
      </c>
      <c r="P412" s="138">
        <f>O412*H412</f>
        <v>0</v>
      </c>
      <c r="Q412" s="138">
        <v>0</v>
      </c>
      <c r="R412" s="138">
        <f>Q412*H412</f>
        <v>0</v>
      </c>
      <c r="S412" s="138">
        <v>0.025</v>
      </c>
      <c r="T412" s="139">
        <f>S412*H412</f>
        <v>1.3943250000000003</v>
      </c>
      <c r="AR412" s="140" t="s">
        <v>90</v>
      </c>
      <c r="AT412" s="140" t="s">
        <v>176</v>
      </c>
      <c r="AU412" s="140" t="s">
        <v>84</v>
      </c>
      <c r="AY412" s="18" t="s">
        <v>172</v>
      </c>
      <c r="BE412" s="141">
        <f>IF(N412="základní",J412,0)</f>
        <v>0</v>
      </c>
      <c r="BF412" s="141">
        <f>IF(N412="snížená",J412,0)</f>
        <v>0</v>
      </c>
      <c r="BG412" s="141">
        <f>IF(N412="zákl. přenesená",J412,0)</f>
        <v>0</v>
      </c>
      <c r="BH412" s="141">
        <f>IF(N412="sníž. přenesená",J412,0)</f>
        <v>0</v>
      </c>
      <c r="BI412" s="141">
        <f>IF(N412="nulová",J412,0)</f>
        <v>0</v>
      </c>
      <c r="BJ412" s="18" t="s">
        <v>80</v>
      </c>
      <c r="BK412" s="141">
        <f>ROUND(I412*H412,2)</f>
        <v>0</v>
      </c>
      <c r="BL412" s="18" t="s">
        <v>90</v>
      </c>
      <c r="BM412" s="140" t="s">
        <v>1243</v>
      </c>
    </row>
    <row r="413" spans="2:51" s="12" customFormat="1" ht="12">
      <c r="B413" s="148"/>
      <c r="D413" s="146" t="s">
        <v>185</v>
      </c>
      <c r="E413" s="149" t="s">
        <v>31</v>
      </c>
      <c r="F413" s="150" t="s">
        <v>1244</v>
      </c>
      <c r="H413" s="151">
        <v>51.383</v>
      </c>
      <c r="I413" s="152"/>
      <c r="L413" s="148"/>
      <c r="M413" s="153"/>
      <c r="T413" s="154"/>
      <c r="AT413" s="149" t="s">
        <v>185</v>
      </c>
      <c r="AU413" s="149" t="s">
        <v>84</v>
      </c>
      <c r="AV413" s="12" t="s">
        <v>84</v>
      </c>
      <c r="AW413" s="12" t="s">
        <v>36</v>
      </c>
      <c r="AX413" s="12" t="s">
        <v>75</v>
      </c>
      <c r="AY413" s="149" t="s">
        <v>172</v>
      </c>
    </row>
    <row r="414" spans="2:51" s="12" customFormat="1" ht="12">
      <c r="B414" s="148"/>
      <c r="D414" s="146" t="s">
        <v>185</v>
      </c>
      <c r="E414" s="149" t="s">
        <v>31</v>
      </c>
      <c r="F414" s="150" t="s">
        <v>1245</v>
      </c>
      <c r="H414" s="151">
        <v>4.39</v>
      </c>
      <c r="I414" s="152"/>
      <c r="L414" s="148"/>
      <c r="M414" s="153"/>
      <c r="T414" s="154"/>
      <c r="AT414" s="149" t="s">
        <v>185</v>
      </c>
      <c r="AU414" s="149" t="s">
        <v>84</v>
      </c>
      <c r="AV414" s="12" t="s">
        <v>84</v>
      </c>
      <c r="AW414" s="12" t="s">
        <v>36</v>
      </c>
      <c r="AX414" s="12" t="s">
        <v>75</v>
      </c>
      <c r="AY414" s="149" t="s">
        <v>172</v>
      </c>
    </row>
    <row r="415" spans="2:51" s="13" customFormat="1" ht="12">
      <c r="B415" s="168"/>
      <c r="D415" s="146" t="s">
        <v>185</v>
      </c>
      <c r="E415" s="169" t="s">
        <v>31</v>
      </c>
      <c r="F415" s="170" t="s">
        <v>217</v>
      </c>
      <c r="H415" s="171">
        <v>55.773</v>
      </c>
      <c r="I415" s="172"/>
      <c r="L415" s="168"/>
      <c r="M415" s="173"/>
      <c r="T415" s="174"/>
      <c r="AT415" s="169" t="s">
        <v>185</v>
      </c>
      <c r="AU415" s="169" t="s">
        <v>84</v>
      </c>
      <c r="AV415" s="13" t="s">
        <v>90</v>
      </c>
      <c r="AW415" s="13" t="s">
        <v>36</v>
      </c>
      <c r="AX415" s="13" t="s">
        <v>80</v>
      </c>
      <c r="AY415" s="169" t="s">
        <v>172</v>
      </c>
    </row>
    <row r="416" spans="2:47" s="1" customFormat="1" ht="12">
      <c r="B416" s="33"/>
      <c r="D416" s="146" t="s">
        <v>186</v>
      </c>
      <c r="F416" s="155" t="s">
        <v>310</v>
      </c>
      <c r="L416" s="33"/>
      <c r="M416" s="145"/>
      <c r="T416" s="54"/>
      <c r="AU416" s="18" t="s">
        <v>84</v>
      </c>
    </row>
    <row r="417" spans="2:47" s="1" customFormat="1" ht="12">
      <c r="B417" s="33"/>
      <c r="D417" s="146" t="s">
        <v>186</v>
      </c>
      <c r="F417" s="156" t="s">
        <v>1133</v>
      </c>
      <c r="H417" s="157">
        <v>55.773</v>
      </c>
      <c r="L417" s="33"/>
      <c r="M417" s="145"/>
      <c r="T417" s="54"/>
      <c r="AU417" s="18" t="s">
        <v>84</v>
      </c>
    </row>
    <row r="418" spans="2:65" s="1" customFormat="1" ht="55.5" customHeight="1">
      <c r="B418" s="33"/>
      <c r="C418" s="129" t="s">
        <v>529</v>
      </c>
      <c r="D418" s="129" t="s">
        <v>176</v>
      </c>
      <c r="E418" s="130" t="s">
        <v>1246</v>
      </c>
      <c r="F418" s="131" t="s">
        <v>1247</v>
      </c>
      <c r="G418" s="132" t="s">
        <v>584</v>
      </c>
      <c r="H418" s="133">
        <v>1</v>
      </c>
      <c r="I418" s="134"/>
      <c r="J418" s="135">
        <f>ROUND(I418*H418,2)</f>
        <v>0</v>
      </c>
      <c r="K418" s="131" t="s">
        <v>179</v>
      </c>
      <c r="L418" s="33"/>
      <c r="M418" s="136" t="s">
        <v>31</v>
      </c>
      <c r="N418" s="137" t="s">
        <v>46</v>
      </c>
      <c r="P418" s="138">
        <f>O418*H418</f>
        <v>0</v>
      </c>
      <c r="Q418" s="138">
        <v>0</v>
      </c>
      <c r="R418" s="138">
        <f>Q418*H418</f>
        <v>0</v>
      </c>
      <c r="S418" s="138">
        <v>0.523</v>
      </c>
      <c r="T418" s="139">
        <f>S418*H418</f>
        <v>0.523</v>
      </c>
      <c r="AR418" s="140" t="s">
        <v>90</v>
      </c>
      <c r="AT418" s="140" t="s">
        <v>176</v>
      </c>
      <c r="AU418" s="140" t="s">
        <v>84</v>
      </c>
      <c r="AY418" s="18" t="s">
        <v>172</v>
      </c>
      <c r="BE418" s="141">
        <f>IF(N418="základní",J418,0)</f>
        <v>0</v>
      </c>
      <c r="BF418" s="141">
        <f>IF(N418="snížená",J418,0)</f>
        <v>0</v>
      </c>
      <c r="BG418" s="141">
        <f>IF(N418="zákl. přenesená",J418,0)</f>
        <v>0</v>
      </c>
      <c r="BH418" s="141">
        <f>IF(N418="sníž. přenesená",J418,0)</f>
        <v>0</v>
      </c>
      <c r="BI418" s="141">
        <f>IF(N418="nulová",J418,0)</f>
        <v>0</v>
      </c>
      <c r="BJ418" s="18" t="s">
        <v>80</v>
      </c>
      <c r="BK418" s="141">
        <f>ROUND(I418*H418,2)</f>
        <v>0</v>
      </c>
      <c r="BL418" s="18" t="s">
        <v>90</v>
      </c>
      <c r="BM418" s="140" t="s">
        <v>1248</v>
      </c>
    </row>
    <row r="419" spans="2:47" s="1" customFormat="1" ht="12">
      <c r="B419" s="33"/>
      <c r="D419" s="142" t="s">
        <v>181</v>
      </c>
      <c r="F419" s="143" t="s">
        <v>1249</v>
      </c>
      <c r="I419" s="144"/>
      <c r="L419" s="33"/>
      <c r="M419" s="145"/>
      <c r="T419" s="54"/>
      <c r="AT419" s="18" t="s">
        <v>181</v>
      </c>
      <c r="AU419" s="18" t="s">
        <v>84</v>
      </c>
    </row>
    <row r="420" spans="2:51" s="12" customFormat="1" ht="12">
      <c r="B420" s="148"/>
      <c r="D420" s="146" t="s">
        <v>185</v>
      </c>
      <c r="E420" s="149" t="s">
        <v>31</v>
      </c>
      <c r="F420" s="150" t="s">
        <v>1250</v>
      </c>
      <c r="H420" s="151">
        <v>1</v>
      </c>
      <c r="I420" s="152"/>
      <c r="L420" s="148"/>
      <c r="M420" s="153"/>
      <c r="T420" s="154"/>
      <c r="AT420" s="149" t="s">
        <v>185</v>
      </c>
      <c r="AU420" s="149" t="s">
        <v>84</v>
      </c>
      <c r="AV420" s="12" t="s">
        <v>84</v>
      </c>
      <c r="AW420" s="12" t="s">
        <v>36</v>
      </c>
      <c r="AX420" s="12" t="s">
        <v>80</v>
      </c>
      <c r="AY420" s="149" t="s">
        <v>172</v>
      </c>
    </row>
    <row r="421" spans="2:65" s="1" customFormat="1" ht="33" customHeight="1">
      <c r="B421" s="33"/>
      <c r="C421" s="129" t="s">
        <v>536</v>
      </c>
      <c r="D421" s="129" t="s">
        <v>176</v>
      </c>
      <c r="E421" s="130" t="s">
        <v>1057</v>
      </c>
      <c r="F421" s="131" t="s">
        <v>1058</v>
      </c>
      <c r="G421" s="132" t="s">
        <v>101</v>
      </c>
      <c r="H421" s="133">
        <v>107.781</v>
      </c>
      <c r="I421" s="134"/>
      <c r="J421" s="135">
        <f>ROUND(I421*H421,2)</f>
        <v>0</v>
      </c>
      <c r="K421" s="131" t="s">
        <v>179</v>
      </c>
      <c r="L421" s="33"/>
      <c r="M421" s="136" t="s">
        <v>31</v>
      </c>
      <c r="N421" s="137" t="s">
        <v>46</v>
      </c>
      <c r="P421" s="138">
        <f>O421*H421</f>
        <v>0</v>
      </c>
      <c r="Q421" s="138">
        <v>0</v>
      </c>
      <c r="R421" s="138">
        <f>Q421*H421</f>
        <v>0</v>
      </c>
      <c r="S421" s="138">
        <v>0.05</v>
      </c>
      <c r="T421" s="139">
        <f>S421*H421</f>
        <v>5.389050000000001</v>
      </c>
      <c r="AR421" s="140" t="s">
        <v>90</v>
      </c>
      <c r="AT421" s="140" t="s">
        <v>176</v>
      </c>
      <c r="AU421" s="140" t="s">
        <v>84</v>
      </c>
      <c r="AY421" s="18" t="s">
        <v>172</v>
      </c>
      <c r="BE421" s="141">
        <f>IF(N421="základní",J421,0)</f>
        <v>0</v>
      </c>
      <c r="BF421" s="141">
        <f>IF(N421="snížená",J421,0)</f>
        <v>0</v>
      </c>
      <c r="BG421" s="141">
        <f>IF(N421="zákl. přenesená",J421,0)</f>
        <v>0</v>
      </c>
      <c r="BH421" s="141">
        <f>IF(N421="sníž. přenesená",J421,0)</f>
        <v>0</v>
      </c>
      <c r="BI421" s="141">
        <f>IF(N421="nulová",J421,0)</f>
        <v>0</v>
      </c>
      <c r="BJ421" s="18" t="s">
        <v>80</v>
      </c>
      <c r="BK421" s="141">
        <f>ROUND(I421*H421,2)</f>
        <v>0</v>
      </c>
      <c r="BL421" s="18" t="s">
        <v>90</v>
      </c>
      <c r="BM421" s="140" t="s">
        <v>1251</v>
      </c>
    </row>
    <row r="422" spans="2:47" s="1" customFormat="1" ht="12">
      <c r="B422" s="33"/>
      <c r="D422" s="142" t="s">
        <v>181</v>
      </c>
      <c r="F422" s="143" t="s">
        <v>1060</v>
      </c>
      <c r="I422" s="144"/>
      <c r="L422" s="33"/>
      <c r="M422" s="145"/>
      <c r="T422" s="54"/>
      <c r="AT422" s="18" t="s">
        <v>181</v>
      </c>
      <c r="AU422" s="18" t="s">
        <v>84</v>
      </c>
    </row>
    <row r="423" spans="2:51" s="12" customFormat="1" ht="12">
      <c r="B423" s="148"/>
      <c r="D423" s="146" t="s">
        <v>185</v>
      </c>
      <c r="E423" s="149" t="s">
        <v>31</v>
      </c>
      <c r="F423" s="150" t="s">
        <v>1252</v>
      </c>
      <c r="H423" s="151">
        <v>107.781</v>
      </c>
      <c r="I423" s="152"/>
      <c r="L423" s="148"/>
      <c r="M423" s="153"/>
      <c r="T423" s="154"/>
      <c r="AT423" s="149" t="s">
        <v>185</v>
      </c>
      <c r="AU423" s="149" t="s">
        <v>84</v>
      </c>
      <c r="AV423" s="12" t="s">
        <v>84</v>
      </c>
      <c r="AW423" s="12" t="s">
        <v>36</v>
      </c>
      <c r="AX423" s="12" t="s">
        <v>80</v>
      </c>
      <c r="AY423" s="149" t="s">
        <v>172</v>
      </c>
    </row>
    <row r="424" spans="2:65" s="1" customFormat="1" ht="37.9" customHeight="1">
      <c r="B424" s="33"/>
      <c r="C424" s="129" t="s">
        <v>538</v>
      </c>
      <c r="D424" s="129" t="s">
        <v>176</v>
      </c>
      <c r="E424" s="130" t="s">
        <v>559</v>
      </c>
      <c r="F424" s="131" t="s">
        <v>560</v>
      </c>
      <c r="G424" s="132" t="s">
        <v>101</v>
      </c>
      <c r="H424" s="133">
        <v>215.893</v>
      </c>
      <c r="I424" s="134"/>
      <c r="J424" s="135">
        <f>ROUND(I424*H424,2)</f>
        <v>0</v>
      </c>
      <c r="K424" s="131" t="s">
        <v>179</v>
      </c>
      <c r="L424" s="33"/>
      <c r="M424" s="136" t="s">
        <v>31</v>
      </c>
      <c r="N424" s="137" t="s">
        <v>46</v>
      </c>
      <c r="P424" s="138">
        <f>O424*H424</f>
        <v>0</v>
      </c>
      <c r="Q424" s="138">
        <v>0</v>
      </c>
      <c r="R424" s="138">
        <f>Q424*H424</f>
        <v>0</v>
      </c>
      <c r="S424" s="138">
        <v>0.046</v>
      </c>
      <c r="T424" s="139">
        <f>S424*H424</f>
        <v>9.931078</v>
      </c>
      <c r="AR424" s="140" t="s">
        <v>90</v>
      </c>
      <c r="AT424" s="140" t="s">
        <v>176</v>
      </c>
      <c r="AU424" s="140" t="s">
        <v>84</v>
      </c>
      <c r="AY424" s="18" t="s">
        <v>172</v>
      </c>
      <c r="BE424" s="141">
        <f>IF(N424="základní",J424,0)</f>
        <v>0</v>
      </c>
      <c r="BF424" s="141">
        <f>IF(N424="snížená",J424,0)</f>
        <v>0</v>
      </c>
      <c r="BG424" s="141">
        <f>IF(N424="zákl. přenesená",J424,0)</f>
        <v>0</v>
      </c>
      <c r="BH424" s="141">
        <f>IF(N424="sníž. přenesená",J424,0)</f>
        <v>0</v>
      </c>
      <c r="BI424" s="141">
        <f>IF(N424="nulová",J424,0)</f>
        <v>0</v>
      </c>
      <c r="BJ424" s="18" t="s">
        <v>80</v>
      </c>
      <c r="BK424" s="141">
        <f>ROUND(I424*H424,2)</f>
        <v>0</v>
      </c>
      <c r="BL424" s="18" t="s">
        <v>90</v>
      </c>
      <c r="BM424" s="140" t="s">
        <v>1253</v>
      </c>
    </row>
    <row r="425" spans="2:47" s="1" customFormat="1" ht="12">
      <c r="B425" s="33"/>
      <c r="D425" s="142" t="s">
        <v>181</v>
      </c>
      <c r="F425" s="143" t="s">
        <v>562</v>
      </c>
      <c r="I425" s="144"/>
      <c r="L425" s="33"/>
      <c r="M425" s="145"/>
      <c r="T425" s="54"/>
      <c r="AT425" s="18" t="s">
        <v>181</v>
      </c>
      <c r="AU425" s="18" t="s">
        <v>84</v>
      </c>
    </row>
    <row r="426" spans="2:51" s="12" customFormat="1" ht="12">
      <c r="B426" s="148"/>
      <c r="D426" s="146" t="s">
        <v>185</v>
      </c>
      <c r="E426" s="149" t="s">
        <v>31</v>
      </c>
      <c r="F426" s="150" t="s">
        <v>111</v>
      </c>
      <c r="H426" s="151">
        <v>98.664</v>
      </c>
      <c r="I426" s="152"/>
      <c r="L426" s="148"/>
      <c r="M426" s="153"/>
      <c r="T426" s="154"/>
      <c r="AT426" s="149" t="s">
        <v>185</v>
      </c>
      <c r="AU426" s="149" t="s">
        <v>84</v>
      </c>
      <c r="AV426" s="12" t="s">
        <v>84</v>
      </c>
      <c r="AW426" s="12" t="s">
        <v>36</v>
      </c>
      <c r="AX426" s="12" t="s">
        <v>75</v>
      </c>
      <c r="AY426" s="149" t="s">
        <v>172</v>
      </c>
    </row>
    <row r="427" spans="2:51" s="12" customFormat="1" ht="12">
      <c r="B427" s="148"/>
      <c r="D427" s="146" t="s">
        <v>185</v>
      </c>
      <c r="E427" s="149" t="s">
        <v>31</v>
      </c>
      <c r="F427" s="150" t="s">
        <v>114</v>
      </c>
      <c r="H427" s="151">
        <v>117.229</v>
      </c>
      <c r="I427" s="152"/>
      <c r="L427" s="148"/>
      <c r="M427" s="153"/>
      <c r="T427" s="154"/>
      <c r="AT427" s="149" t="s">
        <v>185</v>
      </c>
      <c r="AU427" s="149" t="s">
        <v>84</v>
      </c>
      <c r="AV427" s="12" t="s">
        <v>84</v>
      </c>
      <c r="AW427" s="12" t="s">
        <v>36</v>
      </c>
      <c r="AX427" s="12" t="s">
        <v>75</v>
      </c>
      <c r="AY427" s="149" t="s">
        <v>172</v>
      </c>
    </row>
    <row r="428" spans="2:51" s="13" customFormat="1" ht="12">
      <c r="B428" s="168"/>
      <c r="D428" s="146" t="s">
        <v>185</v>
      </c>
      <c r="E428" s="169" t="s">
        <v>31</v>
      </c>
      <c r="F428" s="170" t="s">
        <v>217</v>
      </c>
      <c r="H428" s="171">
        <v>215.893</v>
      </c>
      <c r="I428" s="172"/>
      <c r="L428" s="168"/>
      <c r="M428" s="173"/>
      <c r="T428" s="174"/>
      <c r="AT428" s="169" t="s">
        <v>185</v>
      </c>
      <c r="AU428" s="169" t="s">
        <v>84</v>
      </c>
      <c r="AV428" s="13" t="s">
        <v>90</v>
      </c>
      <c r="AW428" s="13" t="s">
        <v>36</v>
      </c>
      <c r="AX428" s="13" t="s">
        <v>80</v>
      </c>
      <c r="AY428" s="169" t="s">
        <v>172</v>
      </c>
    </row>
    <row r="429" spans="2:47" s="1" customFormat="1" ht="12">
      <c r="B429" s="33"/>
      <c r="D429" s="146" t="s">
        <v>186</v>
      </c>
      <c r="F429" s="155" t="s">
        <v>371</v>
      </c>
      <c r="L429" s="33"/>
      <c r="M429" s="145"/>
      <c r="T429" s="54"/>
      <c r="AU429" s="18" t="s">
        <v>84</v>
      </c>
    </row>
    <row r="430" spans="2:47" s="1" customFormat="1" ht="12">
      <c r="B430" s="33"/>
      <c r="D430" s="146" t="s">
        <v>186</v>
      </c>
      <c r="F430" s="156" t="s">
        <v>1197</v>
      </c>
      <c r="H430" s="157">
        <v>19.679</v>
      </c>
      <c r="L430" s="33"/>
      <c r="M430" s="145"/>
      <c r="T430" s="54"/>
      <c r="AU430" s="18" t="s">
        <v>84</v>
      </c>
    </row>
    <row r="431" spans="2:47" s="1" customFormat="1" ht="12">
      <c r="B431" s="33"/>
      <c r="D431" s="146" t="s">
        <v>186</v>
      </c>
      <c r="F431" s="156" t="s">
        <v>1198</v>
      </c>
      <c r="H431" s="157">
        <v>23.349</v>
      </c>
      <c r="L431" s="33"/>
      <c r="M431" s="145"/>
      <c r="T431" s="54"/>
      <c r="AU431" s="18" t="s">
        <v>84</v>
      </c>
    </row>
    <row r="432" spans="2:47" s="1" customFormat="1" ht="12">
      <c r="B432" s="33"/>
      <c r="D432" s="146" t="s">
        <v>186</v>
      </c>
      <c r="F432" s="156" t="s">
        <v>1199</v>
      </c>
      <c r="H432" s="157">
        <v>20.804</v>
      </c>
      <c r="L432" s="33"/>
      <c r="M432" s="145"/>
      <c r="T432" s="54"/>
      <c r="AU432" s="18" t="s">
        <v>84</v>
      </c>
    </row>
    <row r="433" spans="2:47" s="1" customFormat="1" ht="12">
      <c r="B433" s="33"/>
      <c r="D433" s="146" t="s">
        <v>186</v>
      </c>
      <c r="F433" s="156" t="s">
        <v>1200</v>
      </c>
      <c r="H433" s="157">
        <v>20.381</v>
      </c>
      <c r="L433" s="33"/>
      <c r="M433" s="145"/>
      <c r="T433" s="54"/>
      <c r="AU433" s="18" t="s">
        <v>84</v>
      </c>
    </row>
    <row r="434" spans="2:47" s="1" customFormat="1" ht="12">
      <c r="B434" s="33"/>
      <c r="D434" s="146" t="s">
        <v>186</v>
      </c>
      <c r="F434" s="156" t="s">
        <v>1201</v>
      </c>
      <c r="H434" s="157">
        <v>14.451</v>
      </c>
      <c r="L434" s="33"/>
      <c r="M434" s="145"/>
      <c r="T434" s="54"/>
      <c r="AU434" s="18" t="s">
        <v>84</v>
      </c>
    </row>
    <row r="435" spans="2:47" s="1" customFormat="1" ht="12">
      <c r="B435" s="33"/>
      <c r="D435" s="146" t="s">
        <v>186</v>
      </c>
      <c r="F435" s="156" t="s">
        <v>217</v>
      </c>
      <c r="H435" s="157">
        <v>98.664</v>
      </c>
      <c r="L435" s="33"/>
      <c r="M435" s="145"/>
      <c r="T435" s="54"/>
      <c r="AU435" s="18" t="s">
        <v>84</v>
      </c>
    </row>
    <row r="436" spans="2:47" s="1" customFormat="1" ht="12">
      <c r="B436" s="33"/>
      <c r="D436" s="146" t="s">
        <v>186</v>
      </c>
      <c r="F436" s="155" t="s">
        <v>563</v>
      </c>
      <c r="L436" s="33"/>
      <c r="M436" s="145"/>
      <c r="T436" s="54"/>
      <c r="AU436" s="18" t="s">
        <v>84</v>
      </c>
    </row>
    <row r="437" spans="2:47" s="1" customFormat="1" ht="12">
      <c r="B437" s="33"/>
      <c r="D437" s="146" t="s">
        <v>186</v>
      </c>
      <c r="F437" s="156" t="s">
        <v>1194</v>
      </c>
      <c r="H437" s="157">
        <v>49.035</v>
      </c>
      <c r="L437" s="33"/>
      <c r="M437" s="145"/>
      <c r="T437" s="54"/>
      <c r="AU437" s="18" t="s">
        <v>84</v>
      </c>
    </row>
    <row r="438" spans="2:47" s="1" customFormat="1" ht="12">
      <c r="B438" s="33"/>
      <c r="D438" s="146" t="s">
        <v>186</v>
      </c>
      <c r="F438" s="156" t="s">
        <v>1195</v>
      </c>
      <c r="H438" s="157">
        <v>68.194</v>
      </c>
      <c r="L438" s="33"/>
      <c r="M438" s="145"/>
      <c r="T438" s="54"/>
      <c r="AU438" s="18" t="s">
        <v>84</v>
      </c>
    </row>
    <row r="439" spans="2:47" s="1" customFormat="1" ht="12">
      <c r="B439" s="33"/>
      <c r="D439" s="146" t="s">
        <v>186</v>
      </c>
      <c r="F439" s="156" t="s">
        <v>217</v>
      </c>
      <c r="H439" s="157">
        <v>117.229</v>
      </c>
      <c r="L439" s="33"/>
      <c r="M439" s="145"/>
      <c r="T439" s="54"/>
      <c r="AU439" s="18" t="s">
        <v>84</v>
      </c>
    </row>
    <row r="440" spans="2:65" s="1" customFormat="1" ht="24.2" customHeight="1">
      <c r="B440" s="33"/>
      <c r="C440" s="129" t="s">
        <v>544</v>
      </c>
      <c r="D440" s="129" t="s">
        <v>176</v>
      </c>
      <c r="E440" s="130" t="s">
        <v>473</v>
      </c>
      <c r="F440" s="131" t="s">
        <v>474</v>
      </c>
      <c r="G440" s="132" t="s">
        <v>475</v>
      </c>
      <c r="H440" s="133">
        <v>15</v>
      </c>
      <c r="I440" s="134"/>
      <c r="J440" s="135">
        <f>ROUND(I440*H440,2)</f>
        <v>0</v>
      </c>
      <c r="K440" s="131" t="s">
        <v>179</v>
      </c>
      <c r="L440" s="33"/>
      <c r="M440" s="136" t="s">
        <v>31</v>
      </c>
      <c r="N440" s="137" t="s">
        <v>46</v>
      </c>
      <c r="P440" s="138">
        <f>O440*H440</f>
        <v>0</v>
      </c>
      <c r="Q440" s="138">
        <v>0</v>
      </c>
      <c r="R440" s="138">
        <f>Q440*H440</f>
        <v>0</v>
      </c>
      <c r="S440" s="138">
        <v>0</v>
      </c>
      <c r="T440" s="139">
        <f>S440*H440</f>
        <v>0</v>
      </c>
      <c r="AR440" s="140" t="s">
        <v>90</v>
      </c>
      <c r="AT440" s="140" t="s">
        <v>176</v>
      </c>
      <c r="AU440" s="140" t="s">
        <v>84</v>
      </c>
      <c r="AY440" s="18" t="s">
        <v>172</v>
      </c>
      <c r="BE440" s="141">
        <f>IF(N440="základní",J440,0)</f>
        <v>0</v>
      </c>
      <c r="BF440" s="141">
        <f>IF(N440="snížená",J440,0)</f>
        <v>0</v>
      </c>
      <c r="BG440" s="141">
        <f>IF(N440="zákl. přenesená",J440,0)</f>
        <v>0</v>
      </c>
      <c r="BH440" s="141">
        <f>IF(N440="sníž. přenesená",J440,0)</f>
        <v>0</v>
      </c>
      <c r="BI440" s="141">
        <f>IF(N440="nulová",J440,0)</f>
        <v>0</v>
      </c>
      <c r="BJ440" s="18" t="s">
        <v>80</v>
      </c>
      <c r="BK440" s="141">
        <f>ROUND(I440*H440,2)</f>
        <v>0</v>
      </c>
      <c r="BL440" s="18" t="s">
        <v>90</v>
      </c>
      <c r="BM440" s="140" t="s">
        <v>1254</v>
      </c>
    </row>
    <row r="441" spans="2:47" s="1" customFormat="1" ht="12">
      <c r="B441" s="33"/>
      <c r="D441" s="142" t="s">
        <v>181</v>
      </c>
      <c r="F441" s="143" t="s">
        <v>477</v>
      </c>
      <c r="I441" s="144"/>
      <c r="L441" s="33"/>
      <c r="M441" s="145"/>
      <c r="T441" s="54"/>
      <c r="AT441" s="18" t="s">
        <v>181</v>
      </c>
      <c r="AU441" s="18" t="s">
        <v>84</v>
      </c>
    </row>
    <row r="442" spans="2:51" s="12" customFormat="1" ht="12">
      <c r="B442" s="148"/>
      <c r="D442" s="146" t="s">
        <v>185</v>
      </c>
      <c r="E442" s="149" t="s">
        <v>31</v>
      </c>
      <c r="F442" s="150" t="s">
        <v>557</v>
      </c>
      <c r="H442" s="151">
        <v>15</v>
      </c>
      <c r="I442" s="152"/>
      <c r="L442" s="148"/>
      <c r="M442" s="153"/>
      <c r="T442" s="154"/>
      <c r="AT442" s="149" t="s">
        <v>185</v>
      </c>
      <c r="AU442" s="149" t="s">
        <v>84</v>
      </c>
      <c r="AV442" s="12" t="s">
        <v>84</v>
      </c>
      <c r="AW442" s="12" t="s">
        <v>36</v>
      </c>
      <c r="AX442" s="12" t="s">
        <v>80</v>
      </c>
      <c r="AY442" s="149" t="s">
        <v>172</v>
      </c>
    </row>
    <row r="443" spans="2:65" s="1" customFormat="1" ht="24.2" customHeight="1">
      <c r="B443" s="33"/>
      <c r="C443" s="129" t="s">
        <v>550</v>
      </c>
      <c r="D443" s="129" t="s">
        <v>176</v>
      </c>
      <c r="E443" s="130" t="s">
        <v>589</v>
      </c>
      <c r="F443" s="131" t="s">
        <v>590</v>
      </c>
      <c r="G443" s="132" t="s">
        <v>109</v>
      </c>
      <c r="H443" s="133">
        <v>25.5</v>
      </c>
      <c r="I443" s="134"/>
      <c r="J443" s="135">
        <f>ROUND(I443*H443,2)</f>
        <v>0</v>
      </c>
      <c r="K443" s="131" t="s">
        <v>179</v>
      </c>
      <c r="L443" s="33"/>
      <c r="M443" s="136" t="s">
        <v>31</v>
      </c>
      <c r="N443" s="137" t="s">
        <v>46</v>
      </c>
      <c r="P443" s="138">
        <f>O443*H443</f>
        <v>0</v>
      </c>
      <c r="Q443" s="138">
        <v>0</v>
      </c>
      <c r="R443" s="138">
        <f>Q443*H443</f>
        <v>0</v>
      </c>
      <c r="S443" s="138">
        <v>0.00167</v>
      </c>
      <c r="T443" s="139">
        <f>S443*H443</f>
        <v>0.042585</v>
      </c>
      <c r="AR443" s="140" t="s">
        <v>90</v>
      </c>
      <c r="AT443" s="140" t="s">
        <v>176</v>
      </c>
      <c r="AU443" s="140" t="s">
        <v>84</v>
      </c>
      <c r="AY443" s="18" t="s">
        <v>172</v>
      </c>
      <c r="BE443" s="141">
        <f>IF(N443="základní",J443,0)</f>
        <v>0</v>
      </c>
      <c r="BF443" s="141">
        <f>IF(N443="snížená",J443,0)</f>
        <v>0</v>
      </c>
      <c r="BG443" s="141">
        <f>IF(N443="zákl. přenesená",J443,0)</f>
        <v>0</v>
      </c>
      <c r="BH443" s="141">
        <f>IF(N443="sníž. přenesená",J443,0)</f>
        <v>0</v>
      </c>
      <c r="BI443" s="141">
        <f>IF(N443="nulová",J443,0)</f>
        <v>0</v>
      </c>
      <c r="BJ443" s="18" t="s">
        <v>80</v>
      </c>
      <c r="BK443" s="141">
        <f>ROUND(I443*H443,2)</f>
        <v>0</v>
      </c>
      <c r="BL443" s="18" t="s">
        <v>90</v>
      </c>
      <c r="BM443" s="140" t="s">
        <v>1255</v>
      </c>
    </row>
    <row r="444" spans="2:47" s="1" customFormat="1" ht="12">
      <c r="B444" s="33"/>
      <c r="D444" s="142" t="s">
        <v>181</v>
      </c>
      <c r="F444" s="143" t="s">
        <v>592</v>
      </c>
      <c r="I444" s="144"/>
      <c r="L444" s="33"/>
      <c r="M444" s="145"/>
      <c r="T444" s="54"/>
      <c r="AT444" s="18" t="s">
        <v>181</v>
      </c>
      <c r="AU444" s="18" t="s">
        <v>84</v>
      </c>
    </row>
    <row r="445" spans="2:51" s="12" customFormat="1" ht="12">
      <c r="B445" s="148"/>
      <c r="D445" s="146" t="s">
        <v>185</v>
      </c>
      <c r="E445" s="149" t="s">
        <v>31</v>
      </c>
      <c r="F445" s="150" t="s">
        <v>1256</v>
      </c>
      <c r="H445" s="151">
        <v>25.5</v>
      </c>
      <c r="I445" s="152"/>
      <c r="L445" s="148"/>
      <c r="M445" s="153"/>
      <c r="T445" s="154"/>
      <c r="AT445" s="149" t="s">
        <v>185</v>
      </c>
      <c r="AU445" s="149" t="s">
        <v>84</v>
      </c>
      <c r="AV445" s="12" t="s">
        <v>84</v>
      </c>
      <c r="AW445" s="12" t="s">
        <v>36</v>
      </c>
      <c r="AX445" s="12" t="s">
        <v>80</v>
      </c>
      <c r="AY445" s="149" t="s">
        <v>172</v>
      </c>
    </row>
    <row r="446" spans="2:63" s="11" customFormat="1" ht="20.85" customHeight="1">
      <c r="B446" s="117"/>
      <c r="D446" s="118" t="s">
        <v>74</v>
      </c>
      <c r="E446" s="127" t="s">
        <v>601</v>
      </c>
      <c r="F446" s="127" t="s">
        <v>602</v>
      </c>
      <c r="I446" s="120"/>
      <c r="J446" s="128">
        <f>BK446</f>
        <v>0</v>
      </c>
      <c r="L446" s="117"/>
      <c r="M446" s="122"/>
      <c r="P446" s="123">
        <f>SUM(P447:P457)</f>
        <v>0</v>
      </c>
      <c r="R446" s="123">
        <f>SUM(R447:R457)</f>
        <v>0</v>
      </c>
      <c r="T446" s="124">
        <f>SUM(T447:T457)</f>
        <v>0</v>
      </c>
      <c r="AR446" s="118" t="s">
        <v>80</v>
      </c>
      <c r="AT446" s="125" t="s">
        <v>74</v>
      </c>
      <c r="AU446" s="125" t="s">
        <v>84</v>
      </c>
      <c r="AY446" s="118" t="s">
        <v>172</v>
      </c>
      <c r="BK446" s="126">
        <f>SUM(BK447:BK457)</f>
        <v>0</v>
      </c>
    </row>
    <row r="447" spans="2:65" s="1" customFormat="1" ht="37.9" customHeight="1">
      <c r="B447" s="33"/>
      <c r="C447" s="129" t="s">
        <v>555</v>
      </c>
      <c r="D447" s="129" t="s">
        <v>176</v>
      </c>
      <c r="E447" s="130" t="s">
        <v>604</v>
      </c>
      <c r="F447" s="131" t="s">
        <v>605</v>
      </c>
      <c r="G447" s="132" t="s">
        <v>284</v>
      </c>
      <c r="H447" s="133">
        <v>41.172</v>
      </c>
      <c r="I447" s="134"/>
      <c r="J447" s="135">
        <f>ROUND(I447*H447,2)</f>
        <v>0</v>
      </c>
      <c r="K447" s="131" t="s">
        <v>179</v>
      </c>
      <c r="L447" s="33"/>
      <c r="M447" s="136" t="s">
        <v>31</v>
      </c>
      <c r="N447" s="137" t="s">
        <v>46</v>
      </c>
      <c r="P447" s="138">
        <f>O447*H447</f>
        <v>0</v>
      </c>
      <c r="Q447" s="138">
        <v>0</v>
      </c>
      <c r="R447" s="138">
        <f>Q447*H447</f>
        <v>0</v>
      </c>
      <c r="S447" s="138">
        <v>0</v>
      </c>
      <c r="T447" s="139">
        <f>S447*H447</f>
        <v>0</v>
      </c>
      <c r="AR447" s="140" t="s">
        <v>90</v>
      </c>
      <c r="AT447" s="140" t="s">
        <v>176</v>
      </c>
      <c r="AU447" s="140" t="s">
        <v>87</v>
      </c>
      <c r="AY447" s="18" t="s">
        <v>172</v>
      </c>
      <c r="BE447" s="141">
        <f>IF(N447="základní",J447,0)</f>
        <v>0</v>
      </c>
      <c r="BF447" s="141">
        <f>IF(N447="snížená",J447,0)</f>
        <v>0</v>
      </c>
      <c r="BG447" s="141">
        <f>IF(N447="zákl. přenesená",J447,0)</f>
        <v>0</v>
      </c>
      <c r="BH447" s="141">
        <f>IF(N447="sníž. přenesená",J447,0)</f>
        <v>0</v>
      </c>
      <c r="BI447" s="141">
        <f>IF(N447="nulová",J447,0)</f>
        <v>0</v>
      </c>
      <c r="BJ447" s="18" t="s">
        <v>80</v>
      </c>
      <c r="BK447" s="141">
        <f>ROUND(I447*H447,2)</f>
        <v>0</v>
      </c>
      <c r="BL447" s="18" t="s">
        <v>90</v>
      </c>
      <c r="BM447" s="140" t="s">
        <v>1257</v>
      </c>
    </row>
    <row r="448" spans="2:47" s="1" customFormat="1" ht="12">
      <c r="B448" s="33"/>
      <c r="D448" s="142" t="s">
        <v>181</v>
      </c>
      <c r="F448" s="143" t="s">
        <v>607</v>
      </c>
      <c r="I448" s="144"/>
      <c r="L448" s="33"/>
      <c r="M448" s="145"/>
      <c r="T448" s="54"/>
      <c r="AT448" s="18" t="s">
        <v>181</v>
      </c>
      <c r="AU448" s="18" t="s">
        <v>87</v>
      </c>
    </row>
    <row r="449" spans="2:65" s="1" customFormat="1" ht="33" customHeight="1">
      <c r="B449" s="33"/>
      <c r="C449" s="129" t="s">
        <v>558</v>
      </c>
      <c r="D449" s="129" t="s">
        <v>176</v>
      </c>
      <c r="E449" s="130" t="s">
        <v>609</v>
      </c>
      <c r="F449" s="131" t="s">
        <v>610</v>
      </c>
      <c r="G449" s="132" t="s">
        <v>284</v>
      </c>
      <c r="H449" s="133">
        <v>41.172</v>
      </c>
      <c r="I449" s="134"/>
      <c r="J449" s="135">
        <f>ROUND(I449*H449,2)</f>
        <v>0</v>
      </c>
      <c r="K449" s="131" t="s">
        <v>179</v>
      </c>
      <c r="L449" s="33"/>
      <c r="M449" s="136" t="s">
        <v>31</v>
      </c>
      <c r="N449" s="137" t="s">
        <v>46</v>
      </c>
      <c r="P449" s="138">
        <f>O449*H449</f>
        <v>0</v>
      </c>
      <c r="Q449" s="138">
        <v>0</v>
      </c>
      <c r="R449" s="138">
        <f>Q449*H449</f>
        <v>0</v>
      </c>
      <c r="S449" s="138">
        <v>0</v>
      </c>
      <c r="T449" s="139">
        <f>S449*H449</f>
        <v>0</v>
      </c>
      <c r="AR449" s="140" t="s">
        <v>90</v>
      </c>
      <c r="AT449" s="140" t="s">
        <v>176</v>
      </c>
      <c r="AU449" s="140" t="s">
        <v>87</v>
      </c>
      <c r="AY449" s="18" t="s">
        <v>172</v>
      </c>
      <c r="BE449" s="141">
        <f>IF(N449="základní",J449,0)</f>
        <v>0</v>
      </c>
      <c r="BF449" s="141">
        <f>IF(N449="snížená",J449,0)</f>
        <v>0</v>
      </c>
      <c r="BG449" s="141">
        <f>IF(N449="zákl. přenesená",J449,0)</f>
        <v>0</v>
      </c>
      <c r="BH449" s="141">
        <f>IF(N449="sníž. přenesená",J449,0)</f>
        <v>0</v>
      </c>
      <c r="BI449" s="141">
        <f>IF(N449="nulová",J449,0)</f>
        <v>0</v>
      </c>
      <c r="BJ449" s="18" t="s">
        <v>80</v>
      </c>
      <c r="BK449" s="141">
        <f>ROUND(I449*H449,2)</f>
        <v>0</v>
      </c>
      <c r="BL449" s="18" t="s">
        <v>90</v>
      </c>
      <c r="BM449" s="140" t="s">
        <v>1258</v>
      </c>
    </row>
    <row r="450" spans="2:47" s="1" customFormat="1" ht="12">
      <c r="B450" s="33"/>
      <c r="D450" s="142" t="s">
        <v>181</v>
      </c>
      <c r="F450" s="143" t="s">
        <v>612</v>
      </c>
      <c r="I450" s="144"/>
      <c r="L450" s="33"/>
      <c r="M450" s="145"/>
      <c r="T450" s="54"/>
      <c r="AT450" s="18" t="s">
        <v>181</v>
      </c>
      <c r="AU450" s="18" t="s">
        <v>87</v>
      </c>
    </row>
    <row r="451" spans="2:65" s="1" customFormat="1" ht="44.25" customHeight="1">
      <c r="B451" s="33"/>
      <c r="C451" s="129" t="s">
        <v>565</v>
      </c>
      <c r="D451" s="129" t="s">
        <v>176</v>
      </c>
      <c r="E451" s="130" t="s">
        <v>614</v>
      </c>
      <c r="F451" s="131" t="s">
        <v>615</v>
      </c>
      <c r="G451" s="132" t="s">
        <v>284</v>
      </c>
      <c r="H451" s="133">
        <v>988.128</v>
      </c>
      <c r="I451" s="134"/>
      <c r="J451" s="135">
        <f>ROUND(I451*H451,2)</f>
        <v>0</v>
      </c>
      <c r="K451" s="131" t="s">
        <v>179</v>
      </c>
      <c r="L451" s="33"/>
      <c r="M451" s="136" t="s">
        <v>31</v>
      </c>
      <c r="N451" s="137" t="s">
        <v>46</v>
      </c>
      <c r="P451" s="138">
        <f>O451*H451</f>
        <v>0</v>
      </c>
      <c r="Q451" s="138">
        <v>0</v>
      </c>
      <c r="R451" s="138">
        <f>Q451*H451</f>
        <v>0</v>
      </c>
      <c r="S451" s="138">
        <v>0</v>
      </c>
      <c r="T451" s="139">
        <f>S451*H451</f>
        <v>0</v>
      </c>
      <c r="AR451" s="140" t="s">
        <v>90</v>
      </c>
      <c r="AT451" s="140" t="s">
        <v>176</v>
      </c>
      <c r="AU451" s="140" t="s">
        <v>87</v>
      </c>
      <c r="AY451" s="18" t="s">
        <v>172</v>
      </c>
      <c r="BE451" s="141">
        <f>IF(N451="základní",J451,0)</f>
        <v>0</v>
      </c>
      <c r="BF451" s="141">
        <f>IF(N451="snížená",J451,0)</f>
        <v>0</v>
      </c>
      <c r="BG451" s="141">
        <f>IF(N451="zákl. přenesená",J451,0)</f>
        <v>0</v>
      </c>
      <c r="BH451" s="141">
        <f>IF(N451="sníž. přenesená",J451,0)</f>
        <v>0</v>
      </c>
      <c r="BI451" s="141">
        <f>IF(N451="nulová",J451,0)</f>
        <v>0</v>
      </c>
      <c r="BJ451" s="18" t="s">
        <v>80</v>
      </c>
      <c r="BK451" s="141">
        <f>ROUND(I451*H451,2)</f>
        <v>0</v>
      </c>
      <c r="BL451" s="18" t="s">
        <v>90</v>
      </c>
      <c r="BM451" s="140" t="s">
        <v>1259</v>
      </c>
    </row>
    <row r="452" spans="2:47" s="1" customFormat="1" ht="12">
      <c r="B452" s="33"/>
      <c r="D452" s="142" t="s">
        <v>181</v>
      </c>
      <c r="F452" s="143" t="s">
        <v>617</v>
      </c>
      <c r="I452" s="144"/>
      <c r="L452" s="33"/>
      <c r="M452" s="145"/>
      <c r="T452" s="54"/>
      <c r="AT452" s="18" t="s">
        <v>181</v>
      </c>
      <c r="AU452" s="18" t="s">
        <v>87</v>
      </c>
    </row>
    <row r="453" spans="2:47" s="1" customFormat="1" ht="12">
      <c r="B453" s="33"/>
      <c r="D453" s="146" t="s">
        <v>183</v>
      </c>
      <c r="F453" s="147" t="s">
        <v>618</v>
      </c>
      <c r="I453" s="144"/>
      <c r="L453" s="33"/>
      <c r="M453" s="145"/>
      <c r="T453" s="54"/>
      <c r="AT453" s="18" t="s">
        <v>183</v>
      </c>
      <c r="AU453" s="18" t="s">
        <v>87</v>
      </c>
    </row>
    <row r="454" spans="2:51" s="12" customFormat="1" ht="12">
      <c r="B454" s="148"/>
      <c r="D454" s="146" t="s">
        <v>185</v>
      </c>
      <c r="F454" s="150" t="s">
        <v>1260</v>
      </c>
      <c r="H454" s="151">
        <v>988.128</v>
      </c>
      <c r="I454" s="152"/>
      <c r="L454" s="148"/>
      <c r="M454" s="153"/>
      <c r="T454" s="154"/>
      <c r="AT454" s="149" t="s">
        <v>185</v>
      </c>
      <c r="AU454" s="149" t="s">
        <v>87</v>
      </c>
      <c r="AV454" s="12" t="s">
        <v>84</v>
      </c>
      <c r="AW454" s="12" t="s">
        <v>4</v>
      </c>
      <c r="AX454" s="12" t="s">
        <v>80</v>
      </c>
      <c r="AY454" s="149" t="s">
        <v>172</v>
      </c>
    </row>
    <row r="455" spans="2:65" s="1" customFormat="1" ht="44.25" customHeight="1">
      <c r="B455" s="33"/>
      <c r="C455" s="129" t="s">
        <v>575</v>
      </c>
      <c r="D455" s="129" t="s">
        <v>176</v>
      </c>
      <c r="E455" s="130" t="s">
        <v>621</v>
      </c>
      <c r="F455" s="131" t="s">
        <v>622</v>
      </c>
      <c r="G455" s="132" t="s">
        <v>284</v>
      </c>
      <c r="H455" s="133">
        <v>41.172</v>
      </c>
      <c r="I455" s="134"/>
      <c r="J455" s="135">
        <f>ROUND(I455*H455,2)</f>
        <v>0</v>
      </c>
      <c r="K455" s="131" t="s">
        <v>179</v>
      </c>
      <c r="L455" s="33"/>
      <c r="M455" s="136" t="s">
        <v>31</v>
      </c>
      <c r="N455" s="137" t="s">
        <v>46</v>
      </c>
      <c r="P455" s="138">
        <f>O455*H455</f>
        <v>0</v>
      </c>
      <c r="Q455" s="138">
        <v>0</v>
      </c>
      <c r="R455" s="138">
        <f>Q455*H455</f>
        <v>0</v>
      </c>
      <c r="S455" s="138">
        <v>0</v>
      </c>
      <c r="T455" s="139">
        <f>S455*H455</f>
        <v>0</v>
      </c>
      <c r="AR455" s="140" t="s">
        <v>90</v>
      </c>
      <c r="AT455" s="140" t="s">
        <v>176</v>
      </c>
      <c r="AU455" s="140" t="s">
        <v>87</v>
      </c>
      <c r="AY455" s="18" t="s">
        <v>172</v>
      </c>
      <c r="BE455" s="141">
        <f>IF(N455="základní",J455,0)</f>
        <v>0</v>
      </c>
      <c r="BF455" s="141">
        <f>IF(N455="snížená",J455,0)</f>
        <v>0</v>
      </c>
      <c r="BG455" s="141">
        <f>IF(N455="zákl. přenesená",J455,0)</f>
        <v>0</v>
      </c>
      <c r="BH455" s="141">
        <f>IF(N455="sníž. přenesená",J455,0)</f>
        <v>0</v>
      </c>
      <c r="BI455" s="141">
        <f>IF(N455="nulová",J455,0)</f>
        <v>0</v>
      </c>
      <c r="BJ455" s="18" t="s">
        <v>80</v>
      </c>
      <c r="BK455" s="141">
        <f>ROUND(I455*H455,2)</f>
        <v>0</v>
      </c>
      <c r="BL455" s="18" t="s">
        <v>90</v>
      </c>
      <c r="BM455" s="140" t="s">
        <v>1261</v>
      </c>
    </row>
    <row r="456" spans="2:47" s="1" customFormat="1" ht="12">
      <c r="B456" s="33"/>
      <c r="D456" s="142" t="s">
        <v>181</v>
      </c>
      <c r="F456" s="143" t="s">
        <v>624</v>
      </c>
      <c r="I456" s="144"/>
      <c r="L456" s="33"/>
      <c r="M456" s="145"/>
      <c r="T456" s="54"/>
      <c r="AT456" s="18" t="s">
        <v>181</v>
      </c>
      <c r="AU456" s="18" t="s">
        <v>87</v>
      </c>
    </row>
    <row r="457" spans="2:47" s="1" customFormat="1" ht="12">
      <c r="B457" s="33"/>
      <c r="D457" s="146" t="s">
        <v>183</v>
      </c>
      <c r="F457" s="147" t="s">
        <v>625</v>
      </c>
      <c r="I457" s="144"/>
      <c r="L457" s="33"/>
      <c r="M457" s="145"/>
      <c r="T457" s="54"/>
      <c r="AT457" s="18" t="s">
        <v>183</v>
      </c>
      <c r="AU457" s="18" t="s">
        <v>87</v>
      </c>
    </row>
    <row r="458" spans="2:63" s="11" customFormat="1" ht="22.9" customHeight="1">
      <c r="B458" s="117"/>
      <c r="D458" s="118" t="s">
        <v>74</v>
      </c>
      <c r="E458" s="127" t="s">
        <v>626</v>
      </c>
      <c r="F458" s="127" t="s">
        <v>627</v>
      </c>
      <c r="I458" s="120"/>
      <c r="J458" s="128">
        <f>BK458</f>
        <v>0</v>
      </c>
      <c r="L458" s="117"/>
      <c r="M458" s="122"/>
      <c r="P458" s="123">
        <f>SUM(P459:P466)</f>
        <v>0</v>
      </c>
      <c r="R458" s="123">
        <f>SUM(R459:R466)</f>
        <v>0</v>
      </c>
      <c r="T458" s="124">
        <f>SUM(T459:T466)</f>
        <v>0</v>
      </c>
      <c r="AR458" s="118" t="s">
        <v>80</v>
      </c>
      <c r="AT458" s="125" t="s">
        <v>74</v>
      </c>
      <c r="AU458" s="125" t="s">
        <v>80</v>
      </c>
      <c r="AY458" s="118" t="s">
        <v>172</v>
      </c>
      <c r="BK458" s="126">
        <f>SUM(BK459:BK466)</f>
        <v>0</v>
      </c>
    </row>
    <row r="459" spans="2:65" s="1" customFormat="1" ht="55.5" customHeight="1">
      <c r="B459" s="33"/>
      <c r="C459" s="129" t="s">
        <v>344</v>
      </c>
      <c r="D459" s="129" t="s">
        <v>176</v>
      </c>
      <c r="E459" s="130" t="s">
        <v>629</v>
      </c>
      <c r="F459" s="131" t="s">
        <v>630</v>
      </c>
      <c r="G459" s="132" t="s">
        <v>284</v>
      </c>
      <c r="H459" s="133">
        <v>25.797</v>
      </c>
      <c r="I459" s="134"/>
      <c r="J459" s="135">
        <f>ROUND(I459*H459,2)</f>
        <v>0</v>
      </c>
      <c r="K459" s="131" t="s">
        <v>179</v>
      </c>
      <c r="L459" s="33"/>
      <c r="M459" s="136" t="s">
        <v>31</v>
      </c>
      <c r="N459" s="137" t="s">
        <v>46</v>
      </c>
      <c r="P459" s="138">
        <f>O459*H459</f>
        <v>0</v>
      </c>
      <c r="Q459" s="138">
        <v>0</v>
      </c>
      <c r="R459" s="138">
        <f>Q459*H459</f>
        <v>0</v>
      </c>
      <c r="S459" s="138">
        <v>0</v>
      </c>
      <c r="T459" s="139">
        <f>S459*H459</f>
        <v>0</v>
      </c>
      <c r="AR459" s="140" t="s">
        <v>90</v>
      </c>
      <c r="AT459" s="140" t="s">
        <v>176</v>
      </c>
      <c r="AU459" s="140" t="s">
        <v>84</v>
      </c>
      <c r="AY459" s="18" t="s">
        <v>172</v>
      </c>
      <c r="BE459" s="141">
        <f>IF(N459="základní",J459,0)</f>
        <v>0</v>
      </c>
      <c r="BF459" s="141">
        <f>IF(N459="snížená",J459,0)</f>
        <v>0</v>
      </c>
      <c r="BG459" s="141">
        <f>IF(N459="zákl. přenesená",J459,0)</f>
        <v>0</v>
      </c>
      <c r="BH459" s="141">
        <f>IF(N459="sníž. přenesená",J459,0)</f>
        <v>0</v>
      </c>
      <c r="BI459" s="141">
        <f>IF(N459="nulová",J459,0)</f>
        <v>0</v>
      </c>
      <c r="BJ459" s="18" t="s">
        <v>80</v>
      </c>
      <c r="BK459" s="141">
        <f>ROUND(I459*H459,2)</f>
        <v>0</v>
      </c>
      <c r="BL459" s="18" t="s">
        <v>90</v>
      </c>
      <c r="BM459" s="140" t="s">
        <v>1262</v>
      </c>
    </row>
    <row r="460" spans="2:47" s="1" customFormat="1" ht="12">
      <c r="B460" s="33"/>
      <c r="D460" s="142" t="s">
        <v>181</v>
      </c>
      <c r="F460" s="143" t="s">
        <v>632</v>
      </c>
      <c r="I460" s="144"/>
      <c r="L460" s="33"/>
      <c r="M460" s="145"/>
      <c r="T460" s="54"/>
      <c r="AT460" s="18" t="s">
        <v>181</v>
      </c>
      <c r="AU460" s="18" t="s">
        <v>84</v>
      </c>
    </row>
    <row r="461" spans="2:47" s="1" customFormat="1" ht="12">
      <c r="B461" s="33"/>
      <c r="D461" s="146" t="s">
        <v>183</v>
      </c>
      <c r="F461" s="147" t="s">
        <v>633</v>
      </c>
      <c r="I461" s="144"/>
      <c r="L461" s="33"/>
      <c r="M461" s="145"/>
      <c r="T461" s="54"/>
      <c r="AT461" s="18" t="s">
        <v>183</v>
      </c>
      <c r="AU461" s="18" t="s">
        <v>84</v>
      </c>
    </row>
    <row r="462" spans="2:51" s="12" customFormat="1" ht="12">
      <c r="B462" s="148"/>
      <c r="D462" s="146" t="s">
        <v>185</v>
      </c>
      <c r="F462" s="150" t="s">
        <v>1263</v>
      </c>
      <c r="H462" s="151">
        <v>25.797</v>
      </c>
      <c r="I462" s="152"/>
      <c r="L462" s="148"/>
      <c r="M462" s="153"/>
      <c r="T462" s="154"/>
      <c r="AT462" s="149" t="s">
        <v>185</v>
      </c>
      <c r="AU462" s="149" t="s">
        <v>84</v>
      </c>
      <c r="AV462" s="12" t="s">
        <v>84</v>
      </c>
      <c r="AW462" s="12" t="s">
        <v>4</v>
      </c>
      <c r="AX462" s="12" t="s">
        <v>80</v>
      </c>
      <c r="AY462" s="149" t="s">
        <v>172</v>
      </c>
    </row>
    <row r="463" spans="2:65" s="1" customFormat="1" ht="55.5" customHeight="1">
      <c r="B463" s="33"/>
      <c r="C463" s="129" t="s">
        <v>423</v>
      </c>
      <c r="D463" s="129" t="s">
        <v>176</v>
      </c>
      <c r="E463" s="130" t="s">
        <v>636</v>
      </c>
      <c r="F463" s="131" t="s">
        <v>637</v>
      </c>
      <c r="G463" s="132" t="s">
        <v>284</v>
      </c>
      <c r="H463" s="133">
        <v>11.056</v>
      </c>
      <c r="I463" s="134"/>
      <c r="J463" s="135">
        <f>ROUND(I463*H463,2)</f>
        <v>0</v>
      </c>
      <c r="K463" s="131" t="s">
        <v>179</v>
      </c>
      <c r="L463" s="33"/>
      <c r="M463" s="136" t="s">
        <v>31</v>
      </c>
      <c r="N463" s="137" t="s">
        <v>46</v>
      </c>
      <c r="P463" s="138">
        <f>O463*H463</f>
        <v>0</v>
      </c>
      <c r="Q463" s="138">
        <v>0</v>
      </c>
      <c r="R463" s="138">
        <f>Q463*H463</f>
        <v>0</v>
      </c>
      <c r="S463" s="138">
        <v>0</v>
      </c>
      <c r="T463" s="139">
        <f>S463*H463</f>
        <v>0</v>
      </c>
      <c r="AR463" s="140" t="s">
        <v>90</v>
      </c>
      <c r="AT463" s="140" t="s">
        <v>176</v>
      </c>
      <c r="AU463" s="140" t="s">
        <v>84</v>
      </c>
      <c r="AY463" s="18" t="s">
        <v>172</v>
      </c>
      <c r="BE463" s="141">
        <f>IF(N463="základní",J463,0)</f>
        <v>0</v>
      </c>
      <c r="BF463" s="141">
        <f>IF(N463="snížená",J463,0)</f>
        <v>0</v>
      </c>
      <c r="BG463" s="141">
        <f>IF(N463="zákl. přenesená",J463,0)</f>
        <v>0</v>
      </c>
      <c r="BH463" s="141">
        <f>IF(N463="sníž. přenesená",J463,0)</f>
        <v>0</v>
      </c>
      <c r="BI463" s="141">
        <f>IF(N463="nulová",J463,0)</f>
        <v>0</v>
      </c>
      <c r="BJ463" s="18" t="s">
        <v>80</v>
      </c>
      <c r="BK463" s="141">
        <f>ROUND(I463*H463,2)</f>
        <v>0</v>
      </c>
      <c r="BL463" s="18" t="s">
        <v>90</v>
      </c>
      <c r="BM463" s="140" t="s">
        <v>1264</v>
      </c>
    </row>
    <row r="464" spans="2:47" s="1" customFormat="1" ht="12">
      <c r="B464" s="33"/>
      <c r="D464" s="142" t="s">
        <v>181</v>
      </c>
      <c r="F464" s="143" t="s">
        <v>639</v>
      </c>
      <c r="I464" s="144"/>
      <c r="L464" s="33"/>
      <c r="M464" s="145"/>
      <c r="T464" s="54"/>
      <c r="AT464" s="18" t="s">
        <v>181</v>
      </c>
      <c r="AU464" s="18" t="s">
        <v>84</v>
      </c>
    </row>
    <row r="465" spans="2:47" s="1" customFormat="1" ht="12">
      <c r="B465" s="33"/>
      <c r="D465" s="146" t="s">
        <v>183</v>
      </c>
      <c r="F465" s="147" t="s">
        <v>640</v>
      </c>
      <c r="I465" s="144"/>
      <c r="L465" s="33"/>
      <c r="M465" s="145"/>
      <c r="T465" s="54"/>
      <c r="AT465" s="18" t="s">
        <v>183</v>
      </c>
      <c r="AU465" s="18" t="s">
        <v>84</v>
      </c>
    </row>
    <row r="466" spans="2:51" s="12" customFormat="1" ht="12">
      <c r="B466" s="148"/>
      <c r="D466" s="146" t="s">
        <v>185</v>
      </c>
      <c r="F466" s="150" t="s">
        <v>1265</v>
      </c>
      <c r="H466" s="151">
        <v>11.056</v>
      </c>
      <c r="I466" s="152"/>
      <c r="L466" s="148"/>
      <c r="M466" s="153"/>
      <c r="T466" s="154"/>
      <c r="AT466" s="149" t="s">
        <v>185</v>
      </c>
      <c r="AU466" s="149" t="s">
        <v>84</v>
      </c>
      <c r="AV466" s="12" t="s">
        <v>84</v>
      </c>
      <c r="AW466" s="12" t="s">
        <v>4</v>
      </c>
      <c r="AX466" s="12" t="s">
        <v>80</v>
      </c>
      <c r="AY466" s="149" t="s">
        <v>172</v>
      </c>
    </row>
    <row r="467" spans="2:63" s="11" customFormat="1" ht="25.9" customHeight="1">
      <c r="B467" s="117"/>
      <c r="D467" s="118" t="s">
        <v>74</v>
      </c>
      <c r="E467" s="119" t="s">
        <v>642</v>
      </c>
      <c r="F467" s="119" t="s">
        <v>643</v>
      </c>
      <c r="I467" s="120"/>
      <c r="J467" s="121">
        <f>BK467</f>
        <v>0</v>
      </c>
      <c r="L467" s="117"/>
      <c r="M467" s="122"/>
      <c r="P467" s="123">
        <f>P468+P513+P516+P531</f>
        <v>0</v>
      </c>
      <c r="R467" s="123">
        <f>R468+R513+R516+R531</f>
        <v>0.6483360975</v>
      </c>
      <c r="T467" s="124">
        <f>T468+T513+T516+T531</f>
        <v>0</v>
      </c>
      <c r="AR467" s="118" t="s">
        <v>84</v>
      </c>
      <c r="AT467" s="125" t="s">
        <v>74</v>
      </c>
      <c r="AU467" s="125" t="s">
        <v>75</v>
      </c>
      <c r="AY467" s="118" t="s">
        <v>172</v>
      </c>
      <c r="BK467" s="126">
        <f>BK468+BK513+BK516+BK531</f>
        <v>0</v>
      </c>
    </row>
    <row r="468" spans="2:63" s="11" customFormat="1" ht="22.9" customHeight="1">
      <c r="B468" s="117"/>
      <c r="D468" s="118" t="s">
        <v>74</v>
      </c>
      <c r="E468" s="127" t="s">
        <v>644</v>
      </c>
      <c r="F468" s="127" t="s">
        <v>645</v>
      </c>
      <c r="I468" s="120"/>
      <c r="J468" s="128">
        <f>BK468</f>
        <v>0</v>
      </c>
      <c r="L468" s="117"/>
      <c r="M468" s="122"/>
      <c r="P468" s="123">
        <f>SUM(P469:P512)</f>
        <v>0</v>
      </c>
      <c r="R468" s="123">
        <f>SUM(R469:R512)</f>
        <v>0.33055986</v>
      </c>
      <c r="T468" s="124">
        <f>SUM(T469:T512)</f>
        <v>0</v>
      </c>
      <c r="AR468" s="118" t="s">
        <v>84</v>
      </c>
      <c r="AT468" s="125" t="s">
        <v>74</v>
      </c>
      <c r="AU468" s="125" t="s">
        <v>80</v>
      </c>
      <c r="AY468" s="118" t="s">
        <v>172</v>
      </c>
      <c r="BK468" s="126">
        <f>SUM(BK469:BK512)</f>
        <v>0</v>
      </c>
    </row>
    <row r="469" spans="2:65" s="1" customFormat="1" ht="33" customHeight="1">
      <c r="B469" s="33"/>
      <c r="C469" s="129" t="s">
        <v>588</v>
      </c>
      <c r="D469" s="129" t="s">
        <v>176</v>
      </c>
      <c r="E469" s="130" t="s">
        <v>647</v>
      </c>
      <c r="F469" s="131" t="s">
        <v>648</v>
      </c>
      <c r="G469" s="132" t="s">
        <v>101</v>
      </c>
      <c r="H469" s="133">
        <v>92.306</v>
      </c>
      <c r="I469" s="134"/>
      <c r="J469" s="135">
        <f>ROUND(I469*H469,2)</f>
        <v>0</v>
      </c>
      <c r="K469" s="131" t="s">
        <v>179</v>
      </c>
      <c r="L469" s="33"/>
      <c r="M469" s="136" t="s">
        <v>31</v>
      </c>
      <c r="N469" s="137" t="s">
        <v>46</v>
      </c>
      <c r="P469" s="138">
        <f>O469*H469</f>
        <v>0</v>
      </c>
      <c r="Q469" s="138">
        <v>0</v>
      </c>
      <c r="R469" s="138">
        <f>Q469*H469</f>
        <v>0</v>
      </c>
      <c r="S469" s="138">
        <v>0</v>
      </c>
      <c r="T469" s="139">
        <f>S469*H469</f>
        <v>0</v>
      </c>
      <c r="AR469" s="140" t="s">
        <v>289</v>
      </c>
      <c r="AT469" s="140" t="s">
        <v>176</v>
      </c>
      <c r="AU469" s="140" t="s">
        <v>84</v>
      </c>
      <c r="AY469" s="18" t="s">
        <v>172</v>
      </c>
      <c r="BE469" s="141">
        <f>IF(N469="základní",J469,0)</f>
        <v>0</v>
      </c>
      <c r="BF469" s="141">
        <f>IF(N469="snížená",J469,0)</f>
        <v>0</v>
      </c>
      <c r="BG469" s="141">
        <f>IF(N469="zákl. přenesená",J469,0)</f>
        <v>0</v>
      </c>
      <c r="BH469" s="141">
        <f>IF(N469="sníž. přenesená",J469,0)</f>
        <v>0</v>
      </c>
      <c r="BI469" s="141">
        <f>IF(N469="nulová",J469,0)</f>
        <v>0</v>
      </c>
      <c r="BJ469" s="18" t="s">
        <v>80</v>
      </c>
      <c r="BK469" s="141">
        <f>ROUND(I469*H469,2)</f>
        <v>0</v>
      </c>
      <c r="BL469" s="18" t="s">
        <v>289</v>
      </c>
      <c r="BM469" s="140" t="s">
        <v>1266</v>
      </c>
    </row>
    <row r="470" spans="2:47" s="1" customFormat="1" ht="12">
      <c r="B470" s="33"/>
      <c r="D470" s="142" t="s">
        <v>181</v>
      </c>
      <c r="F470" s="143" t="s">
        <v>650</v>
      </c>
      <c r="I470" s="144"/>
      <c r="L470" s="33"/>
      <c r="M470" s="145"/>
      <c r="T470" s="54"/>
      <c r="AT470" s="18" t="s">
        <v>181</v>
      </c>
      <c r="AU470" s="18" t="s">
        <v>84</v>
      </c>
    </row>
    <row r="471" spans="2:51" s="12" customFormat="1" ht="12">
      <c r="B471" s="148"/>
      <c r="D471" s="146" t="s">
        <v>185</v>
      </c>
      <c r="E471" s="149" t="s">
        <v>31</v>
      </c>
      <c r="F471" s="150" t="s">
        <v>416</v>
      </c>
      <c r="H471" s="151">
        <v>92.306</v>
      </c>
      <c r="I471" s="152"/>
      <c r="L471" s="148"/>
      <c r="M471" s="153"/>
      <c r="T471" s="154"/>
      <c r="AT471" s="149" t="s">
        <v>185</v>
      </c>
      <c r="AU471" s="149" t="s">
        <v>84</v>
      </c>
      <c r="AV471" s="12" t="s">
        <v>84</v>
      </c>
      <c r="AW471" s="12" t="s">
        <v>36</v>
      </c>
      <c r="AX471" s="12" t="s">
        <v>80</v>
      </c>
      <c r="AY471" s="149" t="s">
        <v>172</v>
      </c>
    </row>
    <row r="472" spans="2:47" s="1" customFormat="1" ht="12">
      <c r="B472" s="33"/>
      <c r="D472" s="146" t="s">
        <v>186</v>
      </c>
      <c r="F472" s="155" t="s">
        <v>402</v>
      </c>
      <c r="L472" s="33"/>
      <c r="M472" s="145"/>
      <c r="T472" s="54"/>
      <c r="AU472" s="18" t="s">
        <v>84</v>
      </c>
    </row>
    <row r="473" spans="2:47" s="1" customFormat="1" ht="12">
      <c r="B473" s="33"/>
      <c r="D473" s="146" t="s">
        <v>186</v>
      </c>
      <c r="F473" s="156" t="s">
        <v>1207</v>
      </c>
      <c r="H473" s="157">
        <v>70.083</v>
      </c>
      <c r="L473" s="33"/>
      <c r="M473" s="145"/>
      <c r="T473" s="54"/>
      <c r="AU473" s="18" t="s">
        <v>84</v>
      </c>
    </row>
    <row r="474" spans="2:47" s="1" customFormat="1" ht="12">
      <c r="B474" s="33"/>
      <c r="D474" s="146" t="s">
        <v>186</v>
      </c>
      <c r="F474" s="156" t="s">
        <v>1208</v>
      </c>
      <c r="H474" s="157">
        <v>2.702</v>
      </c>
      <c r="L474" s="33"/>
      <c r="M474" s="145"/>
      <c r="T474" s="54"/>
      <c r="AU474" s="18" t="s">
        <v>84</v>
      </c>
    </row>
    <row r="475" spans="2:47" s="1" customFormat="1" ht="12">
      <c r="B475" s="33"/>
      <c r="D475" s="146" t="s">
        <v>186</v>
      </c>
      <c r="F475" s="156" t="s">
        <v>217</v>
      </c>
      <c r="H475" s="157">
        <v>72.785</v>
      </c>
      <c r="L475" s="33"/>
      <c r="M475" s="145"/>
      <c r="T475" s="54"/>
      <c r="AU475" s="18" t="s">
        <v>84</v>
      </c>
    </row>
    <row r="476" spans="2:47" s="1" customFormat="1" ht="12">
      <c r="B476" s="33"/>
      <c r="D476" s="146" t="s">
        <v>186</v>
      </c>
      <c r="F476" s="155" t="s">
        <v>407</v>
      </c>
      <c r="L476" s="33"/>
      <c r="M476" s="145"/>
      <c r="T476" s="54"/>
      <c r="AU476" s="18" t="s">
        <v>84</v>
      </c>
    </row>
    <row r="477" spans="2:47" s="1" customFormat="1" ht="12">
      <c r="B477" s="33"/>
      <c r="D477" s="146" t="s">
        <v>186</v>
      </c>
      <c r="F477" s="156" t="s">
        <v>1209</v>
      </c>
      <c r="H477" s="157">
        <v>18.17</v>
      </c>
      <c r="L477" s="33"/>
      <c r="M477" s="145"/>
      <c r="T477" s="54"/>
      <c r="AU477" s="18" t="s">
        <v>84</v>
      </c>
    </row>
    <row r="478" spans="2:47" s="1" customFormat="1" ht="12">
      <c r="B478" s="33"/>
      <c r="D478" s="146" t="s">
        <v>186</v>
      </c>
      <c r="F478" s="156" t="s">
        <v>1210</v>
      </c>
      <c r="H478" s="157">
        <v>1.351</v>
      </c>
      <c r="L478" s="33"/>
      <c r="M478" s="145"/>
      <c r="T478" s="54"/>
      <c r="AU478" s="18" t="s">
        <v>84</v>
      </c>
    </row>
    <row r="479" spans="2:47" s="1" customFormat="1" ht="12">
      <c r="B479" s="33"/>
      <c r="D479" s="146" t="s">
        <v>186</v>
      </c>
      <c r="F479" s="156" t="s">
        <v>217</v>
      </c>
      <c r="H479" s="157">
        <v>19.521</v>
      </c>
      <c r="L479" s="33"/>
      <c r="M479" s="145"/>
      <c r="T479" s="54"/>
      <c r="AU479" s="18" t="s">
        <v>84</v>
      </c>
    </row>
    <row r="480" spans="2:65" s="1" customFormat="1" ht="24.2" customHeight="1">
      <c r="B480" s="33"/>
      <c r="C480" s="158" t="s">
        <v>595</v>
      </c>
      <c r="D480" s="158" t="s">
        <v>201</v>
      </c>
      <c r="E480" s="159" t="s">
        <v>652</v>
      </c>
      <c r="F480" s="160" t="s">
        <v>653</v>
      </c>
      <c r="G480" s="161" t="s">
        <v>204</v>
      </c>
      <c r="H480" s="162">
        <v>27.692</v>
      </c>
      <c r="I480" s="163"/>
      <c r="J480" s="164">
        <f>ROUND(I480*H480,2)</f>
        <v>0</v>
      </c>
      <c r="K480" s="160" t="s">
        <v>179</v>
      </c>
      <c r="L480" s="165"/>
      <c r="M480" s="166" t="s">
        <v>31</v>
      </c>
      <c r="N480" s="167" t="s">
        <v>46</v>
      </c>
      <c r="P480" s="138">
        <f>O480*H480</f>
        <v>0</v>
      </c>
      <c r="Q480" s="138">
        <v>0.001</v>
      </c>
      <c r="R480" s="138">
        <f>Q480*H480</f>
        <v>0.027692</v>
      </c>
      <c r="S480" s="138">
        <v>0</v>
      </c>
      <c r="T480" s="139">
        <f>S480*H480</f>
        <v>0</v>
      </c>
      <c r="AR480" s="140" t="s">
        <v>397</v>
      </c>
      <c r="AT480" s="140" t="s">
        <v>201</v>
      </c>
      <c r="AU480" s="140" t="s">
        <v>84</v>
      </c>
      <c r="AY480" s="18" t="s">
        <v>172</v>
      </c>
      <c r="BE480" s="141">
        <f>IF(N480="základní",J480,0)</f>
        <v>0</v>
      </c>
      <c r="BF480" s="141">
        <f>IF(N480="snížená",J480,0)</f>
        <v>0</v>
      </c>
      <c r="BG480" s="141">
        <f>IF(N480="zákl. přenesená",J480,0)</f>
        <v>0</v>
      </c>
      <c r="BH480" s="141">
        <f>IF(N480="sníž. přenesená",J480,0)</f>
        <v>0</v>
      </c>
      <c r="BI480" s="141">
        <f>IF(N480="nulová",J480,0)</f>
        <v>0</v>
      </c>
      <c r="BJ480" s="18" t="s">
        <v>80</v>
      </c>
      <c r="BK480" s="141">
        <f>ROUND(I480*H480,2)</f>
        <v>0</v>
      </c>
      <c r="BL480" s="18" t="s">
        <v>289</v>
      </c>
      <c r="BM480" s="140" t="s">
        <v>1267</v>
      </c>
    </row>
    <row r="481" spans="2:51" s="12" customFormat="1" ht="12">
      <c r="B481" s="148"/>
      <c r="D481" s="146" t="s">
        <v>185</v>
      </c>
      <c r="F481" s="150" t="s">
        <v>1268</v>
      </c>
      <c r="H481" s="151">
        <v>27.692</v>
      </c>
      <c r="I481" s="152"/>
      <c r="L481" s="148"/>
      <c r="M481" s="153"/>
      <c r="T481" s="154"/>
      <c r="AT481" s="149" t="s">
        <v>185</v>
      </c>
      <c r="AU481" s="149" t="s">
        <v>84</v>
      </c>
      <c r="AV481" s="12" t="s">
        <v>84</v>
      </c>
      <c r="AW481" s="12" t="s">
        <v>4</v>
      </c>
      <c r="AX481" s="12" t="s">
        <v>80</v>
      </c>
      <c r="AY481" s="149" t="s">
        <v>172</v>
      </c>
    </row>
    <row r="482" spans="2:65" s="1" customFormat="1" ht="37.9" customHeight="1">
      <c r="B482" s="33"/>
      <c r="C482" s="129" t="s">
        <v>603</v>
      </c>
      <c r="D482" s="129" t="s">
        <v>176</v>
      </c>
      <c r="E482" s="130" t="s">
        <v>657</v>
      </c>
      <c r="F482" s="131" t="s">
        <v>658</v>
      </c>
      <c r="G482" s="132" t="s">
        <v>101</v>
      </c>
      <c r="H482" s="133">
        <v>92.306</v>
      </c>
      <c r="I482" s="134"/>
      <c r="J482" s="135">
        <f>ROUND(I482*H482,2)</f>
        <v>0</v>
      </c>
      <c r="K482" s="131" t="s">
        <v>179</v>
      </c>
      <c r="L482" s="33"/>
      <c r="M482" s="136" t="s">
        <v>31</v>
      </c>
      <c r="N482" s="137" t="s">
        <v>46</v>
      </c>
      <c r="P482" s="138">
        <f>O482*H482</f>
        <v>0</v>
      </c>
      <c r="Q482" s="138">
        <v>0</v>
      </c>
      <c r="R482" s="138">
        <f>Q482*H482</f>
        <v>0</v>
      </c>
      <c r="S482" s="138">
        <v>0</v>
      </c>
      <c r="T482" s="139">
        <f>S482*H482</f>
        <v>0</v>
      </c>
      <c r="AR482" s="140" t="s">
        <v>289</v>
      </c>
      <c r="AT482" s="140" t="s">
        <v>176</v>
      </c>
      <c r="AU482" s="140" t="s">
        <v>84</v>
      </c>
      <c r="AY482" s="18" t="s">
        <v>172</v>
      </c>
      <c r="BE482" s="141">
        <f>IF(N482="základní",J482,0)</f>
        <v>0</v>
      </c>
      <c r="BF482" s="141">
        <f>IF(N482="snížená",J482,0)</f>
        <v>0</v>
      </c>
      <c r="BG482" s="141">
        <f>IF(N482="zákl. přenesená",J482,0)</f>
        <v>0</v>
      </c>
      <c r="BH482" s="141">
        <f>IF(N482="sníž. přenesená",J482,0)</f>
        <v>0</v>
      </c>
      <c r="BI482" s="141">
        <f>IF(N482="nulová",J482,0)</f>
        <v>0</v>
      </c>
      <c r="BJ482" s="18" t="s">
        <v>80</v>
      </c>
      <c r="BK482" s="141">
        <f>ROUND(I482*H482,2)</f>
        <v>0</v>
      </c>
      <c r="BL482" s="18" t="s">
        <v>289</v>
      </c>
      <c r="BM482" s="140" t="s">
        <v>1269</v>
      </c>
    </row>
    <row r="483" spans="2:47" s="1" customFormat="1" ht="12">
      <c r="B483" s="33"/>
      <c r="D483" s="142" t="s">
        <v>181</v>
      </c>
      <c r="F483" s="143" t="s">
        <v>660</v>
      </c>
      <c r="I483" s="144"/>
      <c r="L483" s="33"/>
      <c r="M483" s="145"/>
      <c r="T483" s="54"/>
      <c r="AT483" s="18" t="s">
        <v>181</v>
      </c>
      <c r="AU483" s="18" t="s">
        <v>84</v>
      </c>
    </row>
    <row r="484" spans="2:51" s="12" customFormat="1" ht="12">
      <c r="B484" s="148"/>
      <c r="D484" s="146" t="s">
        <v>185</v>
      </c>
      <c r="E484" s="149" t="s">
        <v>31</v>
      </c>
      <c r="F484" s="150" t="s">
        <v>416</v>
      </c>
      <c r="H484" s="151">
        <v>92.306</v>
      </c>
      <c r="I484" s="152"/>
      <c r="L484" s="148"/>
      <c r="M484" s="153"/>
      <c r="T484" s="154"/>
      <c r="AT484" s="149" t="s">
        <v>185</v>
      </c>
      <c r="AU484" s="149" t="s">
        <v>84</v>
      </c>
      <c r="AV484" s="12" t="s">
        <v>84</v>
      </c>
      <c r="AW484" s="12" t="s">
        <v>36</v>
      </c>
      <c r="AX484" s="12" t="s">
        <v>80</v>
      </c>
      <c r="AY484" s="149" t="s">
        <v>172</v>
      </c>
    </row>
    <row r="485" spans="2:47" s="1" customFormat="1" ht="12">
      <c r="B485" s="33"/>
      <c r="D485" s="146" t="s">
        <v>186</v>
      </c>
      <c r="F485" s="155" t="s">
        <v>402</v>
      </c>
      <c r="L485" s="33"/>
      <c r="M485" s="145"/>
      <c r="T485" s="54"/>
      <c r="AU485" s="18" t="s">
        <v>84</v>
      </c>
    </row>
    <row r="486" spans="2:47" s="1" customFormat="1" ht="12">
      <c r="B486" s="33"/>
      <c r="D486" s="146" t="s">
        <v>186</v>
      </c>
      <c r="F486" s="156" t="s">
        <v>1207</v>
      </c>
      <c r="H486" s="157">
        <v>70.083</v>
      </c>
      <c r="L486" s="33"/>
      <c r="M486" s="145"/>
      <c r="T486" s="54"/>
      <c r="AU486" s="18" t="s">
        <v>84</v>
      </c>
    </row>
    <row r="487" spans="2:47" s="1" customFormat="1" ht="12">
      <c r="B487" s="33"/>
      <c r="D487" s="146" t="s">
        <v>186</v>
      </c>
      <c r="F487" s="156" t="s">
        <v>1208</v>
      </c>
      <c r="H487" s="157">
        <v>2.702</v>
      </c>
      <c r="L487" s="33"/>
      <c r="M487" s="145"/>
      <c r="T487" s="54"/>
      <c r="AU487" s="18" t="s">
        <v>84</v>
      </c>
    </row>
    <row r="488" spans="2:47" s="1" customFormat="1" ht="12">
      <c r="B488" s="33"/>
      <c r="D488" s="146" t="s">
        <v>186</v>
      </c>
      <c r="F488" s="156" t="s">
        <v>217</v>
      </c>
      <c r="H488" s="157">
        <v>72.785</v>
      </c>
      <c r="L488" s="33"/>
      <c r="M488" s="145"/>
      <c r="T488" s="54"/>
      <c r="AU488" s="18" t="s">
        <v>84</v>
      </c>
    </row>
    <row r="489" spans="2:47" s="1" customFormat="1" ht="12">
      <c r="B489" s="33"/>
      <c r="D489" s="146" t="s">
        <v>186</v>
      </c>
      <c r="F489" s="155" t="s">
        <v>407</v>
      </c>
      <c r="L489" s="33"/>
      <c r="M489" s="145"/>
      <c r="T489" s="54"/>
      <c r="AU489" s="18" t="s">
        <v>84</v>
      </c>
    </row>
    <row r="490" spans="2:47" s="1" customFormat="1" ht="12">
      <c r="B490" s="33"/>
      <c r="D490" s="146" t="s">
        <v>186</v>
      </c>
      <c r="F490" s="156" t="s">
        <v>1209</v>
      </c>
      <c r="H490" s="157">
        <v>18.17</v>
      </c>
      <c r="L490" s="33"/>
      <c r="M490" s="145"/>
      <c r="T490" s="54"/>
      <c r="AU490" s="18" t="s">
        <v>84</v>
      </c>
    </row>
    <row r="491" spans="2:47" s="1" customFormat="1" ht="12">
      <c r="B491" s="33"/>
      <c r="D491" s="146" t="s">
        <v>186</v>
      </c>
      <c r="F491" s="156" t="s">
        <v>1210</v>
      </c>
      <c r="H491" s="157">
        <v>1.351</v>
      </c>
      <c r="L491" s="33"/>
      <c r="M491" s="145"/>
      <c r="T491" s="54"/>
      <c r="AU491" s="18" t="s">
        <v>84</v>
      </c>
    </row>
    <row r="492" spans="2:47" s="1" customFormat="1" ht="12">
      <c r="B492" s="33"/>
      <c r="D492" s="146" t="s">
        <v>186</v>
      </c>
      <c r="F492" s="156" t="s">
        <v>217</v>
      </c>
      <c r="H492" s="157">
        <v>19.521</v>
      </c>
      <c r="L492" s="33"/>
      <c r="M492" s="145"/>
      <c r="T492" s="54"/>
      <c r="AU492" s="18" t="s">
        <v>84</v>
      </c>
    </row>
    <row r="493" spans="2:65" s="1" customFormat="1" ht="24.2" customHeight="1">
      <c r="B493" s="33"/>
      <c r="C493" s="158" t="s">
        <v>608</v>
      </c>
      <c r="D493" s="158" t="s">
        <v>201</v>
      </c>
      <c r="E493" s="159" t="s">
        <v>662</v>
      </c>
      <c r="F493" s="160" t="s">
        <v>663</v>
      </c>
      <c r="G493" s="161" t="s">
        <v>204</v>
      </c>
      <c r="H493" s="162">
        <v>258.457</v>
      </c>
      <c r="I493" s="163"/>
      <c r="J493" s="164">
        <f>ROUND(I493*H493,2)</f>
        <v>0</v>
      </c>
      <c r="K493" s="160" t="s">
        <v>179</v>
      </c>
      <c r="L493" s="165"/>
      <c r="M493" s="166" t="s">
        <v>31</v>
      </c>
      <c r="N493" s="167" t="s">
        <v>46</v>
      </c>
      <c r="P493" s="138">
        <f>O493*H493</f>
        <v>0</v>
      </c>
      <c r="Q493" s="138">
        <v>0.001</v>
      </c>
      <c r="R493" s="138">
        <f>Q493*H493</f>
        <v>0.258457</v>
      </c>
      <c r="S493" s="138">
        <v>0</v>
      </c>
      <c r="T493" s="139">
        <f>S493*H493</f>
        <v>0</v>
      </c>
      <c r="AR493" s="140" t="s">
        <v>397</v>
      </c>
      <c r="AT493" s="140" t="s">
        <v>201</v>
      </c>
      <c r="AU493" s="140" t="s">
        <v>84</v>
      </c>
      <c r="AY493" s="18" t="s">
        <v>172</v>
      </c>
      <c r="BE493" s="141">
        <f>IF(N493="základní",J493,0)</f>
        <v>0</v>
      </c>
      <c r="BF493" s="141">
        <f>IF(N493="snížená",J493,0)</f>
        <v>0</v>
      </c>
      <c r="BG493" s="141">
        <f>IF(N493="zákl. přenesená",J493,0)</f>
        <v>0</v>
      </c>
      <c r="BH493" s="141">
        <f>IF(N493="sníž. přenesená",J493,0)</f>
        <v>0</v>
      </c>
      <c r="BI493" s="141">
        <f>IF(N493="nulová",J493,0)</f>
        <v>0</v>
      </c>
      <c r="BJ493" s="18" t="s">
        <v>80</v>
      </c>
      <c r="BK493" s="141">
        <f>ROUND(I493*H493,2)</f>
        <v>0</v>
      </c>
      <c r="BL493" s="18" t="s">
        <v>289</v>
      </c>
      <c r="BM493" s="140" t="s">
        <v>1270</v>
      </c>
    </row>
    <row r="494" spans="2:51" s="12" customFormat="1" ht="12">
      <c r="B494" s="148"/>
      <c r="D494" s="146" t="s">
        <v>185</v>
      </c>
      <c r="F494" s="150" t="s">
        <v>1271</v>
      </c>
      <c r="H494" s="151">
        <v>258.457</v>
      </c>
      <c r="I494" s="152"/>
      <c r="L494" s="148"/>
      <c r="M494" s="153"/>
      <c r="T494" s="154"/>
      <c r="AT494" s="149" t="s">
        <v>185</v>
      </c>
      <c r="AU494" s="149" t="s">
        <v>84</v>
      </c>
      <c r="AV494" s="12" t="s">
        <v>84</v>
      </c>
      <c r="AW494" s="12" t="s">
        <v>4</v>
      </c>
      <c r="AX494" s="12" t="s">
        <v>80</v>
      </c>
      <c r="AY494" s="149" t="s">
        <v>172</v>
      </c>
    </row>
    <row r="495" spans="2:65" s="1" customFormat="1" ht="24.2" customHeight="1">
      <c r="B495" s="33"/>
      <c r="C495" s="129" t="s">
        <v>613</v>
      </c>
      <c r="D495" s="129" t="s">
        <v>176</v>
      </c>
      <c r="E495" s="130" t="s">
        <v>668</v>
      </c>
      <c r="F495" s="131" t="s">
        <v>669</v>
      </c>
      <c r="G495" s="132" t="s">
        <v>101</v>
      </c>
      <c r="H495" s="133">
        <v>87.342</v>
      </c>
      <c r="I495" s="134"/>
      <c r="J495" s="135">
        <f>ROUND(I495*H495,2)</f>
        <v>0</v>
      </c>
      <c r="K495" s="131" t="s">
        <v>179</v>
      </c>
      <c r="L495" s="33"/>
      <c r="M495" s="136" t="s">
        <v>31</v>
      </c>
      <c r="N495" s="137" t="s">
        <v>46</v>
      </c>
      <c r="P495" s="138">
        <f>O495*H495</f>
        <v>0</v>
      </c>
      <c r="Q495" s="138">
        <v>4E-05</v>
      </c>
      <c r="R495" s="138">
        <f>Q495*H495</f>
        <v>0.0034936800000000003</v>
      </c>
      <c r="S495" s="138">
        <v>0</v>
      </c>
      <c r="T495" s="139">
        <f>S495*H495</f>
        <v>0</v>
      </c>
      <c r="AR495" s="140" t="s">
        <v>289</v>
      </c>
      <c r="AT495" s="140" t="s">
        <v>176</v>
      </c>
      <c r="AU495" s="140" t="s">
        <v>84</v>
      </c>
      <c r="AY495" s="18" t="s">
        <v>172</v>
      </c>
      <c r="BE495" s="141">
        <f>IF(N495="základní",J495,0)</f>
        <v>0</v>
      </c>
      <c r="BF495" s="141">
        <f>IF(N495="snížená",J495,0)</f>
        <v>0</v>
      </c>
      <c r="BG495" s="141">
        <f>IF(N495="zákl. přenesená",J495,0)</f>
        <v>0</v>
      </c>
      <c r="BH495" s="141">
        <f>IF(N495="sníž. přenesená",J495,0)</f>
        <v>0</v>
      </c>
      <c r="BI495" s="141">
        <f>IF(N495="nulová",J495,0)</f>
        <v>0</v>
      </c>
      <c r="BJ495" s="18" t="s">
        <v>80</v>
      </c>
      <c r="BK495" s="141">
        <f>ROUND(I495*H495,2)</f>
        <v>0</v>
      </c>
      <c r="BL495" s="18" t="s">
        <v>289</v>
      </c>
      <c r="BM495" s="140" t="s">
        <v>1272</v>
      </c>
    </row>
    <row r="496" spans="2:47" s="1" customFormat="1" ht="12">
      <c r="B496" s="33"/>
      <c r="D496" s="142" t="s">
        <v>181</v>
      </c>
      <c r="F496" s="143" t="s">
        <v>671</v>
      </c>
      <c r="I496" s="144"/>
      <c r="L496" s="33"/>
      <c r="M496" s="145"/>
      <c r="T496" s="54"/>
      <c r="AT496" s="18" t="s">
        <v>181</v>
      </c>
      <c r="AU496" s="18" t="s">
        <v>84</v>
      </c>
    </row>
    <row r="497" spans="2:51" s="12" customFormat="1" ht="12">
      <c r="B497" s="148"/>
      <c r="D497" s="146" t="s">
        <v>185</v>
      </c>
      <c r="E497" s="149" t="s">
        <v>31</v>
      </c>
      <c r="F497" s="150" t="s">
        <v>672</v>
      </c>
      <c r="H497" s="151">
        <v>87.342</v>
      </c>
      <c r="I497" s="152"/>
      <c r="L497" s="148"/>
      <c r="M497" s="153"/>
      <c r="T497" s="154"/>
      <c r="AT497" s="149" t="s">
        <v>185</v>
      </c>
      <c r="AU497" s="149" t="s">
        <v>84</v>
      </c>
      <c r="AV497" s="12" t="s">
        <v>84</v>
      </c>
      <c r="AW497" s="12" t="s">
        <v>36</v>
      </c>
      <c r="AX497" s="12" t="s">
        <v>80</v>
      </c>
      <c r="AY497" s="149" t="s">
        <v>172</v>
      </c>
    </row>
    <row r="498" spans="2:47" s="1" customFormat="1" ht="12">
      <c r="B498" s="33"/>
      <c r="D498" s="146" t="s">
        <v>186</v>
      </c>
      <c r="F498" s="155" t="s">
        <v>402</v>
      </c>
      <c r="L498" s="33"/>
      <c r="M498" s="145"/>
      <c r="T498" s="54"/>
      <c r="AU498" s="18" t="s">
        <v>84</v>
      </c>
    </row>
    <row r="499" spans="2:47" s="1" customFormat="1" ht="12">
      <c r="B499" s="33"/>
      <c r="D499" s="146" t="s">
        <v>186</v>
      </c>
      <c r="F499" s="156" t="s">
        <v>1207</v>
      </c>
      <c r="H499" s="157">
        <v>70.083</v>
      </c>
      <c r="L499" s="33"/>
      <c r="M499" s="145"/>
      <c r="T499" s="54"/>
      <c r="AU499" s="18" t="s">
        <v>84</v>
      </c>
    </row>
    <row r="500" spans="2:47" s="1" customFormat="1" ht="12">
      <c r="B500" s="33"/>
      <c r="D500" s="146" t="s">
        <v>186</v>
      </c>
      <c r="F500" s="156" t="s">
        <v>1208</v>
      </c>
      <c r="H500" s="157">
        <v>2.702</v>
      </c>
      <c r="L500" s="33"/>
      <c r="M500" s="145"/>
      <c r="T500" s="54"/>
      <c r="AU500" s="18" t="s">
        <v>84</v>
      </c>
    </row>
    <row r="501" spans="2:47" s="1" customFormat="1" ht="12">
      <c r="B501" s="33"/>
      <c r="D501" s="146" t="s">
        <v>186</v>
      </c>
      <c r="F501" s="156" t="s">
        <v>217</v>
      </c>
      <c r="H501" s="157">
        <v>72.785</v>
      </c>
      <c r="L501" s="33"/>
      <c r="M501" s="145"/>
      <c r="T501" s="54"/>
      <c r="AU501" s="18" t="s">
        <v>84</v>
      </c>
    </row>
    <row r="502" spans="2:65" s="1" customFormat="1" ht="24.2" customHeight="1">
      <c r="B502" s="33"/>
      <c r="C502" s="158" t="s">
        <v>620</v>
      </c>
      <c r="D502" s="158" t="s">
        <v>201</v>
      </c>
      <c r="E502" s="159" t="s">
        <v>674</v>
      </c>
      <c r="F502" s="160" t="s">
        <v>675</v>
      </c>
      <c r="G502" s="161" t="s">
        <v>101</v>
      </c>
      <c r="H502" s="162">
        <v>106.645</v>
      </c>
      <c r="I502" s="163"/>
      <c r="J502" s="164">
        <f>ROUND(I502*H502,2)</f>
        <v>0</v>
      </c>
      <c r="K502" s="160" t="s">
        <v>179</v>
      </c>
      <c r="L502" s="165"/>
      <c r="M502" s="166" t="s">
        <v>31</v>
      </c>
      <c r="N502" s="167" t="s">
        <v>46</v>
      </c>
      <c r="P502" s="138">
        <f>O502*H502</f>
        <v>0</v>
      </c>
      <c r="Q502" s="138">
        <v>0.0003</v>
      </c>
      <c r="R502" s="138">
        <f>Q502*H502</f>
        <v>0.031993499999999994</v>
      </c>
      <c r="S502" s="138">
        <v>0</v>
      </c>
      <c r="T502" s="139">
        <f>S502*H502</f>
        <v>0</v>
      </c>
      <c r="AR502" s="140" t="s">
        <v>397</v>
      </c>
      <c r="AT502" s="140" t="s">
        <v>201</v>
      </c>
      <c r="AU502" s="140" t="s">
        <v>84</v>
      </c>
      <c r="AY502" s="18" t="s">
        <v>172</v>
      </c>
      <c r="BE502" s="141">
        <f>IF(N502="základní",J502,0)</f>
        <v>0</v>
      </c>
      <c r="BF502" s="141">
        <f>IF(N502="snížená",J502,0)</f>
        <v>0</v>
      </c>
      <c r="BG502" s="141">
        <f>IF(N502="zákl. přenesená",J502,0)</f>
        <v>0</v>
      </c>
      <c r="BH502" s="141">
        <f>IF(N502="sníž. přenesená",J502,0)</f>
        <v>0</v>
      </c>
      <c r="BI502" s="141">
        <f>IF(N502="nulová",J502,0)</f>
        <v>0</v>
      </c>
      <c r="BJ502" s="18" t="s">
        <v>80</v>
      </c>
      <c r="BK502" s="141">
        <f>ROUND(I502*H502,2)</f>
        <v>0</v>
      </c>
      <c r="BL502" s="18" t="s">
        <v>289</v>
      </c>
      <c r="BM502" s="140" t="s">
        <v>1273</v>
      </c>
    </row>
    <row r="503" spans="2:51" s="12" customFormat="1" ht="12">
      <c r="B503" s="148"/>
      <c r="D503" s="146" t="s">
        <v>185</v>
      </c>
      <c r="F503" s="150" t="s">
        <v>1274</v>
      </c>
      <c r="H503" s="151">
        <v>106.645</v>
      </c>
      <c r="I503" s="152"/>
      <c r="L503" s="148"/>
      <c r="M503" s="153"/>
      <c r="T503" s="154"/>
      <c r="AT503" s="149" t="s">
        <v>185</v>
      </c>
      <c r="AU503" s="149" t="s">
        <v>84</v>
      </c>
      <c r="AV503" s="12" t="s">
        <v>84</v>
      </c>
      <c r="AW503" s="12" t="s">
        <v>4</v>
      </c>
      <c r="AX503" s="12" t="s">
        <v>80</v>
      </c>
      <c r="AY503" s="149" t="s">
        <v>172</v>
      </c>
    </row>
    <row r="504" spans="2:65" s="1" customFormat="1" ht="24.2" customHeight="1">
      <c r="B504" s="33"/>
      <c r="C504" s="129" t="s">
        <v>628</v>
      </c>
      <c r="D504" s="129" t="s">
        <v>176</v>
      </c>
      <c r="E504" s="130" t="s">
        <v>679</v>
      </c>
      <c r="F504" s="131" t="s">
        <v>680</v>
      </c>
      <c r="G504" s="132" t="s">
        <v>109</v>
      </c>
      <c r="H504" s="133">
        <v>55.773</v>
      </c>
      <c r="I504" s="134"/>
      <c r="J504" s="135">
        <f>ROUND(I504*H504,2)</f>
        <v>0</v>
      </c>
      <c r="K504" s="131" t="s">
        <v>179</v>
      </c>
      <c r="L504" s="33"/>
      <c r="M504" s="136" t="s">
        <v>31</v>
      </c>
      <c r="N504" s="137" t="s">
        <v>46</v>
      </c>
      <c r="P504" s="138">
        <f>O504*H504</f>
        <v>0</v>
      </c>
      <c r="Q504" s="138">
        <v>0.00016</v>
      </c>
      <c r="R504" s="138">
        <f>Q504*H504</f>
        <v>0.008923680000000002</v>
      </c>
      <c r="S504" s="138">
        <v>0</v>
      </c>
      <c r="T504" s="139">
        <f>S504*H504</f>
        <v>0</v>
      </c>
      <c r="AR504" s="140" t="s">
        <v>289</v>
      </c>
      <c r="AT504" s="140" t="s">
        <v>176</v>
      </c>
      <c r="AU504" s="140" t="s">
        <v>84</v>
      </c>
      <c r="AY504" s="18" t="s">
        <v>172</v>
      </c>
      <c r="BE504" s="141">
        <f>IF(N504="základní",J504,0)</f>
        <v>0</v>
      </c>
      <c r="BF504" s="141">
        <f>IF(N504="snížená",J504,0)</f>
        <v>0</v>
      </c>
      <c r="BG504" s="141">
        <f>IF(N504="zákl. přenesená",J504,0)</f>
        <v>0</v>
      </c>
      <c r="BH504" s="141">
        <f>IF(N504="sníž. přenesená",J504,0)</f>
        <v>0</v>
      </c>
      <c r="BI504" s="141">
        <f>IF(N504="nulová",J504,0)</f>
        <v>0</v>
      </c>
      <c r="BJ504" s="18" t="s">
        <v>80</v>
      </c>
      <c r="BK504" s="141">
        <f>ROUND(I504*H504,2)</f>
        <v>0</v>
      </c>
      <c r="BL504" s="18" t="s">
        <v>289</v>
      </c>
      <c r="BM504" s="140" t="s">
        <v>1275</v>
      </c>
    </row>
    <row r="505" spans="2:47" s="1" customFormat="1" ht="12">
      <c r="B505" s="33"/>
      <c r="D505" s="142" t="s">
        <v>181</v>
      </c>
      <c r="F505" s="143" t="s">
        <v>682</v>
      </c>
      <c r="I505" s="144"/>
      <c r="L505" s="33"/>
      <c r="M505" s="145"/>
      <c r="T505" s="54"/>
      <c r="AT505" s="18" t="s">
        <v>181</v>
      </c>
      <c r="AU505" s="18" t="s">
        <v>84</v>
      </c>
    </row>
    <row r="506" spans="2:51" s="12" customFormat="1" ht="12">
      <c r="B506" s="148"/>
      <c r="D506" s="146" t="s">
        <v>185</v>
      </c>
      <c r="E506" s="149" t="s">
        <v>31</v>
      </c>
      <c r="F506" s="150" t="s">
        <v>107</v>
      </c>
      <c r="H506" s="151">
        <v>55.773</v>
      </c>
      <c r="I506" s="152"/>
      <c r="L506" s="148"/>
      <c r="M506" s="153"/>
      <c r="T506" s="154"/>
      <c r="AT506" s="149" t="s">
        <v>185</v>
      </c>
      <c r="AU506" s="149" t="s">
        <v>84</v>
      </c>
      <c r="AV506" s="12" t="s">
        <v>84</v>
      </c>
      <c r="AW506" s="12" t="s">
        <v>36</v>
      </c>
      <c r="AX506" s="12" t="s">
        <v>80</v>
      </c>
      <c r="AY506" s="149" t="s">
        <v>172</v>
      </c>
    </row>
    <row r="507" spans="2:47" s="1" customFormat="1" ht="12">
      <c r="B507" s="33"/>
      <c r="D507" s="146" t="s">
        <v>186</v>
      </c>
      <c r="F507" s="155" t="s">
        <v>310</v>
      </c>
      <c r="L507" s="33"/>
      <c r="M507" s="145"/>
      <c r="T507" s="54"/>
      <c r="AU507" s="18" t="s">
        <v>84</v>
      </c>
    </row>
    <row r="508" spans="2:47" s="1" customFormat="1" ht="12">
      <c r="B508" s="33"/>
      <c r="D508" s="146" t="s">
        <v>186</v>
      </c>
      <c r="F508" s="156" t="s">
        <v>1133</v>
      </c>
      <c r="H508" s="157">
        <v>55.773</v>
      </c>
      <c r="L508" s="33"/>
      <c r="M508" s="145"/>
      <c r="T508" s="54"/>
      <c r="AU508" s="18" t="s">
        <v>84</v>
      </c>
    </row>
    <row r="509" spans="2:65" s="1" customFormat="1" ht="49.15" customHeight="1">
      <c r="B509" s="33"/>
      <c r="C509" s="129" t="s">
        <v>635</v>
      </c>
      <c r="D509" s="129" t="s">
        <v>176</v>
      </c>
      <c r="E509" s="130" t="s">
        <v>684</v>
      </c>
      <c r="F509" s="131" t="s">
        <v>685</v>
      </c>
      <c r="G509" s="132" t="s">
        <v>284</v>
      </c>
      <c r="H509" s="133">
        <v>0.331</v>
      </c>
      <c r="I509" s="134"/>
      <c r="J509" s="135">
        <f>ROUND(I509*H509,2)</f>
        <v>0</v>
      </c>
      <c r="K509" s="131" t="s">
        <v>179</v>
      </c>
      <c r="L509" s="33"/>
      <c r="M509" s="136" t="s">
        <v>31</v>
      </c>
      <c r="N509" s="137" t="s">
        <v>46</v>
      </c>
      <c r="P509" s="138">
        <f>O509*H509</f>
        <v>0</v>
      </c>
      <c r="Q509" s="138">
        <v>0</v>
      </c>
      <c r="R509" s="138">
        <f>Q509*H509</f>
        <v>0</v>
      </c>
      <c r="S509" s="138">
        <v>0</v>
      </c>
      <c r="T509" s="139">
        <f>S509*H509</f>
        <v>0</v>
      </c>
      <c r="AR509" s="140" t="s">
        <v>289</v>
      </c>
      <c r="AT509" s="140" t="s">
        <v>176</v>
      </c>
      <c r="AU509" s="140" t="s">
        <v>84</v>
      </c>
      <c r="AY509" s="18" t="s">
        <v>172</v>
      </c>
      <c r="BE509" s="141">
        <f>IF(N509="základní",J509,0)</f>
        <v>0</v>
      </c>
      <c r="BF509" s="141">
        <f>IF(N509="snížená",J509,0)</f>
        <v>0</v>
      </c>
      <c r="BG509" s="141">
        <f>IF(N509="zákl. přenesená",J509,0)</f>
        <v>0</v>
      </c>
      <c r="BH509" s="141">
        <f>IF(N509="sníž. přenesená",J509,0)</f>
        <v>0</v>
      </c>
      <c r="BI509" s="141">
        <f>IF(N509="nulová",J509,0)</f>
        <v>0</v>
      </c>
      <c r="BJ509" s="18" t="s">
        <v>80</v>
      </c>
      <c r="BK509" s="141">
        <f>ROUND(I509*H509,2)</f>
        <v>0</v>
      </c>
      <c r="BL509" s="18" t="s">
        <v>289</v>
      </c>
      <c r="BM509" s="140" t="s">
        <v>1276</v>
      </c>
    </row>
    <row r="510" spans="2:47" s="1" customFormat="1" ht="12">
      <c r="B510" s="33"/>
      <c r="D510" s="142" t="s">
        <v>181</v>
      </c>
      <c r="F510" s="143" t="s">
        <v>687</v>
      </c>
      <c r="I510" s="144"/>
      <c r="L510" s="33"/>
      <c r="M510" s="145"/>
      <c r="T510" s="54"/>
      <c r="AT510" s="18" t="s">
        <v>181</v>
      </c>
      <c r="AU510" s="18" t="s">
        <v>84</v>
      </c>
    </row>
    <row r="511" spans="2:65" s="1" customFormat="1" ht="55.5" customHeight="1">
      <c r="B511" s="33"/>
      <c r="C511" s="129" t="s">
        <v>646</v>
      </c>
      <c r="D511" s="129" t="s">
        <v>176</v>
      </c>
      <c r="E511" s="130" t="s">
        <v>689</v>
      </c>
      <c r="F511" s="131" t="s">
        <v>690</v>
      </c>
      <c r="G511" s="132" t="s">
        <v>284</v>
      </c>
      <c r="H511" s="133">
        <v>0.331</v>
      </c>
      <c r="I511" s="134"/>
      <c r="J511" s="135">
        <f>ROUND(I511*H511,2)</f>
        <v>0</v>
      </c>
      <c r="K511" s="131" t="s">
        <v>179</v>
      </c>
      <c r="L511" s="33"/>
      <c r="M511" s="136" t="s">
        <v>31</v>
      </c>
      <c r="N511" s="137" t="s">
        <v>46</v>
      </c>
      <c r="P511" s="138">
        <f>O511*H511</f>
        <v>0</v>
      </c>
      <c r="Q511" s="138">
        <v>0</v>
      </c>
      <c r="R511" s="138">
        <f>Q511*H511</f>
        <v>0</v>
      </c>
      <c r="S511" s="138">
        <v>0</v>
      </c>
      <c r="T511" s="139">
        <f>S511*H511</f>
        <v>0</v>
      </c>
      <c r="AR511" s="140" t="s">
        <v>289</v>
      </c>
      <c r="AT511" s="140" t="s">
        <v>176</v>
      </c>
      <c r="AU511" s="140" t="s">
        <v>84</v>
      </c>
      <c r="AY511" s="18" t="s">
        <v>172</v>
      </c>
      <c r="BE511" s="141">
        <f>IF(N511="základní",J511,0)</f>
        <v>0</v>
      </c>
      <c r="BF511" s="141">
        <f>IF(N511="snížená",J511,0)</f>
        <v>0</v>
      </c>
      <c r="BG511" s="141">
        <f>IF(N511="zákl. přenesená",J511,0)</f>
        <v>0</v>
      </c>
      <c r="BH511" s="141">
        <f>IF(N511="sníž. přenesená",J511,0)</f>
        <v>0</v>
      </c>
      <c r="BI511" s="141">
        <f>IF(N511="nulová",J511,0)</f>
        <v>0</v>
      </c>
      <c r="BJ511" s="18" t="s">
        <v>80</v>
      </c>
      <c r="BK511" s="141">
        <f>ROUND(I511*H511,2)</f>
        <v>0</v>
      </c>
      <c r="BL511" s="18" t="s">
        <v>289</v>
      </c>
      <c r="BM511" s="140" t="s">
        <v>1277</v>
      </c>
    </row>
    <row r="512" spans="2:47" s="1" customFormat="1" ht="12">
      <c r="B512" s="33"/>
      <c r="D512" s="142" t="s">
        <v>181</v>
      </c>
      <c r="F512" s="143" t="s">
        <v>692</v>
      </c>
      <c r="I512" s="144"/>
      <c r="L512" s="33"/>
      <c r="M512" s="145"/>
      <c r="T512" s="54"/>
      <c r="AT512" s="18" t="s">
        <v>181</v>
      </c>
      <c r="AU512" s="18" t="s">
        <v>84</v>
      </c>
    </row>
    <row r="513" spans="2:63" s="11" customFormat="1" ht="22.9" customHeight="1">
      <c r="B513" s="117"/>
      <c r="D513" s="118" t="s">
        <v>74</v>
      </c>
      <c r="E513" s="127" t="s">
        <v>693</v>
      </c>
      <c r="F513" s="127" t="s">
        <v>694</v>
      </c>
      <c r="I513" s="120"/>
      <c r="J513" s="128">
        <f>BK513</f>
        <v>0</v>
      </c>
      <c r="L513" s="117"/>
      <c r="M513" s="122"/>
      <c r="P513" s="123">
        <f>SUM(P514:P515)</f>
        <v>0</v>
      </c>
      <c r="R513" s="123">
        <f>SUM(R514:R515)</f>
        <v>0</v>
      </c>
      <c r="T513" s="124">
        <f>SUM(T514:T515)</f>
        <v>0</v>
      </c>
      <c r="AR513" s="118" t="s">
        <v>84</v>
      </c>
      <c r="AT513" s="125" t="s">
        <v>74</v>
      </c>
      <c r="AU513" s="125" t="s">
        <v>80</v>
      </c>
      <c r="AY513" s="118" t="s">
        <v>172</v>
      </c>
      <c r="BK513" s="126">
        <f>SUM(BK514:BK515)</f>
        <v>0</v>
      </c>
    </row>
    <row r="514" spans="2:65" s="1" customFormat="1" ht="33" customHeight="1">
      <c r="B514" s="33"/>
      <c r="C514" s="129" t="s">
        <v>651</v>
      </c>
      <c r="D514" s="129" t="s">
        <v>176</v>
      </c>
      <c r="E514" s="130" t="s">
        <v>696</v>
      </c>
      <c r="F514" s="131" t="s">
        <v>697</v>
      </c>
      <c r="G514" s="132" t="s">
        <v>698</v>
      </c>
      <c r="H514" s="133">
        <v>1</v>
      </c>
      <c r="I514" s="134"/>
      <c r="J514" s="135">
        <f>ROUND(I514*H514,2)</f>
        <v>0</v>
      </c>
      <c r="K514" s="131" t="s">
        <v>447</v>
      </c>
      <c r="L514" s="33"/>
      <c r="M514" s="136" t="s">
        <v>31</v>
      </c>
      <c r="N514" s="137" t="s">
        <v>46</v>
      </c>
      <c r="P514" s="138">
        <f>O514*H514</f>
        <v>0</v>
      </c>
      <c r="Q514" s="138">
        <v>0</v>
      </c>
      <c r="R514" s="138">
        <f>Q514*H514</f>
        <v>0</v>
      </c>
      <c r="S514" s="138">
        <v>0</v>
      </c>
      <c r="T514" s="139">
        <f>S514*H514</f>
        <v>0</v>
      </c>
      <c r="AR514" s="140" t="s">
        <v>289</v>
      </c>
      <c r="AT514" s="140" t="s">
        <v>176</v>
      </c>
      <c r="AU514" s="140" t="s">
        <v>84</v>
      </c>
      <c r="AY514" s="18" t="s">
        <v>172</v>
      </c>
      <c r="BE514" s="141">
        <f>IF(N514="základní",J514,0)</f>
        <v>0</v>
      </c>
      <c r="BF514" s="141">
        <f>IF(N514="snížená",J514,0)</f>
        <v>0</v>
      </c>
      <c r="BG514" s="141">
        <f>IF(N514="zákl. přenesená",J514,0)</f>
        <v>0</v>
      </c>
      <c r="BH514" s="141">
        <f>IF(N514="sníž. přenesená",J514,0)</f>
        <v>0</v>
      </c>
      <c r="BI514" s="141">
        <f>IF(N514="nulová",J514,0)</f>
        <v>0</v>
      </c>
      <c r="BJ514" s="18" t="s">
        <v>80</v>
      </c>
      <c r="BK514" s="141">
        <f>ROUND(I514*H514,2)</f>
        <v>0</v>
      </c>
      <c r="BL514" s="18" t="s">
        <v>289</v>
      </c>
      <c r="BM514" s="140" t="s">
        <v>1278</v>
      </c>
    </row>
    <row r="515" spans="2:51" s="12" customFormat="1" ht="12">
      <c r="B515" s="148"/>
      <c r="D515" s="146" t="s">
        <v>185</v>
      </c>
      <c r="E515" s="149" t="s">
        <v>31</v>
      </c>
      <c r="F515" s="150" t="s">
        <v>1279</v>
      </c>
      <c r="H515" s="151">
        <v>1</v>
      </c>
      <c r="I515" s="152"/>
      <c r="L515" s="148"/>
      <c r="M515" s="153"/>
      <c r="T515" s="154"/>
      <c r="AT515" s="149" t="s">
        <v>185</v>
      </c>
      <c r="AU515" s="149" t="s">
        <v>84</v>
      </c>
      <c r="AV515" s="12" t="s">
        <v>84</v>
      </c>
      <c r="AW515" s="12" t="s">
        <v>36</v>
      </c>
      <c r="AX515" s="12" t="s">
        <v>80</v>
      </c>
      <c r="AY515" s="149" t="s">
        <v>172</v>
      </c>
    </row>
    <row r="516" spans="2:63" s="11" customFormat="1" ht="22.9" customHeight="1">
      <c r="B516" s="117"/>
      <c r="D516" s="118" t="s">
        <v>74</v>
      </c>
      <c r="E516" s="127" t="s">
        <v>700</v>
      </c>
      <c r="F516" s="127" t="s">
        <v>701</v>
      </c>
      <c r="I516" s="120"/>
      <c r="J516" s="128">
        <f>BK516</f>
        <v>0</v>
      </c>
      <c r="L516" s="117"/>
      <c r="M516" s="122"/>
      <c r="P516" s="123">
        <f>SUM(P517:P530)</f>
        <v>0</v>
      </c>
      <c r="R516" s="123">
        <f>SUM(R517:R530)</f>
        <v>0.18580218599999998</v>
      </c>
      <c r="T516" s="124">
        <f>SUM(T517:T530)</f>
        <v>0</v>
      </c>
      <c r="AR516" s="118" t="s">
        <v>84</v>
      </c>
      <c r="AT516" s="125" t="s">
        <v>74</v>
      </c>
      <c r="AU516" s="125" t="s">
        <v>80</v>
      </c>
      <c r="AY516" s="118" t="s">
        <v>172</v>
      </c>
      <c r="BK516" s="126">
        <f>SUM(BK517:BK530)</f>
        <v>0</v>
      </c>
    </row>
    <row r="517" spans="2:65" s="1" customFormat="1" ht="37.9" customHeight="1">
      <c r="B517" s="33"/>
      <c r="C517" s="129" t="s">
        <v>656</v>
      </c>
      <c r="D517" s="129" t="s">
        <v>176</v>
      </c>
      <c r="E517" s="130" t="s">
        <v>1280</v>
      </c>
      <c r="F517" s="131" t="s">
        <v>1281</v>
      </c>
      <c r="G517" s="132" t="s">
        <v>109</v>
      </c>
      <c r="H517" s="133">
        <v>25.5</v>
      </c>
      <c r="I517" s="134"/>
      <c r="J517" s="135">
        <f>ROUND(I517*H517,2)</f>
        <v>0</v>
      </c>
      <c r="K517" s="131" t="s">
        <v>179</v>
      </c>
      <c r="L517" s="33"/>
      <c r="M517" s="136" t="s">
        <v>31</v>
      </c>
      <c r="N517" s="137" t="s">
        <v>46</v>
      </c>
      <c r="P517" s="138">
        <f>O517*H517</f>
        <v>0</v>
      </c>
      <c r="Q517" s="138">
        <v>0.003515216</v>
      </c>
      <c r="R517" s="138">
        <f>Q517*H517</f>
        <v>0.08963800799999999</v>
      </c>
      <c r="S517" s="138">
        <v>0</v>
      </c>
      <c r="T517" s="139">
        <f>S517*H517</f>
        <v>0</v>
      </c>
      <c r="AR517" s="140" t="s">
        <v>289</v>
      </c>
      <c r="AT517" s="140" t="s">
        <v>176</v>
      </c>
      <c r="AU517" s="140" t="s">
        <v>84</v>
      </c>
      <c r="AY517" s="18" t="s">
        <v>172</v>
      </c>
      <c r="BE517" s="141">
        <f>IF(N517="základní",J517,0)</f>
        <v>0</v>
      </c>
      <c r="BF517" s="141">
        <f>IF(N517="snížená",J517,0)</f>
        <v>0</v>
      </c>
      <c r="BG517" s="141">
        <f>IF(N517="zákl. přenesená",J517,0)</f>
        <v>0</v>
      </c>
      <c r="BH517" s="141">
        <f>IF(N517="sníž. přenesená",J517,0)</f>
        <v>0</v>
      </c>
      <c r="BI517" s="141">
        <f>IF(N517="nulová",J517,0)</f>
        <v>0</v>
      </c>
      <c r="BJ517" s="18" t="s">
        <v>80</v>
      </c>
      <c r="BK517" s="141">
        <f>ROUND(I517*H517,2)</f>
        <v>0</v>
      </c>
      <c r="BL517" s="18" t="s">
        <v>289</v>
      </c>
      <c r="BM517" s="140" t="s">
        <v>1282</v>
      </c>
    </row>
    <row r="518" spans="2:47" s="1" customFormat="1" ht="12">
      <c r="B518" s="33"/>
      <c r="D518" s="142" t="s">
        <v>181</v>
      </c>
      <c r="F518" s="143" t="s">
        <v>1283</v>
      </c>
      <c r="I518" s="144"/>
      <c r="L518" s="33"/>
      <c r="M518" s="145"/>
      <c r="T518" s="54"/>
      <c r="AT518" s="18" t="s">
        <v>181</v>
      </c>
      <c r="AU518" s="18" t="s">
        <v>84</v>
      </c>
    </row>
    <row r="519" spans="2:51" s="12" customFormat="1" ht="12">
      <c r="B519" s="148"/>
      <c r="D519" s="146" t="s">
        <v>185</v>
      </c>
      <c r="E519" s="149" t="s">
        <v>31</v>
      </c>
      <c r="F519" s="150" t="s">
        <v>1284</v>
      </c>
      <c r="H519" s="151">
        <v>25.5</v>
      </c>
      <c r="I519" s="152"/>
      <c r="L519" s="148"/>
      <c r="M519" s="153"/>
      <c r="T519" s="154"/>
      <c r="AT519" s="149" t="s">
        <v>185</v>
      </c>
      <c r="AU519" s="149" t="s">
        <v>84</v>
      </c>
      <c r="AV519" s="12" t="s">
        <v>84</v>
      </c>
      <c r="AW519" s="12" t="s">
        <v>36</v>
      </c>
      <c r="AX519" s="12" t="s">
        <v>80</v>
      </c>
      <c r="AY519" s="149" t="s">
        <v>172</v>
      </c>
    </row>
    <row r="520" spans="2:65" s="1" customFormat="1" ht="55.5" customHeight="1">
      <c r="B520" s="33"/>
      <c r="C520" s="129" t="s">
        <v>661</v>
      </c>
      <c r="D520" s="129" t="s">
        <v>176</v>
      </c>
      <c r="E520" s="130" t="s">
        <v>1285</v>
      </c>
      <c r="F520" s="131" t="s">
        <v>1286</v>
      </c>
      <c r="G520" s="132" t="s">
        <v>584</v>
      </c>
      <c r="H520" s="133">
        <v>40</v>
      </c>
      <c r="I520" s="134"/>
      <c r="J520" s="135">
        <f>ROUND(I520*H520,2)</f>
        <v>0</v>
      </c>
      <c r="K520" s="131" t="s">
        <v>179</v>
      </c>
      <c r="L520" s="33"/>
      <c r="M520" s="136" t="s">
        <v>31</v>
      </c>
      <c r="N520" s="137" t="s">
        <v>46</v>
      </c>
      <c r="P520" s="138">
        <f>O520*H520</f>
        <v>0</v>
      </c>
      <c r="Q520" s="138">
        <v>0</v>
      </c>
      <c r="R520" s="138">
        <f>Q520*H520</f>
        <v>0</v>
      </c>
      <c r="S520" s="138">
        <v>0</v>
      </c>
      <c r="T520" s="139">
        <f>S520*H520</f>
        <v>0</v>
      </c>
      <c r="AR520" s="140" t="s">
        <v>289</v>
      </c>
      <c r="AT520" s="140" t="s">
        <v>176</v>
      </c>
      <c r="AU520" s="140" t="s">
        <v>84</v>
      </c>
      <c r="AY520" s="18" t="s">
        <v>172</v>
      </c>
      <c r="BE520" s="141">
        <f>IF(N520="základní",J520,0)</f>
        <v>0</v>
      </c>
      <c r="BF520" s="141">
        <f>IF(N520="snížená",J520,0)</f>
        <v>0</v>
      </c>
      <c r="BG520" s="141">
        <f>IF(N520="zákl. přenesená",J520,0)</f>
        <v>0</v>
      </c>
      <c r="BH520" s="141">
        <f>IF(N520="sníž. přenesená",J520,0)</f>
        <v>0</v>
      </c>
      <c r="BI520" s="141">
        <f>IF(N520="nulová",J520,0)</f>
        <v>0</v>
      </c>
      <c r="BJ520" s="18" t="s">
        <v>80</v>
      </c>
      <c r="BK520" s="141">
        <f>ROUND(I520*H520,2)</f>
        <v>0</v>
      </c>
      <c r="BL520" s="18" t="s">
        <v>289</v>
      </c>
      <c r="BM520" s="140" t="s">
        <v>1287</v>
      </c>
    </row>
    <row r="521" spans="2:47" s="1" customFormat="1" ht="12">
      <c r="B521" s="33"/>
      <c r="D521" s="142" t="s">
        <v>181</v>
      </c>
      <c r="F521" s="143" t="s">
        <v>1288</v>
      </c>
      <c r="I521" s="144"/>
      <c r="L521" s="33"/>
      <c r="M521" s="145"/>
      <c r="T521" s="54"/>
      <c r="AT521" s="18" t="s">
        <v>181</v>
      </c>
      <c r="AU521" s="18" t="s">
        <v>84</v>
      </c>
    </row>
    <row r="522" spans="2:51" s="12" customFormat="1" ht="12">
      <c r="B522" s="148"/>
      <c r="D522" s="146" t="s">
        <v>185</v>
      </c>
      <c r="E522" s="149" t="s">
        <v>31</v>
      </c>
      <c r="F522" s="150" t="s">
        <v>1289</v>
      </c>
      <c r="H522" s="151">
        <v>40</v>
      </c>
      <c r="I522" s="152"/>
      <c r="L522" s="148"/>
      <c r="M522" s="153"/>
      <c r="T522" s="154"/>
      <c r="AT522" s="149" t="s">
        <v>185</v>
      </c>
      <c r="AU522" s="149" t="s">
        <v>84</v>
      </c>
      <c r="AV522" s="12" t="s">
        <v>84</v>
      </c>
      <c r="AW522" s="12" t="s">
        <v>36</v>
      </c>
      <c r="AX522" s="12" t="s">
        <v>80</v>
      </c>
      <c r="AY522" s="149" t="s">
        <v>172</v>
      </c>
    </row>
    <row r="523" spans="2:65" s="1" customFormat="1" ht="44.25" customHeight="1">
      <c r="B523" s="33"/>
      <c r="C523" s="129" t="s">
        <v>667</v>
      </c>
      <c r="D523" s="129" t="s">
        <v>176</v>
      </c>
      <c r="E523" s="130" t="s">
        <v>719</v>
      </c>
      <c r="F523" s="131" t="s">
        <v>720</v>
      </c>
      <c r="G523" s="132" t="s">
        <v>109</v>
      </c>
      <c r="H523" s="133">
        <v>33</v>
      </c>
      <c r="I523" s="134"/>
      <c r="J523" s="135">
        <f>ROUND(I523*H523,2)</f>
        <v>0</v>
      </c>
      <c r="K523" s="131" t="s">
        <v>179</v>
      </c>
      <c r="L523" s="33"/>
      <c r="M523" s="136" t="s">
        <v>31</v>
      </c>
      <c r="N523" s="137" t="s">
        <v>46</v>
      </c>
      <c r="P523" s="138">
        <f>O523*H523</f>
        <v>0</v>
      </c>
      <c r="Q523" s="138">
        <v>0.002914066</v>
      </c>
      <c r="R523" s="138">
        <f>Q523*H523</f>
        <v>0.09616417799999999</v>
      </c>
      <c r="S523" s="138">
        <v>0</v>
      </c>
      <c r="T523" s="139">
        <f>S523*H523</f>
        <v>0</v>
      </c>
      <c r="AR523" s="140" t="s">
        <v>289</v>
      </c>
      <c r="AT523" s="140" t="s">
        <v>176</v>
      </c>
      <c r="AU523" s="140" t="s">
        <v>84</v>
      </c>
      <c r="AY523" s="18" t="s">
        <v>172</v>
      </c>
      <c r="BE523" s="141">
        <f>IF(N523="základní",J523,0)</f>
        <v>0</v>
      </c>
      <c r="BF523" s="141">
        <f>IF(N523="snížená",J523,0)</f>
        <v>0</v>
      </c>
      <c r="BG523" s="141">
        <f>IF(N523="zákl. přenesená",J523,0)</f>
        <v>0</v>
      </c>
      <c r="BH523" s="141">
        <f>IF(N523="sníž. přenesená",J523,0)</f>
        <v>0</v>
      </c>
      <c r="BI523" s="141">
        <f>IF(N523="nulová",J523,0)</f>
        <v>0</v>
      </c>
      <c r="BJ523" s="18" t="s">
        <v>80</v>
      </c>
      <c r="BK523" s="141">
        <f>ROUND(I523*H523,2)</f>
        <v>0</v>
      </c>
      <c r="BL523" s="18" t="s">
        <v>289</v>
      </c>
      <c r="BM523" s="140" t="s">
        <v>721</v>
      </c>
    </row>
    <row r="524" spans="2:47" s="1" customFormat="1" ht="12">
      <c r="B524" s="33"/>
      <c r="D524" s="142" t="s">
        <v>181</v>
      </c>
      <c r="F524" s="143" t="s">
        <v>722</v>
      </c>
      <c r="I524" s="144"/>
      <c r="L524" s="33"/>
      <c r="M524" s="145"/>
      <c r="T524" s="54"/>
      <c r="AT524" s="18" t="s">
        <v>181</v>
      </c>
      <c r="AU524" s="18" t="s">
        <v>84</v>
      </c>
    </row>
    <row r="525" spans="2:51" s="12" customFormat="1" ht="12">
      <c r="B525" s="148"/>
      <c r="D525" s="146" t="s">
        <v>185</v>
      </c>
      <c r="E525" s="149" t="s">
        <v>31</v>
      </c>
      <c r="F525" s="150" t="s">
        <v>1290</v>
      </c>
      <c r="H525" s="151">
        <v>33</v>
      </c>
      <c r="I525" s="152"/>
      <c r="L525" s="148"/>
      <c r="M525" s="153"/>
      <c r="T525" s="154"/>
      <c r="AT525" s="149" t="s">
        <v>185</v>
      </c>
      <c r="AU525" s="149" t="s">
        <v>84</v>
      </c>
      <c r="AV525" s="12" t="s">
        <v>84</v>
      </c>
      <c r="AW525" s="12" t="s">
        <v>36</v>
      </c>
      <c r="AX525" s="12" t="s">
        <v>80</v>
      </c>
      <c r="AY525" s="149" t="s">
        <v>172</v>
      </c>
    </row>
    <row r="526" spans="2:65" s="1" customFormat="1" ht="55.5" customHeight="1">
      <c r="B526" s="33"/>
      <c r="C526" s="129" t="s">
        <v>673</v>
      </c>
      <c r="D526" s="129" t="s">
        <v>176</v>
      </c>
      <c r="E526" s="130" t="s">
        <v>1105</v>
      </c>
      <c r="F526" s="131" t="s">
        <v>1106</v>
      </c>
      <c r="G526" s="132" t="s">
        <v>584</v>
      </c>
      <c r="H526" s="133">
        <v>5</v>
      </c>
      <c r="I526" s="134"/>
      <c r="J526" s="135">
        <f>ROUND(I526*H526,2)</f>
        <v>0</v>
      </c>
      <c r="K526" s="131" t="s">
        <v>179</v>
      </c>
      <c r="L526" s="33"/>
      <c r="M526" s="136" t="s">
        <v>31</v>
      </c>
      <c r="N526" s="137" t="s">
        <v>46</v>
      </c>
      <c r="P526" s="138">
        <f>O526*H526</f>
        <v>0</v>
      </c>
      <c r="Q526" s="138">
        <v>0</v>
      </c>
      <c r="R526" s="138">
        <f>Q526*H526</f>
        <v>0</v>
      </c>
      <c r="S526" s="138">
        <v>0</v>
      </c>
      <c r="T526" s="139">
        <f>S526*H526</f>
        <v>0</v>
      </c>
      <c r="AR526" s="140" t="s">
        <v>289</v>
      </c>
      <c r="AT526" s="140" t="s">
        <v>176</v>
      </c>
      <c r="AU526" s="140" t="s">
        <v>84</v>
      </c>
      <c r="AY526" s="18" t="s">
        <v>172</v>
      </c>
      <c r="BE526" s="141">
        <f>IF(N526="základní",J526,0)</f>
        <v>0</v>
      </c>
      <c r="BF526" s="141">
        <f>IF(N526="snížená",J526,0)</f>
        <v>0</v>
      </c>
      <c r="BG526" s="141">
        <f>IF(N526="zákl. přenesená",J526,0)</f>
        <v>0</v>
      </c>
      <c r="BH526" s="141">
        <f>IF(N526="sníž. přenesená",J526,0)</f>
        <v>0</v>
      </c>
      <c r="BI526" s="141">
        <f>IF(N526="nulová",J526,0)</f>
        <v>0</v>
      </c>
      <c r="BJ526" s="18" t="s">
        <v>80</v>
      </c>
      <c r="BK526" s="141">
        <f>ROUND(I526*H526,2)</f>
        <v>0</v>
      </c>
      <c r="BL526" s="18" t="s">
        <v>289</v>
      </c>
      <c r="BM526" s="140" t="s">
        <v>727</v>
      </c>
    </row>
    <row r="527" spans="2:47" s="1" customFormat="1" ht="12">
      <c r="B527" s="33"/>
      <c r="D527" s="142" t="s">
        <v>181</v>
      </c>
      <c r="F527" s="143" t="s">
        <v>1107</v>
      </c>
      <c r="I527" s="144"/>
      <c r="L527" s="33"/>
      <c r="M527" s="145"/>
      <c r="T527" s="54"/>
      <c r="AT527" s="18" t="s">
        <v>181</v>
      </c>
      <c r="AU527" s="18" t="s">
        <v>84</v>
      </c>
    </row>
    <row r="528" spans="2:51" s="12" customFormat="1" ht="12">
      <c r="B528" s="148"/>
      <c r="D528" s="146" t="s">
        <v>185</v>
      </c>
      <c r="E528" s="149" t="s">
        <v>31</v>
      </c>
      <c r="F528" s="150" t="s">
        <v>1291</v>
      </c>
      <c r="H528" s="151">
        <v>5</v>
      </c>
      <c r="I528" s="152"/>
      <c r="L528" s="148"/>
      <c r="M528" s="153"/>
      <c r="T528" s="154"/>
      <c r="AT528" s="149" t="s">
        <v>185</v>
      </c>
      <c r="AU528" s="149" t="s">
        <v>84</v>
      </c>
      <c r="AV528" s="12" t="s">
        <v>84</v>
      </c>
      <c r="AW528" s="12" t="s">
        <v>36</v>
      </c>
      <c r="AX528" s="12" t="s">
        <v>80</v>
      </c>
      <c r="AY528" s="149" t="s">
        <v>172</v>
      </c>
    </row>
    <row r="529" spans="2:65" s="1" customFormat="1" ht="44.25" customHeight="1">
      <c r="B529" s="33"/>
      <c r="C529" s="129" t="s">
        <v>678</v>
      </c>
      <c r="D529" s="129" t="s">
        <v>176</v>
      </c>
      <c r="E529" s="130" t="s">
        <v>731</v>
      </c>
      <c r="F529" s="131" t="s">
        <v>732</v>
      </c>
      <c r="G529" s="132" t="s">
        <v>284</v>
      </c>
      <c r="H529" s="133">
        <v>0.186</v>
      </c>
      <c r="I529" s="134"/>
      <c r="J529" s="135">
        <f>ROUND(I529*H529,2)</f>
        <v>0</v>
      </c>
      <c r="K529" s="131" t="s">
        <v>179</v>
      </c>
      <c r="L529" s="33"/>
      <c r="M529" s="136" t="s">
        <v>31</v>
      </c>
      <c r="N529" s="137" t="s">
        <v>46</v>
      </c>
      <c r="P529" s="138">
        <f>O529*H529</f>
        <v>0</v>
      </c>
      <c r="Q529" s="138">
        <v>0</v>
      </c>
      <c r="R529" s="138">
        <f>Q529*H529</f>
        <v>0</v>
      </c>
      <c r="S529" s="138">
        <v>0</v>
      </c>
      <c r="T529" s="139">
        <f>S529*H529</f>
        <v>0</v>
      </c>
      <c r="AR529" s="140" t="s">
        <v>289</v>
      </c>
      <c r="AT529" s="140" t="s">
        <v>176</v>
      </c>
      <c r="AU529" s="140" t="s">
        <v>84</v>
      </c>
      <c r="AY529" s="18" t="s">
        <v>172</v>
      </c>
      <c r="BE529" s="141">
        <f>IF(N529="základní",J529,0)</f>
        <v>0</v>
      </c>
      <c r="BF529" s="141">
        <f>IF(N529="snížená",J529,0)</f>
        <v>0</v>
      </c>
      <c r="BG529" s="141">
        <f>IF(N529="zákl. přenesená",J529,0)</f>
        <v>0</v>
      </c>
      <c r="BH529" s="141">
        <f>IF(N529="sníž. přenesená",J529,0)</f>
        <v>0</v>
      </c>
      <c r="BI529" s="141">
        <f>IF(N529="nulová",J529,0)</f>
        <v>0</v>
      </c>
      <c r="BJ529" s="18" t="s">
        <v>80</v>
      </c>
      <c r="BK529" s="141">
        <f>ROUND(I529*H529,2)</f>
        <v>0</v>
      </c>
      <c r="BL529" s="18" t="s">
        <v>289</v>
      </c>
      <c r="BM529" s="140" t="s">
        <v>1292</v>
      </c>
    </row>
    <row r="530" spans="2:47" s="1" customFormat="1" ht="12">
      <c r="B530" s="33"/>
      <c r="D530" s="142" t="s">
        <v>181</v>
      </c>
      <c r="F530" s="143" t="s">
        <v>734</v>
      </c>
      <c r="I530" s="144"/>
      <c r="L530" s="33"/>
      <c r="M530" s="145"/>
      <c r="T530" s="54"/>
      <c r="AT530" s="18" t="s">
        <v>181</v>
      </c>
      <c r="AU530" s="18" t="s">
        <v>84</v>
      </c>
    </row>
    <row r="531" spans="2:63" s="11" customFormat="1" ht="22.9" customHeight="1">
      <c r="B531" s="117"/>
      <c r="D531" s="118" t="s">
        <v>74</v>
      </c>
      <c r="E531" s="127" t="s">
        <v>770</v>
      </c>
      <c r="F531" s="127" t="s">
        <v>771</v>
      </c>
      <c r="I531" s="120"/>
      <c r="J531" s="128">
        <f>BK531</f>
        <v>0</v>
      </c>
      <c r="L531" s="117"/>
      <c r="M531" s="122"/>
      <c r="P531" s="123">
        <f>SUM(P532:P559)</f>
        <v>0</v>
      </c>
      <c r="R531" s="123">
        <f>SUM(R532:R559)</f>
        <v>0.1319740515</v>
      </c>
      <c r="T531" s="124">
        <f>SUM(T532:T559)</f>
        <v>0</v>
      </c>
      <c r="AR531" s="118" t="s">
        <v>84</v>
      </c>
      <c r="AT531" s="125" t="s">
        <v>74</v>
      </c>
      <c r="AU531" s="125" t="s">
        <v>80</v>
      </c>
      <c r="AY531" s="118" t="s">
        <v>172</v>
      </c>
      <c r="BK531" s="126">
        <f>SUM(BK532:BK559)</f>
        <v>0</v>
      </c>
    </row>
    <row r="532" spans="2:65" s="1" customFormat="1" ht="24.2" customHeight="1">
      <c r="B532" s="33"/>
      <c r="C532" s="129" t="s">
        <v>683</v>
      </c>
      <c r="D532" s="129" t="s">
        <v>176</v>
      </c>
      <c r="E532" s="130" t="s">
        <v>773</v>
      </c>
      <c r="F532" s="131" t="s">
        <v>774</v>
      </c>
      <c r="G532" s="132" t="s">
        <v>101</v>
      </c>
      <c r="H532" s="133">
        <v>248.664</v>
      </c>
      <c r="I532" s="134"/>
      <c r="J532" s="135">
        <f>ROUND(I532*H532,2)</f>
        <v>0</v>
      </c>
      <c r="K532" s="131" t="s">
        <v>179</v>
      </c>
      <c r="L532" s="33"/>
      <c r="M532" s="136" t="s">
        <v>31</v>
      </c>
      <c r="N532" s="137" t="s">
        <v>46</v>
      </c>
      <c r="P532" s="138">
        <f>O532*H532</f>
        <v>0</v>
      </c>
      <c r="Q532" s="138">
        <v>0</v>
      </c>
      <c r="R532" s="138">
        <f>Q532*H532</f>
        <v>0</v>
      </c>
      <c r="S532" s="138">
        <v>0</v>
      </c>
      <c r="T532" s="139">
        <f>S532*H532</f>
        <v>0</v>
      </c>
      <c r="AR532" s="140" t="s">
        <v>289</v>
      </c>
      <c r="AT532" s="140" t="s">
        <v>176</v>
      </c>
      <c r="AU532" s="140" t="s">
        <v>84</v>
      </c>
      <c r="AY532" s="18" t="s">
        <v>172</v>
      </c>
      <c r="BE532" s="141">
        <f>IF(N532="základní",J532,0)</f>
        <v>0</v>
      </c>
      <c r="BF532" s="141">
        <f>IF(N532="snížená",J532,0)</f>
        <v>0</v>
      </c>
      <c r="BG532" s="141">
        <f>IF(N532="zákl. přenesená",J532,0)</f>
        <v>0</v>
      </c>
      <c r="BH532" s="141">
        <f>IF(N532="sníž. přenesená",J532,0)</f>
        <v>0</v>
      </c>
      <c r="BI532" s="141">
        <f>IF(N532="nulová",J532,0)</f>
        <v>0</v>
      </c>
      <c r="BJ532" s="18" t="s">
        <v>80</v>
      </c>
      <c r="BK532" s="141">
        <f>ROUND(I532*H532,2)</f>
        <v>0</v>
      </c>
      <c r="BL532" s="18" t="s">
        <v>289</v>
      </c>
      <c r="BM532" s="140" t="s">
        <v>1293</v>
      </c>
    </row>
    <row r="533" spans="2:47" s="1" customFormat="1" ht="12">
      <c r="B533" s="33"/>
      <c r="D533" s="142" t="s">
        <v>181</v>
      </c>
      <c r="F533" s="143" t="s">
        <v>776</v>
      </c>
      <c r="I533" s="144"/>
      <c r="L533" s="33"/>
      <c r="M533" s="145"/>
      <c r="T533" s="54"/>
      <c r="AT533" s="18" t="s">
        <v>181</v>
      </c>
      <c r="AU533" s="18" t="s">
        <v>84</v>
      </c>
    </row>
    <row r="534" spans="2:51" s="12" customFormat="1" ht="12">
      <c r="B534" s="148"/>
      <c r="D534" s="146" t="s">
        <v>185</v>
      </c>
      <c r="E534" s="149" t="s">
        <v>31</v>
      </c>
      <c r="F534" s="150" t="s">
        <v>111</v>
      </c>
      <c r="H534" s="151">
        <v>98.664</v>
      </c>
      <c r="I534" s="152"/>
      <c r="L534" s="148"/>
      <c r="M534" s="153"/>
      <c r="T534" s="154"/>
      <c r="AT534" s="149" t="s">
        <v>185</v>
      </c>
      <c r="AU534" s="149" t="s">
        <v>84</v>
      </c>
      <c r="AV534" s="12" t="s">
        <v>84</v>
      </c>
      <c r="AW534" s="12" t="s">
        <v>36</v>
      </c>
      <c r="AX534" s="12" t="s">
        <v>75</v>
      </c>
      <c r="AY534" s="149" t="s">
        <v>172</v>
      </c>
    </row>
    <row r="535" spans="2:51" s="12" customFormat="1" ht="12">
      <c r="B535" s="148"/>
      <c r="D535" s="146" t="s">
        <v>185</v>
      </c>
      <c r="E535" s="149" t="s">
        <v>31</v>
      </c>
      <c r="F535" s="150" t="s">
        <v>1111</v>
      </c>
      <c r="H535" s="151">
        <v>150</v>
      </c>
      <c r="I535" s="152"/>
      <c r="L535" s="148"/>
      <c r="M535" s="153"/>
      <c r="T535" s="154"/>
      <c r="AT535" s="149" t="s">
        <v>185</v>
      </c>
      <c r="AU535" s="149" t="s">
        <v>84</v>
      </c>
      <c r="AV535" s="12" t="s">
        <v>84</v>
      </c>
      <c r="AW535" s="12" t="s">
        <v>36</v>
      </c>
      <c r="AX535" s="12" t="s">
        <v>75</v>
      </c>
      <c r="AY535" s="149" t="s">
        <v>172</v>
      </c>
    </row>
    <row r="536" spans="2:51" s="13" customFormat="1" ht="12">
      <c r="B536" s="168"/>
      <c r="D536" s="146" t="s">
        <v>185</v>
      </c>
      <c r="E536" s="169" t="s">
        <v>31</v>
      </c>
      <c r="F536" s="170" t="s">
        <v>217</v>
      </c>
      <c r="H536" s="171">
        <v>248.664</v>
      </c>
      <c r="I536" s="172"/>
      <c r="L536" s="168"/>
      <c r="M536" s="173"/>
      <c r="T536" s="174"/>
      <c r="AT536" s="169" t="s">
        <v>185</v>
      </c>
      <c r="AU536" s="169" t="s">
        <v>84</v>
      </c>
      <c r="AV536" s="13" t="s">
        <v>90</v>
      </c>
      <c r="AW536" s="13" t="s">
        <v>36</v>
      </c>
      <c r="AX536" s="13" t="s">
        <v>80</v>
      </c>
      <c r="AY536" s="169" t="s">
        <v>172</v>
      </c>
    </row>
    <row r="537" spans="2:47" s="1" customFormat="1" ht="12">
      <c r="B537" s="33"/>
      <c r="D537" s="146" t="s">
        <v>186</v>
      </c>
      <c r="F537" s="155" t="s">
        <v>371</v>
      </c>
      <c r="L537" s="33"/>
      <c r="M537" s="145"/>
      <c r="T537" s="54"/>
      <c r="AU537" s="18" t="s">
        <v>84</v>
      </c>
    </row>
    <row r="538" spans="2:47" s="1" customFormat="1" ht="12">
      <c r="B538" s="33"/>
      <c r="D538" s="146" t="s">
        <v>186</v>
      </c>
      <c r="F538" s="156" t="s">
        <v>1197</v>
      </c>
      <c r="H538" s="157">
        <v>19.679</v>
      </c>
      <c r="L538" s="33"/>
      <c r="M538" s="145"/>
      <c r="T538" s="54"/>
      <c r="AU538" s="18" t="s">
        <v>84</v>
      </c>
    </row>
    <row r="539" spans="2:47" s="1" customFormat="1" ht="12">
      <c r="B539" s="33"/>
      <c r="D539" s="146" t="s">
        <v>186</v>
      </c>
      <c r="F539" s="156" t="s">
        <v>1198</v>
      </c>
      <c r="H539" s="157">
        <v>23.349</v>
      </c>
      <c r="L539" s="33"/>
      <c r="M539" s="145"/>
      <c r="T539" s="54"/>
      <c r="AU539" s="18" t="s">
        <v>84</v>
      </c>
    </row>
    <row r="540" spans="2:47" s="1" customFormat="1" ht="12">
      <c r="B540" s="33"/>
      <c r="D540" s="146" t="s">
        <v>186</v>
      </c>
      <c r="F540" s="156" t="s">
        <v>1199</v>
      </c>
      <c r="H540" s="157">
        <v>20.804</v>
      </c>
      <c r="L540" s="33"/>
      <c r="M540" s="145"/>
      <c r="T540" s="54"/>
      <c r="AU540" s="18" t="s">
        <v>84</v>
      </c>
    </row>
    <row r="541" spans="2:47" s="1" customFormat="1" ht="12">
      <c r="B541" s="33"/>
      <c r="D541" s="146" t="s">
        <v>186</v>
      </c>
      <c r="F541" s="156" t="s">
        <v>1200</v>
      </c>
      <c r="H541" s="157">
        <v>20.381</v>
      </c>
      <c r="L541" s="33"/>
      <c r="M541" s="145"/>
      <c r="T541" s="54"/>
      <c r="AU541" s="18" t="s">
        <v>84</v>
      </c>
    </row>
    <row r="542" spans="2:47" s="1" customFormat="1" ht="12">
      <c r="B542" s="33"/>
      <c r="D542" s="146" t="s">
        <v>186</v>
      </c>
      <c r="F542" s="156" t="s">
        <v>1201</v>
      </c>
      <c r="H542" s="157">
        <v>14.451</v>
      </c>
      <c r="L542" s="33"/>
      <c r="M542" s="145"/>
      <c r="T542" s="54"/>
      <c r="AU542" s="18" t="s">
        <v>84</v>
      </c>
    </row>
    <row r="543" spans="2:47" s="1" customFormat="1" ht="12">
      <c r="B543" s="33"/>
      <c r="D543" s="146" t="s">
        <v>186</v>
      </c>
      <c r="F543" s="156" t="s">
        <v>217</v>
      </c>
      <c r="H543" s="157">
        <v>98.664</v>
      </c>
      <c r="L543" s="33"/>
      <c r="M543" s="145"/>
      <c r="T543" s="54"/>
      <c r="AU543" s="18" t="s">
        <v>84</v>
      </c>
    </row>
    <row r="544" spans="2:65" s="1" customFormat="1" ht="33" customHeight="1">
      <c r="B544" s="33"/>
      <c r="C544" s="129" t="s">
        <v>688</v>
      </c>
      <c r="D544" s="129" t="s">
        <v>176</v>
      </c>
      <c r="E544" s="130" t="s">
        <v>779</v>
      </c>
      <c r="F544" s="131" t="s">
        <v>780</v>
      </c>
      <c r="G544" s="132" t="s">
        <v>101</v>
      </c>
      <c r="H544" s="133">
        <v>248.664</v>
      </c>
      <c r="I544" s="134"/>
      <c r="J544" s="135">
        <f>ROUND(I544*H544,2)</f>
        <v>0</v>
      </c>
      <c r="K544" s="131" t="s">
        <v>179</v>
      </c>
      <c r="L544" s="33"/>
      <c r="M544" s="136" t="s">
        <v>31</v>
      </c>
      <c r="N544" s="137" t="s">
        <v>46</v>
      </c>
      <c r="P544" s="138">
        <f>O544*H544</f>
        <v>0</v>
      </c>
      <c r="Q544" s="138">
        <v>0.000205</v>
      </c>
      <c r="R544" s="138">
        <f>Q544*H544</f>
        <v>0.05097611999999999</v>
      </c>
      <c r="S544" s="138">
        <v>0</v>
      </c>
      <c r="T544" s="139">
        <f>S544*H544</f>
        <v>0</v>
      </c>
      <c r="AR544" s="140" t="s">
        <v>289</v>
      </c>
      <c r="AT544" s="140" t="s">
        <v>176</v>
      </c>
      <c r="AU544" s="140" t="s">
        <v>84</v>
      </c>
      <c r="AY544" s="18" t="s">
        <v>172</v>
      </c>
      <c r="BE544" s="141">
        <f>IF(N544="základní",J544,0)</f>
        <v>0</v>
      </c>
      <c r="BF544" s="141">
        <f>IF(N544="snížená",J544,0)</f>
        <v>0</v>
      </c>
      <c r="BG544" s="141">
        <f>IF(N544="zákl. přenesená",J544,0)</f>
        <v>0</v>
      </c>
      <c r="BH544" s="141">
        <f>IF(N544="sníž. přenesená",J544,0)</f>
        <v>0</v>
      </c>
      <c r="BI544" s="141">
        <f>IF(N544="nulová",J544,0)</f>
        <v>0</v>
      </c>
      <c r="BJ544" s="18" t="s">
        <v>80</v>
      </c>
      <c r="BK544" s="141">
        <f>ROUND(I544*H544,2)</f>
        <v>0</v>
      </c>
      <c r="BL544" s="18" t="s">
        <v>289</v>
      </c>
      <c r="BM544" s="140" t="s">
        <v>1294</v>
      </c>
    </row>
    <row r="545" spans="2:47" s="1" customFormat="1" ht="12">
      <c r="B545" s="33"/>
      <c r="D545" s="142" t="s">
        <v>181</v>
      </c>
      <c r="F545" s="143" t="s">
        <v>782</v>
      </c>
      <c r="I545" s="144"/>
      <c r="L545" s="33"/>
      <c r="M545" s="145"/>
      <c r="T545" s="54"/>
      <c r="AT545" s="18" t="s">
        <v>181</v>
      </c>
      <c r="AU545" s="18" t="s">
        <v>84</v>
      </c>
    </row>
    <row r="546" spans="2:65" s="1" customFormat="1" ht="24.2" customHeight="1">
      <c r="B546" s="33"/>
      <c r="C546" s="129" t="s">
        <v>695</v>
      </c>
      <c r="D546" s="129" t="s">
        <v>176</v>
      </c>
      <c r="E546" s="130" t="s">
        <v>784</v>
      </c>
      <c r="F546" s="131" t="s">
        <v>785</v>
      </c>
      <c r="G546" s="132" t="s">
        <v>101</v>
      </c>
      <c r="H546" s="133">
        <v>248.664</v>
      </c>
      <c r="I546" s="134"/>
      <c r="J546" s="135">
        <f>ROUND(I546*H546,2)</f>
        <v>0</v>
      </c>
      <c r="K546" s="131" t="s">
        <v>179</v>
      </c>
      <c r="L546" s="33"/>
      <c r="M546" s="136" t="s">
        <v>31</v>
      </c>
      <c r="N546" s="137" t="s">
        <v>46</v>
      </c>
      <c r="P546" s="138">
        <f>O546*H546</f>
        <v>0</v>
      </c>
      <c r="Q546" s="138">
        <v>0.0003255</v>
      </c>
      <c r="R546" s="138">
        <f>Q546*H546</f>
        <v>0.080940132</v>
      </c>
      <c r="S546" s="138">
        <v>0</v>
      </c>
      <c r="T546" s="139">
        <f>S546*H546</f>
        <v>0</v>
      </c>
      <c r="AR546" s="140" t="s">
        <v>289</v>
      </c>
      <c r="AT546" s="140" t="s">
        <v>176</v>
      </c>
      <c r="AU546" s="140" t="s">
        <v>84</v>
      </c>
      <c r="AY546" s="18" t="s">
        <v>172</v>
      </c>
      <c r="BE546" s="141">
        <f>IF(N546="základní",J546,0)</f>
        <v>0</v>
      </c>
      <c r="BF546" s="141">
        <f>IF(N546="snížená",J546,0)</f>
        <v>0</v>
      </c>
      <c r="BG546" s="141">
        <f>IF(N546="zákl. přenesená",J546,0)</f>
        <v>0</v>
      </c>
      <c r="BH546" s="141">
        <f>IF(N546="sníž. přenesená",J546,0)</f>
        <v>0</v>
      </c>
      <c r="BI546" s="141">
        <f>IF(N546="nulová",J546,0)</f>
        <v>0</v>
      </c>
      <c r="BJ546" s="18" t="s">
        <v>80</v>
      </c>
      <c r="BK546" s="141">
        <f>ROUND(I546*H546,2)</f>
        <v>0</v>
      </c>
      <c r="BL546" s="18" t="s">
        <v>289</v>
      </c>
      <c r="BM546" s="140" t="s">
        <v>1295</v>
      </c>
    </row>
    <row r="547" spans="2:47" s="1" customFormat="1" ht="12">
      <c r="B547" s="33"/>
      <c r="D547" s="142" t="s">
        <v>181</v>
      </c>
      <c r="F547" s="143" t="s">
        <v>787</v>
      </c>
      <c r="I547" s="144"/>
      <c r="L547" s="33"/>
      <c r="M547" s="145"/>
      <c r="T547" s="54"/>
      <c r="AT547" s="18" t="s">
        <v>181</v>
      </c>
      <c r="AU547" s="18" t="s">
        <v>84</v>
      </c>
    </row>
    <row r="548" spans="2:65" s="1" customFormat="1" ht="33" customHeight="1">
      <c r="B548" s="33"/>
      <c r="C548" s="129" t="s">
        <v>702</v>
      </c>
      <c r="D548" s="129" t="s">
        <v>176</v>
      </c>
      <c r="E548" s="130" t="s">
        <v>789</v>
      </c>
      <c r="F548" s="131" t="s">
        <v>790</v>
      </c>
      <c r="G548" s="132" t="s">
        <v>109</v>
      </c>
      <c r="H548" s="133">
        <v>5</v>
      </c>
      <c r="I548" s="134"/>
      <c r="J548" s="135">
        <f>ROUND(I548*H548,2)</f>
        <v>0</v>
      </c>
      <c r="K548" s="131" t="s">
        <v>179</v>
      </c>
      <c r="L548" s="33"/>
      <c r="M548" s="136" t="s">
        <v>31</v>
      </c>
      <c r="N548" s="137" t="s">
        <v>46</v>
      </c>
      <c r="P548" s="138">
        <f>O548*H548</f>
        <v>0</v>
      </c>
      <c r="Q548" s="138">
        <v>1.15599E-05</v>
      </c>
      <c r="R548" s="138">
        <f>Q548*H548</f>
        <v>5.7799499999999994E-05</v>
      </c>
      <c r="S548" s="138">
        <v>0</v>
      </c>
      <c r="T548" s="139">
        <f>S548*H548</f>
        <v>0</v>
      </c>
      <c r="AR548" s="140" t="s">
        <v>289</v>
      </c>
      <c r="AT548" s="140" t="s">
        <v>176</v>
      </c>
      <c r="AU548" s="140" t="s">
        <v>84</v>
      </c>
      <c r="AY548" s="18" t="s">
        <v>172</v>
      </c>
      <c r="BE548" s="141">
        <f>IF(N548="základní",J548,0)</f>
        <v>0</v>
      </c>
      <c r="BF548" s="141">
        <f>IF(N548="snížená",J548,0)</f>
        <v>0</v>
      </c>
      <c r="BG548" s="141">
        <f>IF(N548="zákl. přenesená",J548,0)</f>
        <v>0</v>
      </c>
      <c r="BH548" s="141">
        <f>IF(N548="sníž. přenesená",J548,0)</f>
        <v>0</v>
      </c>
      <c r="BI548" s="141">
        <f>IF(N548="nulová",J548,0)</f>
        <v>0</v>
      </c>
      <c r="BJ548" s="18" t="s">
        <v>80</v>
      </c>
      <c r="BK548" s="141">
        <f>ROUND(I548*H548,2)</f>
        <v>0</v>
      </c>
      <c r="BL548" s="18" t="s">
        <v>289</v>
      </c>
      <c r="BM548" s="140" t="s">
        <v>1296</v>
      </c>
    </row>
    <row r="549" spans="2:47" s="1" customFormat="1" ht="12">
      <c r="B549" s="33"/>
      <c r="D549" s="142" t="s">
        <v>181</v>
      </c>
      <c r="F549" s="143" t="s">
        <v>792</v>
      </c>
      <c r="I549" s="144"/>
      <c r="L549" s="33"/>
      <c r="M549" s="145"/>
      <c r="T549" s="54"/>
      <c r="AT549" s="18" t="s">
        <v>181</v>
      </c>
      <c r="AU549" s="18" t="s">
        <v>84</v>
      </c>
    </row>
    <row r="550" spans="2:51" s="12" customFormat="1" ht="12">
      <c r="B550" s="148"/>
      <c r="D550" s="146" t="s">
        <v>185</v>
      </c>
      <c r="E550" s="149" t="s">
        <v>31</v>
      </c>
      <c r="F550" s="150" t="s">
        <v>93</v>
      </c>
      <c r="H550" s="151">
        <v>5</v>
      </c>
      <c r="I550" s="152"/>
      <c r="L550" s="148"/>
      <c r="M550" s="153"/>
      <c r="T550" s="154"/>
      <c r="AT550" s="149" t="s">
        <v>185</v>
      </c>
      <c r="AU550" s="149" t="s">
        <v>84</v>
      </c>
      <c r="AV550" s="12" t="s">
        <v>84</v>
      </c>
      <c r="AW550" s="12" t="s">
        <v>36</v>
      </c>
      <c r="AX550" s="12" t="s">
        <v>80</v>
      </c>
      <c r="AY550" s="149" t="s">
        <v>172</v>
      </c>
    </row>
    <row r="551" spans="2:65" s="1" customFormat="1" ht="37.9" customHeight="1">
      <c r="B551" s="33"/>
      <c r="C551" s="129" t="s">
        <v>707</v>
      </c>
      <c r="D551" s="129" t="s">
        <v>176</v>
      </c>
      <c r="E551" s="130" t="s">
        <v>793</v>
      </c>
      <c r="F551" s="131" t="s">
        <v>794</v>
      </c>
      <c r="G551" s="132" t="s">
        <v>109</v>
      </c>
      <c r="H551" s="133">
        <v>50</v>
      </c>
      <c r="I551" s="134"/>
      <c r="J551" s="135">
        <f>ROUND(I551*H551,2)</f>
        <v>0</v>
      </c>
      <c r="K551" s="131" t="s">
        <v>179</v>
      </c>
      <c r="L551" s="33"/>
      <c r="M551" s="136" t="s">
        <v>31</v>
      </c>
      <c r="N551" s="137" t="s">
        <v>46</v>
      </c>
      <c r="P551" s="138">
        <f>O551*H551</f>
        <v>0</v>
      </c>
      <c r="Q551" s="138">
        <v>0</v>
      </c>
      <c r="R551" s="138">
        <f>Q551*H551</f>
        <v>0</v>
      </c>
      <c r="S551" s="138">
        <v>0</v>
      </c>
      <c r="T551" s="139">
        <f>S551*H551</f>
        <v>0</v>
      </c>
      <c r="AR551" s="140" t="s">
        <v>289</v>
      </c>
      <c r="AT551" s="140" t="s">
        <v>176</v>
      </c>
      <c r="AU551" s="140" t="s">
        <v>84</v>
      </c>
      <c r="AY551" s="18" t="s">
        <v>172</v>
      </c>
      <c r="BE551" s="141">
        <f>IF(N551="základní",J551,0)</f>
        <v>0</v>
      </c>
      <c r="BF551" s="141">
        <f>IF(N551="snížená",J551,0)</f>
        <v>0</v>
      </c>
      <c r="BG551" s="141">
        <f>IF(N551="zákl. přenesená",J551,0)</f>
        <v>0</v>
      </c>
      <c r="BH551" s="141">
        <f>IF(N551="sníž. přenesená",J551,0)</f>
        <v>0</v>
      </c>
      <c r="BI551" s="141">
        <f>IF(N551="nulová",J551,0)</f>
        <v>0</v>
      </c>
      <c r="BJ551" s="18" t="s">
        <v>80</v>
      </c>
      <c r="BK551" s="141">
        <f>ROUND(I551*H551,2)</f>
        <v>0</v>
      </c>
      <c r="BL551" s="18" t="s">
        <v>289</v>
      </c>
      <c r="BM551" s="140" t="s">
        <v>1297</v>
      </c>
    </row>
    <row r="552" spans="2:47" s="1" customFormat="1" ht="12">
      <c r="B552" s="33"/>
      <c r="D552" s="142" t="s">
        <v>181</v>
      </c>
      <c r="F552" s="143" t="s">
        <v>796</v>
      </c>
      <c r="I552" s="144"/>
      <c r="L552" s="33"/>
      <c r="M552" s="145"/>
      <c r="T552" s="54"/>
      <c r="AT552" s="18" t="s">
        <v>181</v>
      </c>
      <c r="AU552" s="18" t="s">
        <v>84</v>
      </c>
    </row>
    <row r="553" spans="2:65" s="1" customFormat="1" ht="24.2" customHeight="1">
      <c r="B553" s="33"/>
      <c r="C553" s="158" t="s">
        <v>712</v>
      </c>
      <c r="D553" s="158" t="s">
        <v>201</v>
      </c>
      <c r="E553" s="159" t="s">
        <v>798</v>
      </c>
      <c r="F553" s="160" t="s">
        <v>799</v>
      </c>
      <c r="G553" s="161" t="s">
        <v>109</v>
      </c>
      <c r="H553" s="162">
        <v>50</v>
      </c>
      <c r="I553" s="163"/>
      <c r="J553" s="164">
        <f>ROUND(I553*H553,2)</f>
        <v>0</v>
      </c>
      <c r="K553" s="160" t="s">
        <v>179</v>
      </c>
      <c r="L553" s="165"/>
      <c r="M553" s="166" t="s">
        <v>31</v>
      </c>
      <c r="N553" s="167" t="s">
        <v>46</v>
      </c>
      <c r="P553" s="138">
        <f>O553*H553</f>
        <v>0</v>
      </c>
      <c r="Q553" s="138">
        <v>0</v>
      </c>
      <c r="R553" s="138">
        <f>Q553*H553</f>
        <v>0</v>
      </c>
      <c r="S553" s="138">
        <v>0</v>
      </c>
      <c r="T553" s="139">
        <f>S553*H553</f>
        <v>0</v>
      </c>
      <c r="AR553" s="140" t="s">
        <v>397</v>
      </c>
      <c r="AT553" s="140" t="s">
        <v>201</v>
      </c>
      <c r="AU553" s="140" t="s">
        <v>84</v>
      </c>
      <c r="AY553" s="18" t="s">
        <v>172</v>
      </c>
      <c r="BE553" s="141">
        <f>IF(N553="základní",J553,0)</f>
        <v>0</v>
      </c>
      <c r="BF553" s="141">
        <f>IF(N553="snížená",J553,0)</f>
        <v>0</v>
      </c>
      <c r="BG553" s="141">
        <f>IF(N553="zákl. přenesená",J553,0)</f>
        <v>0</v>
      </c>
      <c r="BH553" s="141">
        <f>IF(N553="sníž. přenesená",J553,0)</f>
        <v>0</v>
      </c>
      <c r="BI553" s="141">
        <f>IF(N553="nulová",J553,0)</f>
        <v>0</v>
      </c>
      <c r="BJ553" s="18" t="s">
        <v>80</v>
      </c>
      <c r="BK553" s="141">
        <f>ROUND(I553*H553,2)</f>
        <v>0</v>
      </c>
      <c r="BL553" s="18" t="s">
        <v>289</v>
      </c>
      <c r="BM553" s="140" t="s">
        <v>1298</v>
      </c>
    </row>
    <row r="554" spans="2:65" s="1" customFormat="1" ht="24.2" customHeight="1">
      <c r="B554" s="33"/>
      <c r="C554" s="129" t="s">
        <v>718</v>
      </c>
      <c r="D554" s="129" t="s">
        <v>176</v>
      </c>
      <c r="E554" s="130" t="s">
        <v>802</v>
      </c>
      <c r="F554" s="131" t="s">
        <v>803</v>
      </c>
      <c r="G554" s="132" t="s">
        <v>101</v>
      </c>
      <c r="H554" s="133">
        <v>100</v>
      </c>
      <c r="I554" s="134"/>
      <c r="J554" s="135">
        <f>ROUND(I554*H554,2)</f>
        <v>0</v>
      </c>
      <c r="K554" s="131" t="s">
        <v>179</v>
      </c>
      <c r="L554" s="33"/>
      <c r="M554" s="136" t="s">
        <v>31</v>
      </c>
      <c r="N554" s="137" t="s">
        <v>46</v>
      </c>
      <c r="P554" s="138">
        <f>O554*H554</f>
        <v>0</v>
      </c>
      <c r="Q554" s="138">
        <v>0</v>
      </c>
      <c r="R554" s="138">
        <f>Q554*H554</f>
        <v>0</v>
      </c>
      <c r="S554" s="138">
        <v>0</v>
      </c>
      <c r="T554" s="139">
        <f>S554*H554</f>
        <v>0</v>
      </c>
      <c r="AR554" s="140" t="s">
        <v>289</v>
      </c>
      <c r="AT554" s="140" t="s">
        <v>176</v>
      </c>
      <c r="AU554" s="140" t="s">
        <v>84</v>
      </c>
      <c r="AY554" s="18" t="s">
        <v>172</v>
      </c>
      <c r="BE554" s="141">
        <f>IF(N554="základní",J554,0)</f>
        <v>0</v>
      </c>
      <c r="BF554" s="141">
        <f>IF(N554="snížená",J554,0)</f>
        <v>0</v>
      </c>
      <c r="BG554" s="141">
        <f>IF(N554="zákl. přenesená",J554,0)</f>
        <v>0</v>
      </c>
      <c r="BH554" s="141">
        <f>IF(N554="sníž. přenesená",J554,0)</f>
        <v>0</v>
      </c>
      <c r="BI554" s="141">
        <f>IF(N554="nulová",J554,0)</f>
        <v>0</v>
      </c>
      <c r="BJ554" s="18" t="s">
        <v>80</v>
      </c>
      <c r="BK554" s="141">
        <f>ROUND(I554*H554,2)</f>
        <v>0</v>
      </c>
      <c r="BL554" s="18" t="s">
        <v>289</v>
      </c>
      <c r="BM554" s="140" t="s">
        <v>1299</v>
      </c>
    </row>
    <row r="555" spans="2:47" s="1" customFormat="1" ht="12">
      <c r="B555" s="33"/>
      <c r="D555" s="142" t="s">
        <v>181</v>
      </c>
      <c r="F555" s="143" t="s">
        <v>805</v>
      </c>
      <c r="I555" s="144"/>
      <c r="L555" s="33"/>
      <c r="M555" s="145"/>
      <c r="T555" s="54"/>
      <c r="AT555" s="18" t="s">
        <v>181</v>
      </c>
      <c r="AU555" s="18" t="s">
        <v>84</v>
      </c>
    </row>
    <row r="556" spans="2:65" s="1" customFormat="1" ht="16.5" customHeight="1">
      <c r="B556" s="33"/>
      <c r="C556" s="158" t="s">
        <v>724</v>
      </c>
      <c r="D556" s="158" t="s">
        <v>201</v>
      </c>
      <c r="E556" s="159" t="s">
        <v>807</v>
      </c>
      <c r="F556" s="160" t="s">
        <v>808</v>
      </c>
      <c r="G556" s="161" t="s">
        <v>101</v>
      </c>
      <c r="H556" s="162">
        <v>100</v>
      </c>
      <c r="I556" s="163"/>
      <c r="J556" s="164">
        <f>ROUND(I556*H556,2)</f>
        <v>0</v>
      </c>
      <c r="K556" s="160" t="s">
        <v>179</v>
      </c>
      <c r="L556" s="165"/>
      <c r="M556" s="166" t="s">
        <v>31</v>
      </c>
      <c r="N556" s="167" t="s">
        <v>46</v>
      </c>
      <c r="P556" s="138">
        <f>O556*H556</f>
        <v>0</v>
      </c>
      <c r="Q556" s="138">
        <v>0</v>
      </c>
      <c r="R556" s="138">
        <f>Q556*H556</f>
        <v>0</v>
      </c>
      <c r="S556" s="138">
        <v>0</v>
      </c>
      <c r="T556" s="139">
        <f>S556*H556</f>
        <v>0</v>
      </c>
      <c r="AR556" s="140" t="s">
        <v>397</v>
      </c>
      <c r="AT556" s="140" t="s">
        <v>201</v>
      </c>
      <c r="AU556" s="140" t="s">
        <v>84</v>
      </c>
      <c r="AY556" s="18" t="s">
        <v>172</v>
      </c>
      <c r="BE556" s="141">
        <f>IF(N556="základní",J556,0)</f>
        <v>0</v>
      </c>
      <c r="BF556" s="141">
        <f>IF(N556="snížená",J556,0)</f>
        <v>0</v>
      </c>
      <c r="BG556" s="141">
        <f>IF(N556="zákl. přenesená",J556,0)</f>
        <v>0</v>
      </c>
      <c r="BH556" s="141">
        <f>IF(N556="sníž. přenesená",J556,0)</f>
        <v>0</v>
      </c>
      <c r="BI556" s="141">
        <f>IF(N556="nulová",J556,0)</f>
        <v>0</v>
      </c>
      <c r="BJ556" s="18" t="s">
        <v>80</v>
      </c>
      <c r="BK556" s="141">
        <f>ROUND(I556*H556,2)</f>
        <v>0</v>
      </c>
      <c r="BL556" s="18" t="s">
        <v>289</v>
      </c>
      <c r="BM556" s="140" t="s">
        <v>1300</v>
      </c>
    </row>
    <row r="557" spans="2:65" s="1" customFormat="1" ht="55.5" customHeight="1">
      <c r="B557" s="33"/>
      <c r="C557" s="129" t="s">
        <v>730</v>
      </c>
      <c r="D557" s="129" t="s">
        <v>176</v>
      </c>
      <c r="E557" s="130" t="s">
        <v>811</v>
      </c>
      <c r="F557" s="131" t="s">
        <v>812</v>
      </c>
      <c r="G557" s="132" t="s">
        <v>101</v>
      </c>
      <c r="H557" s="133">
        <v>100</v>
      </c>
      <c r="I557" s="134"/>
      <c r="J557" s="135">
        <f>ROUND(I557*H557,2)</f>
        <v>0</v>
      </c>
      <c r="K557" s="131" t="s">
        <v>179</v>
      </c>
      <c r="L557" s="33"/>
      <c r="M557" s="136" t="s">
        <v>31</v>
      </c>
      <c r="N557" s="137" t="s">
        <v>46</v>
      </c>
      <c r="P557" s="138">
        <f>O557*H557</f>
        <v>0</v>
      </c>
      <c r="Q557" s="138">
        <v>0</v>
      </c>
      <c r="R557" s="138">
        <f>Q557*H557</f>
        <v>0</v>
      </c>
      <c r="S557" s="138">
        <v>0</v>
      </c>
      <c r="T557" s="139">
        <f>S557*H557</f>
        <v>0</v>
      </c>
      <c r="AR557" s="140" t="s">
        <v>289</v>
      </c>
      <c r="AT557" s="140" t="s">
        <v>176</v>
      </c>
      <c r="AU557" s="140" t="s">
        <v>84</v>
      </c>
      <c r="AY557" s="18" t="s">
        <v>172</v>
      </c>
      <c r="BE557" s="141">
        <f>IF(N557="základní",J557,0)</f>
        <v>0</v>
      </c>
      <c r="BF557" s="141">
        <f>IF(N557="snížená",J557,0)</f>
        <v>0</v>
      </c>
      <c r="BG557" s="141">
        <f>IF(N557="zákl. přenesená",J557,0)</f>
        <v>0</v>
      </c>
      <c r="BH557" s="141">
        <f>IF(N557="sníž. přenesená",J557,0)</f>
        <v>0</v>
      </c>
      <c r="BI557" s="141">
        <f>IF(N557="nulová",J557,0)</f>
        <v>0</v>
      </c>
      <c r="BJ557" s="18" t="s">
        <v>80</v>
      </c>
      <c r="BK557" s="141">
        <f>ROUND(I557*H557,2)</f>
        <v>0</v>
      </c>
      <c r="BL557" s="18" t="s">
        <v>289</v>
      </c>
      <c r="BM557" s="140" t="s">
        <v>1301</v>
      </c>
    </row>
    <row r="558" spans="2:47" s="1" customFormat="1" ht="12">
      <c r="B558" s="33"/>
      <c r="D558" s="142" t="s">
        <v>181</v>
      </c>
      <c r="F558" s="143" t="s">
        <v>814</v>
      </c>
      <c r="I558" s="144"/>
      <c r="L558" s="33"/>
      <c r="M558" s="145"/>
      <c r="T558" s="54"/>
      <c r="AT558" s="18" t="s">
        <v>181</v>
      </c>
      <c r="AU558" s="18" t="s">
        <v>84</v>
      </c>
    </row>
    <row r="559" spans="2:65" s="1" customFormat="1" ht="16.5" customHeight="1">
      <c r="B559" s="33"/>
      <c r="C559" s="158" t="s">
        <v>737</v>
      </c>
      <c r="D559" s="158" t="s">
        <v>201</v>
      </c>
      <c r="E559" s="159" t="s">
        <v>807</v>
      </c>
      <c r="F559" s="160" t="s">
        <v>808</v>
      </c>
      <c r="G559" s="161" t="s">
        <v>101</v>
      </c>
      <c r="H559" s="162">
        <v>100</v>
      </c>
      <c r="I559" s="163"/>
      <c r="J559" s="164">
        <f>ROUND(I559*H559,2)</f>
        <v>0</v>
      </c>
      <c r="K559" s="160" t="s">
        <v>179</v>
      </c>
      <c r="L559" s="165"/>
      <c r="M559" s="195" t="s">
        <v>31</v>
      </c>
      <c r="N559" s="196" t="s">
        <v>46</v>
      </c>
      <c r="O559" s="192"/>
      <c r="P559" s="193">
        <f>O559*H559</f>
        <v>0</v>
      </c>
      <c r="Q559" s="193">
        <v>0</v>
      </c>
      <c r="R559" s="193">
        <f>Q559*H559</f>
        <v>0</v>
      </c>
      <c r="S559" s="193">
        <v>0</v>
      </c>
      <c r="T559" s="194">
        <f>S559*H559</f>
        <v>0</v>
      </c>
      <c r="AR559" s="140" t="s">
        <v>397</v>
      </c>
      <c r="AT559" s="140" t="s">
        <v>201</v>
      </c>
      <c r="AU559" s="140" t="s">
        <v>84</v>
      </c>
      <c r="AY559" s="18" t="s">
        <v>172</v>
      </c>
      <c r="BE559" s="141">
        <f>IF(N559="základní",J559,0)</f>
        <v>0</v>
      </c>
      <c r="BF559" s="141">
        <f>IF(N559="snížená",J559,0)</f>
        <v>0</v>
      </c>
      <c r="BG559" s="141">
        <f>IF(N559="zákl. přenesená",J559,0)</f>
        <v>0</v>
      </c>
      <c r="BH559" s="141">
        <f>IF(N559="sníž. přenesená",J559,0)</f>
        <v>0</v>
      </c>
      <c r="BI559" s="141">
        <f>IF(N559="nulová",J559,0)</f>
        <v>0</v>
      </c>
      <c r="BJ559" s="18" t="s">
        <v>80</v>
      </c>
      <c r="BK559" s="141">
        <f>ROUND(I559*H559,2)</f>
        <v>0</v>
      </c>
      <c r="BL559" s="18" t="s">
        <v>289</v>
      </c>
      <c r="BM559" s="140" t="s">
        <v>1302</v>
      </c>
    </row>
    <row r="560" spans="2:12" s="1" customFormat="1" ht="6.95" customHeight="1">
      <c r="B560" s="42"/>
      <c r="C560" s="43"/>
      <c r="D560" s="43"/>
      <c r="E560" s="43"/>
      <c r="F560" s="43"/>
      <c r="G560" s="43"/>
      <c r="H560" s="43"/>
      <c r="I560" s="43"/>
      <c r="J560" s="43"/>
      <c r="K560" s="43"/>
      <c r="L560" s="33"/>
    </row>
  </sheetData>
  <sheetProtection algorithmName="SHA-512" hashValue="Cmr56C3MlNZKGzPBYvvzRJClQqfhMPfqoy1LrEx3jn9Vk1znUPk9kj5+6CvE2vJX7//4sW1FW5sQ0dQgnJR0sQ==" saltValue="WAu5saT2f3pSR9/oYwyJnU5BIcvPMnMbbwS0x4Kk79SfmyAbGPxn0fm56Th4xvoi+oA/5mAw7mAD4SNssGujCQ==" spinCount="100000" sheet="1" objects="1" scenarios="1" formatColumns="0" formatRows="0" autoFilter="0"/>
  <autoFilter ref="C103:K559"/>
  <mergeCells count="9">
    <mergeCell ref="E50:H50"/>
    <mergeCell ref="E94:H94"/>
    <mergeCell ref="E96:H96"/>
    <mergeCell ref="L2:V2"/>
    <mergeCell ref="E7:H7"/>
    <mergeCell ref="E9:H9"/>
    <mergeCell ref="E18:H18"/>
    <mergeCell ref="E27:H27"/>
    <mergeCell ref="E48:H48"/>
  </mergeCells>
  <hyperlinks>
    <hyperlink ref="F109" r:id="rId1" display="https://podminky.urs.cz/item/CS_URS_2023_02/121151103"/>
    <hyperlink ref="F115" r:id="rId2" display="https://podminky.urs.cz/item/CS_URS_2023_02/181111113"/>
    <hyperlink ref="F120" r:id="rId3" display="https://podminky.urs.cz/item/CS_URS_2023_02/181351003"/>
    <hyperlink ref="F125" r:id="rId4" display="https://podminky.urs.cz/item/CS_URS_2023_02/181411132"/>
    <hyperlink ref="F134" r:id="rId5" display="https://podminky.urs.cz/item/CS_URS_2023_02/132212131"/>
    <hyperlink ref="F138" r:id="rId6" display="https://podminky.urs.cz/item/CS_URS_2023_02/132251253"/>
    <hyperlink ref="F151" r:id="rId7" display="https://podminky.urs.cz/item/CS_URS_2023_02/174111101"/>
    <hyperlink ref="F163" r:id="rId8" display="https://podminky.urs.cz/item/CS_URS_2023_02/162251101"/>
    <hyperlink ref="F167" r:id="rId9" display="https://podminky.urs.cz/item/CS_URS_2023_02/167151111"/>
    <hyperlink ref="F171" r:id="rId10" display="https://podminky.urs.cz/item/CS_URS_2023_02/162751117"/>
    <hyperlink ref="F178" r:id="rId11" display="https://podminky.urs.cz/item/CS_URS_2023_02/162751119"/>
    <hyperlink ref="F182" r:id="rId12" display="https://podminky.urs.cz/item/CS_URS_2023_02/997013873"/>
    <hyperlink ref="F187" r:id="rId13" display="https://podminky.urs.cz/item/CS_URS_2023_02/965082932"/>
    <hyperlink ref="F193" r:id="rId14" display="https://podminky.urs.cz/item/CS_URS_2023_02/167111101"/>
    <hyperlink ref="F195" r:id="rId15" display="https://podminky.urs.cz/item/CS_URS_2023_02/162751117"/>
    <hyperlink ref="F198" r:id="rId16" display="https://podminky.urs.cz/item/CS_URS_2023_02/211971110"/>
    <hyperlink ref="F215" r:id="rId17" display="https://podminky.urs.cz/item/CS_URS_2023_02/319202115"/>
    <hyperlink ref="F224" r:id="rId18" display="https://podminky.urs.cz/item/CS_URS_2023_02/619991001"/>
    <hyperlink ref="F227" r:id="rId19" display="https://podminky.urs.cz/item/CS_URS_2023_02/619991011"/>
    <hyperlink ref="F239" r:id="rId20" display="https://podminky.urs.cz/item/CS_URS_2023_02/612131151"/>
    <hyperlink ref="F249" r:id="rId21" display="https://podminky.urs.cz/item/CS_URS_2023_02/612324111"/>
    <hyperlink ref="F259" r:id="rId22" display="https://podminky.urs.cz/item/CS_URS_2023_02/612324191"/>
    <hyperlink ref="F269" r:id="rId23" display="https://podminky.urs.cz/item/CS_URS_2023_02/612325131"/>
    <hyperlink ref="F279" r:id="rId24" display="https://podminky.urs.cz/item/CS_URS_2023_02/612328131"/>
    <hyperlink ref="F289" r:id="rId25" display="https://podminky.urs.cz/item/CS_URS_2023_02/622131101"/>
    <hyperlink ref="F302" r:id="rId26" display="https://podminky.urs.cz/item/CS_URS_2023_02/622331101"/>
    <hyperlink ref="F313" r:id="rId27" display="https://podminky.urs.cz/item/CS_URS_2023_02/622331191"/>
    <hyperlink ref="F326" r:id="rId28" display="https://podminky.urs.cz/item/CS_URS_2023_02/622142001"/>
    <hyperlink ref="F340" r:id="rId29" display="https://podminky.urs.cz/item/CS_URS_2023_02/783823133"/>
    <hyperlink ref="F347" r:id="rId30" display="https://podminky.urs.cz/item/CS_URS_2023_02/783827123"/>
    <hyperlink ref="F355" r:id="rId31" display="https://podminky.urs.cz/item/CS_URS_2023_02/949101112"/>
    <hyperlink ref="F358" r:id="rId32" display="https://podminky.urs.cz/item/CS_URS_2023_02/952901111"/>
    <hyperlink ref="F361" r:id="rId33" display="https://podminky.urs.cz/item/CS_URS_2023_02/HZS1292"/>
    <hyperlink ref="F366" r:id="rId34" display="https://podminky.urs.cz/item/CS_URS_2023_02/591441111"/>
    <hyperlink ref="F373" r:id="rId35" display="https://podminky.urs.cz/item/CS_URS_2023_02/637211122"/>
    <hyperlink ref="F378" r:id="rId36" display="https://podminky.urs.cz/item/CS_URS_2023_02/637311131"/>
    <hyperlink ref="F384" r:id="rId37" display="https://podminky.urs.cz/item/CS_URS_2023_02/113204111"/>
    <hyperlink ref="F389" r:id="rId38" display="https://podminky.urs.cz/item/CS_URS_2023_02/629995101"/>
    <hyperlink ref="F402" r:id="rId39" display="https://podminky.urs.cz/item/CS_URS_2023_02/978013191"/>
    <hyperlink ref="F404" r:id="rId40" display="https://podminky.urs.cz/item/CS_URS_2023_02/962031132"/>
    <hyperlink ref="F411" r:id="rId41" display="https://podminky.urs.cz/item/CS_URS_2023_02/711131821"/>
    <hyperlink ref="F419" r:id="rId42" display="https://podminky.urs.cz/item/CS_URS_2023_02/971024481"/>
    <hyperlink ref="F422" r:id="rId43" display="https://podminky.urs.cz/item/CS_URS_2023_02/978011191"/>
    <hyperlink ref="F425" r:id="rId44" display="https://podminky.urs.cz/item/CS_URS_2023_02/978013191"/>
    <hyperlink ref="F441" r:id="rId45" display="https://podminky.urs.cz/item/CS_URS_2023_02/HZS1292"/>
    <hyperlink ref="F444" r:id="rId46" display="https://podminky.urs.cz/item/CS_URS_2023_02/764002851"/>
    <hyperlink ref="F448" r:id="rId47" display="https://podminky.urs.cz/item/CS_URS_2023_02/997013211"/>
    <hyperlink ref="F450" r:id="rId48" display="https://podminky.urs.cz/item/CS_URS_2023_02/997013501"/>
    <hyperlink ref="F452" r:id="rId49" display="https://podminky.urs.cz/item/CS_URS_2023_02/997013509"/>
    <hyperlink ref="F456" r:id="rId50" display="https://podminky.urs.cz/item/CS_URS_2023_02/997013631"/>
    <hyperlink ref="F460" r:id="rId51" display="https://podminky.urs.cz/item/CS_URS_2023_02/998011001"/>
    <hyperlink ref="F464" r:id="rId52" display="https://podminky.urs.cz/item/CS_URS_2023_02/998018001"/>
    <hyperlink ref="F470" r:id="rId53" display="https://podminky.urs.cz/item/CS_URS_2023_02/711112001"/>
    <hyperlink ref="F483" r:id="rId54" display="https://podminky.urs.cz/item/CS_URS_2023_02/711112132"/>
    <hyperlink ref="F496" r:id="rId55" display="https://podminky.urs.cz/item/CS_URS_2023_02/711161273"/>
    <hyperlink ref="F505" r:id="rId56" display="https://podminky.urs.cz/item/CS_URS_2023_02/711161383"/>
    <hyperlink ref="F510" r:id="rId57" display="https://podminky.urs.cz/item/CS_URS_2023_02/998711101"/>
    <hyperlink ref="F512" r:id="rId58" display="https://podminky.urs.cz/item/CS_URS_2023_02/998711181"/>
    <hyperlink ref="F518" r:id="rId59" display="https://podminky.urs.cz/item/CS_URS_2023_02/764216605"/>
    <hyperlink ref="F521" r:id="rId60" display="https://podminky.urs.cz/item/CS_URS_2023_02/764216665"/>
    <hyperlink ref="F524" r:id="rId61" display="https://podminky.urs.cz/item/CS_URS_2023_02/764218604"/>
    <hyperlink ref="F527" r:id="rId62" display="https://podminky.urs.cz/item/CS_URS_2023_02/764218645"/>
    <hyperlink ref="F530" r:id="rId63" display="https://podminky.urs.cz/item/CS_URS_2023_02/998764101"/>
    <hyperlink ref="F533" r:id="rId64" display="https://podminky.urs.cz/item/CS_URS_2023_02/784111001"/>
    <hyperlink ref="F545" r:id="rId65" display="https://podminky.urs.cz/item/CS_URS_2023_02/784181111"/>
    <hyperlink ref="F547" r:id="rId66" display="https://podminky.urs.cz/item/CS_URS_2023_02/784321031"/>
    <hyperlink ref="F549" r:id="rId67" display="https://podminky.urs.cz/item/CS_URS_2023_02/784161001"/>
    <hyperlink ref="F552" r:id="rId68" display="https://podminky.urs.cz/item/CS_URS_2023_02/784171001"/>
    <hyperlink ref="F555" r:id="rId69" display="https://podminky.urs.cz/item/CS_URS_2023_02/784171101"/>
    <hyperlink ref="F558" r:id="rId70" display="https://podminky.urs.cz/item/CS_URS_2023_02/78417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54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92</v>
      </c>
      <c r="AZ2" s="86" t="s">
        <v>99</v>
      </c>
      <c r="BA2" s="86" t="s">
        <v>100</v>
      </c>
      <c r="BB2" s="86" t="s">
        <v>101</v>
      </c>
      <c r="BC2" s="86" t="s">
        <v>1303</v>
      </c>
      <c r="BD2" s="86" t="s">
        <v>87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  <c r="AZ3" s="86" t="s">
        <v>103</v>
      </c>
      <c r="BA3" s="86" t="s">
        <v>104</v>
      </c>
      <c r="BB3" s="86" t="s">
        <v>101</v>
      </c>
      <c r="BC3" s="86" t="s">
        <v>1304</v>
      </c>
      <c r="BD3" s="86" t="s">
        <v>87</v>
      </c>
    </row>
    <row r="4" spans="2:56" ht="24.95" customHeight="1">
      <c r="B4" s="21"/>
      <c r="D4" s="22" t="s">
        <v>106</v>
      </c>
      <c r="L4" s="21"/>
      <c r="M4" s="87" t="s">
        <v>10</v>
      </c>
      <c r="AT4" s="18" t="s">
        <v>4</v>
      </c>
      <c r="AZ4" s="86" t="s">
        <v>833</v>
      </c>
      <c r="BA4" s="86" t="s">
        <v>834</v>
      </c>
      <c r="BB4" s="86" t="s">
        <v>101</v>
      </c>
      <c r="BC4" s="86" t="s">
        <v>1305</v>
      </c>
      <c r="BD4" s="86" t="s">
        <v>87</v>
      </c>
    </row>
    <row r="5" spans="2:56" ht="6.95" customHeight="1">
      <c r="B5" s="21"/>
      <c r="L5" s="21"/>
      <c r="AZ5" s="86" t="s">
        <v>107</v>
      </c>
      <c r="BA5" s="86" t="s">
        <v>1306</v>
      </c>
      <c r="BB5" s="86" t="s">
        <v>109</v>
      </c>
      <c r="BC5" s="86" t="s">
        <v>1307</v>
      </c>
      <c r="BD5" s="86" t="s">
        <v>87</v>
      </c>
    </row>
    <row r="6" spans="2:56" ht="12" customHeight="1">
      <c r="B6" s="21"/>
      <c r="D6" s="28" t="s">
        <v>16</v>
      </c>
      <c r="L6" s="21"/>
      <c r="AZ6" s="86" t="s">
        <v>111</v>
      </c>
      <c r="BA6" s="86" t="s">
        <v>1308</v>
      </c>
      <c r="BB6" s="86" t="s">
        <v>101</v>
      </c>
      <c r="BC6" s="86" t="s">
        <v>1309</v>
      </c>
      <c r="BD6" s="86" t="s">
        <v>87</v>
      </c>
    </row>
    <row r="7" spans="2:56" ht="26.25" customHeight="1">
      <c r="B7" s="21"/>
      <c r="E7" s="292" t="str">
        <f>'Rekapitulace stavby'!K6</f>
        <v>Stavební úpravy - hydroizolace spodní stavby, Základní škola Jih Mariánské Lázně</v>
      </c>
      <c r="F7" s="293"/>
      <c r="G7" s="293"/>
      <c r="H7" s="293"/>
      <c r="L7" s="21"/>
      <c r="AZ7" s="86" t="s">
        <v>114</v>
      </c>
      <c r="BA7" s="86" t="s">
        <v>1310</v>
      </c>
      <c r="BB7" s="86" t="s">
        <v>101</v>
      </c>
      <c r="BC7" s="86" t="s">
        <v>1311</v>
      </c>
      <c r="BD7" s="86" t="s">
        <v>87</v>
      </c>
    </row>
    <row r="8" spans="2:56" s="1" customFormat="1" ht="12" customHeight="1">
      <c r="B8" s="33"/>
      <c r="D8" s="28" t="s">
        <v>120</v>
      </c>
      <c r="L8" s="33"/>
      <c r="AZ8" s="86" t="s">
        <v>117</v>
      </c>
      <c r="BA8" s="86" t="s">
        <v>118</v>
      </c>
      <c r="BB8" s="86" t="s">
        <v>101</v>
      </c>
      <c r="BC8" s="86" t="s">
        <v>387</v>
      </c>
      <c r="BD8" s="86" t="s">
        <v>87</v>
      </c>
    </row>
    <row r="9" spans="2:12" s="1" customFormat="1" ht="16.5" customHeight="1">
      <c r="B9" s="33"/>
      <c r="E9" s="256" t="s">
        <v>1312</v>
      </c>
      <c r="F9" s="294"/>
      <c r="G9" s="294"/>
      <c r="H9" s="294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31</v>
      </c>
      <c r="I11" s="28" t="s">
        <v>20</v>
      </c>
      <c r="J11" s="26" t="s">
        <v>31</v>
      </c>
      <c r="L11" s="33"/>
    </row>
    <row r="12" spans="2:12" s="1" customFormat="1" ht="12" customHeight="1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20. 8. 2023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26</v>
      </c>
      <c r="I14" s="28" t="s">
        <v>27</v>
      </c>
      <c r="J14" s="26" t="s">
        <v>28</v>
      </c>
      <c r="L14" s="33"/>
    </row>
    <row r="15" spans="2:12" s="1" customFormat="1" ht="18" customHeight="1">
      <c r="B15" s="33"/>
      <c r="E15" s="26" t="s">
        <v>29</v>
      </c>
      <c r="I15" s="28" t="s">
        <v>30</v>
      </c>
      <c r="J15" s="26" t="s">
        <v>31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32</v>
      </c>
      <c r="I17" s="28" t="s">
        <v>27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295" t="str">
        <f>'Rekapitulace stavby'!E14</f>
        <v>Vyplň údaj</v>
      </c>
      <c r="F18" s="277"/>
      <c r="G18" s="277"/>
      <c r="H18" s="277"/>
      <c r="I18" s="28" t="s">
        <v>30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34</v>
      </c>
      <c r="I20" s="28" t="s">
        <v>27</v>
      </c>
      <c r="J20" s="26" t="s">
        <v>31</v>
      </c>
      <c r="L20" s="33"/>
    </row>
    <row r="21" spans="2:12" s="1" customFormat="1" ht="18" customHeight="1">
      <c r="B21" s="33"/>
      <c r="E21" s="26" t="s">
        <v>35</v>
      </c>
      <c r="I21" s="28" t="s">
        <v>30</v>
      </c>
      <c r="J21" s="26" t="s">
        <v>31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37</v>
      </c>
      <c r="I23" s="28" t="s">
        <v>27</v>
      </c>
      <c r="J23" s="26" t="s">
        <v>31</v>
      </c>
      <c r="L23" s="33"/>
    </row>
    <row r="24" spans="2:12" s="1" customFormat="1" ht="18" customHeight="1">
      <c r="B24" s="33"/>
      <c r="E24" s="26" t="s">
        <v>38</v>
      </c>
      <c r="I24" s="28" t="s">
        <v>30</v>
      </c>
      <c r="J24" s="26" t="s">
        <v>31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39</v>
      </c>
      <c r="L26" s="33"/>
    </row>
    <row r="27" spans="2:12" s="7" customFormat="1" ht="71.25" customHeight="1">
      <c r="B27" s="88"/>
      <c r="E27" s="281" t="s">
        <v>40</v>
      </c>
      <c r="F27" s="281"/>
      <c r="G27" s="281"/>
      <c r="H27" s="281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41</v>
      </c>
      <c r="J30" s="64">
        <f>ROUND(J105,2)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43</v>
      </c>
      <c r="I32" s="36" t="s">
        <v>42</v>
      </c>
      <c r="J32" s="36" t="s">
        <v>44</v>
      </c>
      <c r="L32" s="33"/>
    </row>
    <row r="33" spans="2:12" s="1" customFormat="1" ht="14.45" customHeight="1">
      <c r="B33" s="33"/>
      <c r="D33" s="53" t="s">
        <v>45</v>
      </c>
      <c r="E33" s="28" t="s">
        <v>46</v>
      </c>
      <c r="F33" s="90">
        <f>ROUND((SUM(BE105:BE542)),2)</f>
        <v>0</v>
      </c>
      <c r="I33" s="91">
        <v>0.21</v>
      </c>
      <c r="J33" s="90">
        <f>ROUND(((SUM(BE105:BE542))*I33),2)</f>
        <v>0</v>
      </c>
      <c r="L33" s="33"/>
    </row>
    <row r="34" spans="2:12" s="1" customFormat="1" ht="14.45" customHeight="1">
      <c r="B34" s="33"/>
      <c r="E34" s="28" t="s">
        <v>47</v>
      </c>
      <c r="F34" s="90">
        <f>ROUND((SUM(BF105:BF542)),2)</f>
        <v>0</v>
      </c>
      <c r="I34" s="91">
        <v>0.15</v>
      </c>
      <c r="J34" s="90">
        <f>ROUND(((SUM(BF105:BF542))*I34),2)</f>
        <v>0</v>
      </c>
      <c r="L34" s="33"/>
    </row>
    <row r="35" spans="2:12" s="1" customFormat="1" ht="14.45" customHeight="1" hidden="1">
      <c r="B35" s="33"/>
      <c r="E35" s="28" t="s">
        <v>48</v>
      </c>
      <c r="F35" s="90">
        <f>ROUND((SUM(BG105:BG542)),2)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49</v>
      </c>
      <c r="F36" s="90">
        <f>ROUND((SUM(BH105:BH542)),2)</f>
        <v>0</v>
      </c>
      <c r="I36" s="91">
        <v>0.15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50</v>
      </c>
      <c r="F37" s="90">
        <f>ROUND((SUM(BI105:BI542)),2)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51</v>
      </c>
      <c r="E39" s="55"/>
      <c r="F39" s="55"/>
      <c r="G39" s="94" t="s">
        <v>52</v>
      </c>
      <c r="H39" s="95" t="s">
        <v>53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125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6.25" customHeight="1">
      <c r="B48" s="33"/>
      <c r="E48" s="292" t="str">
        <f>E7</f>
        <v>Stavební úpravy - hydroizolace spodní stavby, Základní škola Jih Mariánské Lázně</v>
      </c>
      <c r="F48" s="293"/>
      <c r="G48" s="293"/>
      <c r="H48" s="293"/>
      <c r="L48" s="33"/>
    </row>
    <row r="49" spans="2:12" s="1" customFormat="1" ht="12" customHeight="1">
      <c r="B49" s="33"/>
      <c r="C49" s="28" t="s">
        <v>120</v>
      </c>
      <c r="L49" s="33"/>
    </row>
    <row r="50" spans="2:12" s="1" customFormat="1" ht="16.5" customHeight="1">
      <c r="B50" s="33"/>
      <c r="E50" s="256" t="str">
        <f>E9</f>
        <v>4 - Etapa IV</v>
      </c>
      <c r="F50" s="294"/>
      <c r="G50" s="294"/>
      <c r="H50" s="294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22</v>
      </c>
      <c r="F52" s="26" t="str">
        <f>F12</f>
        <v>Komenského 459</v>
      </c>
      <c r="I52" s="28" t="s">
        <v>24</v>
      </c>
      <c r="J52" s="50" t="str">
        <f>IF(J12="","",J12)</f>
        <v>20. 8. 2023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26</v>
      </c>
      <c r="F54" s="26" t="str">
        <f>E15</f>
        <v>Město Mariánské Lázně</v>
      </c>
      <c r="I54" s="28" t="s">
        <v>34</v>
      </c>
      <c r="J54" s="31" t="str">
        <f>E21</f>
        <v>Studio Prokon</v>
      </c>
      <c r="L54" s="33"/>
    </row>
    <row r="55" spans="2:12" s="1" customFormat="1" ht="25.7" customHeight="1">
      <c r="B55" s="33"/>
      <c r="C55" s="28" t="s">
        <v>32</v>
      </c>
      <c r="F55" s="26" t="str">
        <f>IF(E18="","",E18)</f>
        <v>Vyplň údaj</v>
      </c>
      <c r="I55" s="28" t="s">
        <v>37</v>
      </c>
      <c r="J55" s="31" t="str">
        <f>E24</f>
        <v>Ing. Tomáš Hrdlička, Ph.D.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126</v>
      </c>
      <c r="D57" s="92"/>
      <c r="E57" s="92"/>
      <c r="F57" s="92"/>
      <c r="G57" s="92"/>
      <c r="H57" s="92"/>
      <c r="I57" s="92"/>
      <c r="J57" s="99" t="s">
        <v>127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73</v>
      </c>
      <c r="J59" s="64">
        <f>J105</f>
        <v>0</v>
      </c>
      <c r="L59" s="33"/>
      <c r="AU59" s="18" t="s">
        <v>128</v>
      </c>
    </row>
    <row r="60" spans="2:12" s="8" customFormat="1" ht="24.95" customHeight="1">
      <c r="B60" s="101"/>
      <c r="D60" s="102" t="s">
        <v>129</v>
      </c>
      <c r="E60" s="103"/>
      <c r="F60" s="103"/>
      <c r="G60" s="103"/>
      <c r="H60" s="103"/>
      <c r="I60" s="103"/>
      <c r="J60" s="104">
        <f>J106</f>
        <v>0</v>
      </c>
      <c r="L60" s="101"/>
    </row>
    <row r="61" spans="2:12" s="9" customFormat="1" ht="19.9" customHeight="1">
      <c r="B61" s="105"/>
      <c r="D61" s="106" t="s">
        <v>130</v>
      </c>
      <c r="E61" s="107"/>
      <c r="F61" s="107"/>
      <c r="G61" s="107"/>
      <c r="H61" s="107"/>
      <c r="I61" s="107"/>
      <c r="J61" s="108">
        <f>J107</f>
        <v>0</v>
      </c>
      <c r="L61" s="105"/>
    </row>
    <row r="62" spans="2:12" s="9" customFormat="1" ht="14.85" customHeight="1">
      <c r="B62" s="105"/>
      <c r="D62" s="106" t="s">
        <v>131</v>
      </c>
      <c r="E62" s="107"/>
      <c r="F62" s="107"/>
      <c r="G62" s="107"/>
      <c r="H62" s="107"/>
      <c r="I62" s="107"/>
      <c r="J62" s="108">
        <f>J108</f>
        <v>0</v>
      </c>
      <c r="L62" s="105"/>
    </row>
    <row r="63" spans="2:12" s="9" customFormat="1" ht="14.85" customHeight="1">
      <c r="B63" s="105"/>
      <c r="D63" s="106" t="s">
        <v>132</v>
      </c>
      <c r="E63" s="107"/>
      <c r="F63" s="107"/>
      <c r="G63" s="107"/>
      <c r="H63" s="107"/>
      <c r="I63" s="107"/>
      <c r="J63" s="108">
        <f>J133</f>
        <v>0</v>
      </c>
      <c r="L63" s="105"/>
    </row>
    <row r="64" spans="2:12" s="9" customFormat="1" ht="14.85" customHeight="1">
      <c r="B64" s="105"/>
      <c r="D64" s="106" t="s">
        <v>133</v>
      </c>
      <c r="E64" s="107"/>
      <c r="F64" s="107"/>
      <c r="G64" s="107"/>
      <c r="H64" s="107"/>
      <c r="I64" s="107"/>
      <c r="J64" s="108">
        <f>J147</f>
        <v>0</v>
      </c>
      <c r="L64" s="105"/>
    </row>
    <row r="65" spans="2:12" s="9" customFormat="1" ht="14.85" customHeight="1">
      <c r="B65" s="105"/>
      <c r="D65" s="106" t="s">
        <v>134</v>
      </c>
      <c r="E65" s="107"/>
      <c r="F65" s="107"/>
      <c r="G65" s="107"/>
      <c r="H65" s="107"/>
      <c r="I65" s="107"/>
      <c r="J65" s="108">
        <f>J163</f>
        <v>0</v>
      </c>
      <c r="L65" s="105"/>
    </row>
    <row r="66" spans="2:12" s="9" customFormat="1" ht="14.85" customHeight="1">
      <c r="B66" s="105"/>
      <c r="D66" s="106" t="s">
        <v>135</v>
      </c>
      <c r="E66" s="107"/>
      <c r="F66" s="107"/>
      <c r="G66" s="107"/>
      <c r="H66" s="107"/>
      <c r="I66" s="107"/>
      <c r="J66" s="108">
        <f>J180</f>
        <v>0</v>
      </c>
      <c r="L66" s="105"/>
    </row>
    <row r="67" spans="2:12" s="9" customFormat="1" ht="19.9" customHeight="1">
      <c r="B67" s="105"/>
      <c r="D67" s="106" t="s">
        <v>136</v>
      </c>
      <c r="E67" s="107"/>
      <c r="F67" s="107"/>
      <c r="G67" s="107"/>
      <c r="H67" s="107"/>
      <c r="I67" s="107"/>
      <c r="J67" s="108">
        <f>J192</f>
        <v>0</v>
      </c>
      <c r="L67" s="105"/>
    </row>
    <row r="68" spans="2:12" s="9" customFormat="1" ht="19.9" customHeight="1">
      <c r="B68" s="105"/>
      <c r="D68" s="106" t="s">
        <v>137</v>
      </c>
      <c r="E68" s="107"/>
      <c r="F68" s="107"/>
      <c r="G68" s="107"/>
      <c r="H68" s="107"/>
      <c r="I68" s="107"/>
      <c r="J68" s="108">
        <f>J202</f>
        <v>0</v>
      </c>
      <c r="L68" s="105"/>
    </row>
    <row r="69" spans="2:12" s="9" customFormat="1" ht="19.9" customHeight="1">
      <c r="B69" s="105"/>
      <c r="D69" s="106" t="s">
        <v>846</v>
      </c>
      <c r="E69" s="107"/>
      <c r="F69" s="107"/>
      <c r="G69" s="107"/>
      <c r="H69" s="107"/>
      <c r="I69" s="107"/>
      <c r="J69" s="108">
        <f>J217</f>
        <v>0</v>
      </c>
      <c r="L69" s="105"/>
    </row>
    <row r="70" spans="2:12" s="9" customFormat="1" ht="19.9" customHeight="1">
      <c r="B70" s="105"/>
      <c r="D70" s="106" t="s">
        <v>138</v>
      </c>
      <c r="E70" s="107"/>
      <c r="F70" s="107"/>
      <c r="G70" s="107"/>
      <c r="H70" s="107"/>
      <c r="I70" s="107"/>
      <c r="J70" s="108">
        <f>J238</f>
        <v>0</v>
      </c>
      <c r="L70" s="105"/>
    </row>
    <row r="71" spans="2:12" s="9" customFormat="1" ht="14.85" customHeight="1">
      <c r="B71" s="105"/>
      <c r="D71" s="106" t="s">
        <v>139</v>
      </c>
      <c r="E71" s="107"/>
      <c r="F71" s="107"/>
      <c r="G71" s="107"/>
      <c r="H71" s="107"/>
      <c r="I71" s="107"/>
      <c r="J71" s="108">
        <f>J239</f>
        <v>0</v>
      </c>
      <c r="L71" s="105"/>
    </row>
    <row r="72" spans="2:12" s="9" customFormat="1" ht="21.75" customHeight="1">
      <c r="B72" s="105"/>
      <c r="D72" s="106" t="s">
        <v>140</v>
      </c>
      <c r="E72" s="107"/>
      <c r="F72" s="107"/>
      <c r="G72" s="107"/>
      <c r="H72" s="107"/>
      <c r="I72" s="107"/>
      <c r="J72" s="108">
        <f>J253</f>
        <v>0</v>
      </c>
      <c r="L72" s="105"/>
    </row>
    <row r="73" spans="2:12" s="9" customFormat="1" ht="14.85" customHeight="1">
      <c r="B73" s="105"/>
      <c r="D73" s="106" t="s">
        <v>141</v>
      </c>
      <c r="E73" s="107"/>
      <c r="F73" s="107"/>
      <c r="G73" s="107"/>
      <c r="H73" s="107"/>
      <c r="I73" s="107"/>
      <c r="J73" s="108">
        <f>J322</f>
        <v>0</v>
      </c>
      <c r="L73" s="105"/>
    </row>
    <row r="74" spans="2:12" s="9" customFormat="1" ht="21.75" customHeight="1">
      <c r="B74" s="105"/>
      <c r="D74" s="106" t="s">
        <v>142</v>
      </c>
      <c r="E74" s="107"/>
      <c r="F74" s="107"/>
      <c r="G74" s="107"/>
      <c r="H74" s="107"/>
      <c r="I74" s="107"/>
      <c r="J74" s="108">
        <f>J323</f>
        <v>0</v>
      </c>
      <c r="L74" s="105"/>
    </row>
    <row r="75" spans="2:12" s="9" customFormat="1" ht="21.75" customHeight="1">
      <c r="B75" s="105"/>
      <c r="D75" s="106" t="s">
        <v>143</v>
      </c>
      <c r="E75" s="107"/>
      <c r="F75" s="107"/>
      <c r="G75" s="107"/>
      <c r="H75" s="107"/>
      <c r="I75" s="107"/>
      <c r="J75" s="108">
        <f>J338</f>
        <v>0</v>
      </c>
      <c r="L75" s="105"/>
    </row>
    <row r="76" spans="2:12" s="9" customFormat="1" ht="19.9" customHeight="1">
      <c r="B76" s="105"/>
      <c r="D76" s="106" t="s">
        <v>144</v>
      </c>
      <c r="E76" s="107"/>
      <c r="F76" s="107"/>
      <c r="G76" s="107"/>
      <c r="H76" s="107"/>
      <c r="I76" s="107"/>
      <c r="J76" s="108">
        <f>J353</f>
        <v>0</v>
      </c>
      <c r="L76" s="105"/>
    </row>
    <row r="77" spans="2:12" s="9" customFormat="1" ht="14.85" customHeight="1">
      <c r="B77" s="105"/>
      <c r="D77" s="106" t="s">
        <v>145</v>
      </c>
      <c r="E77" s="107"/>
      <c r="F77" s="107"/>
      <c r="G77" s="107"/>
      <c r="H77" s="107"/>
      <c r="I77" s="107"/>
      <c r="J77" s="108">
        <f>J364</f>
        <v>0</v>
      </c>
      <c r="L77" s="105"/>
    </row>
    <row r="78" spans="2:12" s="9" customFormat="1" ht="19.9" customHeight="1">
      <c r="B78" s="105"/>
      <c r="D78" s="106" t="s">
        <v>146</v>
      </c>
      <c r="E78" s="107"/>
      <c r="F78" s="107"/>
      <c r="G78" s="107"/>
      <c r="H78" s="107"/>
      <c r="I78" s="107"/>
      <c r="J78" s="108">
        <f>J382</f>
        <v>0</v>
      </c>
      <c r="L78" s="105"/>
    </row>
    <row r="79" spans="2:12" s="9" customFormat="1" ht="14.85" customHeight="1">
      <c r="B79" s="105"/>
      <c r="D79" s="106" t="s">
        <v>147</v>
      </c>
      <c r="E79" s="107"/>
      <c r="F79" s="107"/>
      <c r="G79" s="107"/>
      <c r="H79" s="107"/>
      <c r="I79" s="107"/>
      <c r="J79" s="108">
        <f>J440</f>
        <v>0</v>
      </c>
      <c r="L79" s="105"/>
    </row>
    <row r="80" spans="2:12" s="9" customFormat="1" ht="19.9" customHeight="1">
      <c r="B80" s="105"/>
      <c r="D80" s="106" t="s">
        <v>148</v>
      </c>
      <c r="E80" s="107"/>
      <c r="F80" s="107"/>
      <c r="G80" s="107"/>
      <c r="H80" s="107"/>
      <c r="I80" s="107"/>
      <c r="J80" s="108">
        <f>J452</f>
        <v>0</v>
      </c>
      <c r="L80" s="105"/>
    </row>
    <row r="81" spans="2:12" s="8" customFormat="1" ht="24.95" customHeight="1">
      <c r="B81" s="101"/>
      <c r="D81" s="102" t="s">
        <v>149</v>
      </c>
      <c r="E81" s="103"/>
      <c r="F81" s="103"/>
      <c r="G81" s="103"/>
      <c r="H81" s="103"/>
      <c r="I81" s="103"/>
      <c r="J81" s="104">
        <f>J461</f>
        <v>0</v>
      </c>
      <c r="L81" s="101"/>
    </row>
    <row r="82" spans="2:12" s="9" customFormat="1" ht="19.9" customHeight="1">
      <c r="B82" s="105"/>
      <c r="D82" s="106" t="s">
        <v>150</v>
      </c>
      <c r="E82" s="107"/>
      <c r="F82" s="107"/>
      <c r="G82" s="107"/>
      <c r="H82" s="107"/>
      <c r="I82" s="107"/>
      <c r="J82" s="108">
        <f>J462</f>
        <v>0</v>
      </c>
      <c r="L82" s="105"/>
    </row>
    <row r="83" spans="2:12" s="9" customFormat="1" ht="19.9" customHeight="1">
      <c r="B83" s="105"/>
      <c r="D83" s="106" t="s">
        <v>151</v>
      </c>
      <c r="E83" s="107"/>
      <c r="F83" s="107"/>
      <c r="G83" s="107"/>
      <c r="H83" s="107"/>
      <c r="I83" s="107"/>
      <c r="J83" s="108">
        <f>J497</f>
        <v>0</v>
      </c>
      <c r="L83" s="105"/>
    </row>
    <row r="84" spans="2:12" s="9" customFormat="1" ht="19.9" customHeight="1">
      <c r="B84" s="105"/>
      <c r="D84" s="106" t="s">
        <v>152</v>
      </c>
      <c r="E84" s="107"/>
      <c r="F84" s="107"/>
      <c r="G84" s="107"/>
      <c r="H84" s="107"/>
      <c r="I84" s="107"/>
      <c r="J84" s="108">
        <f>J500</f>
        <v>0</v>
      </c>
      <c r="L84" s="105"/>
    </row>
    <row r="85" spans="2:12" s="9" customFormat="1" ht="19.9" customHeight="1">
      <c r="B85" s="105"/>
      <c r="D85" s="106" t="s">
        <v>155</v>
      </c>
      <c r="E85" s="107"/>
      <c r="F85" s="107"/>
      <c r="G85" s="107"/>
      <c r="H85" s="107"/>
      <c r="I85" s="107"/>
      <c r="J85" s="108">
        <f>J515</f>
        <v>0</v>
      </c>
      <c r="L85" s="105"/>
    </row>
    <row r="86" spans="2:12" s="1" customFormat="1" ht="21.75" customHeight="1">
      <c r="B86" s="33"/>
      <c r="L86" s="33"/>
    </row>
    <row r="87" spans="2:12" s="1" customFormat="1" ht="6.95" customHeight="1"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33"/>
    </row>
    <row r="91" spans="2:12" s="1" customFormat="1" ht="6.95" customHeigh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33"/>
    </row>
    <row r="92" spans="2:12" s="1" customFormat="1" ht="24.95" customHeight="1">
      <c r="B92" s="33"/>
      <c r="C92" s="22" t="s">
        <v>157</v>
      </c>
      <c r="L92" s="33"/>
    </row>
    <row r="93" spans="2:12" s="1" customFormat="1" ht="6.95" customHeight="1">
      <c r="B93" s="33"/>
      <c r="L93" s="33"/>
    </row>
    <row r="94" spans="2:12" s="1" customFormat="1" ht="12" customHeight="1">
      <c r="B94" s="33"/>
      <c r="C94" s="28" t="s">
        <v>16</v>
      </c>
      <c r="L94" s="33"/>
    </row>
    <row r="95" spans="2:12" s="1" customFormat="1" ht="26.25" customHeight="1">
      <c r="B95" s="33"/>
      <c r="E95" s="292" t="str">
        <f>E7</f>
        <v>Stavební úpravy - hydroizolace spodní stavby, Základní škola Jih Mariánské Lázně</v>
      </c>
      <c r="F95" s="293"/>
      <c r="G95" s="293"/>
      <c r="H95" s="293"/>
      <c r="L95" s="33"/>
    </row>
    <row r="96" spans="2:12" s="1" customFormat="1" ht="12" customHeight="1">
      <c r="B96" s="33"/>
      <c r="C96" s="28" t="s">
        <v>120</v>
      </c>
      <c r="L96" s="33"/>
    </row>
    <row r="97" spans="2:12" s="1" customFormat="1" ht="16.5" customHeight="1">
      <c r="B97" s="33"/>
      <c r="E97" s="256" t="str">
        <f>E9</f>
        <v>4 - Etapa IV</v>
      </c>
      <c r="F97" s="294"/>
      <c r="G97" s="294"/>
      <c r="H97" s="294"/>
      <c r="L97" s="33"/>
    </row>
    <row r="98" spans="2:12" s="1" customFormat="1" ht="6.95" customHeight="1">
      <c r="B98" s="33"/>
      <c r="L98" s="33"/>
    </row>
    <row r="99" spans="2:12" s="1" customFormat="1" ht="12" customHeight="1">
      <c r="B99" s="33"/>
      <c r="C99" s="28" t="s">
        <v>22</v>
      </c>
      <c r="F99" s="26" t="str">
        <f>F12</f>
        <v>Komenského 459</v>
      </c>
      <c r="I99" s="28" t="s">
        <v>24</v>
      </c>
      <c r="J99" s="50" t="str">
        <f>IF(J12="","",J12)</f>
        <v>20. 8. 2023</v>
      </c>
      <c r="L99" s="33"/>
    </row>
    <row r="100" spans="2:12" s="1" customFormat="1" ht="6.95" customHeight="1">
      <c r="B100" s="33"/>
      <c r="L100" s="33"/>
    </row>
    <row r="101" spans="2:12" s="1" customFormat="1" ht="15.2" customHeight="1">
      <c r="B101" s="33"/>
      <c r="C101" s="28" t="s">
        <v>26</v>
      </c>
      <c r="F101" s="26" t="str">
        <f>E15</f>
        <v>Město Mariánské Lázně</v>
      </c>
      <c r="I101" s="28" t="s">
        <v>34</v>
      </c>
      <c r="J101" s="31" t="str">
        <f>E21</f>
        <v>Studio Prokon</v>
      </c>
      <c r="L101" s="33"/>
    </row>
    <row r="102" spans="2:12" s="1" customFormat="1" ht="25.7" customHeight="1">
      <c r="B102" s="33"/>
      <c r="C102" s="28" t="s">
        <v>32</v>
      </c>
      <c r="F102" s="26" t="str">
        <f>IF(E18="","",E18)</f>
        <v>Vyplň údaj</v>
      </c>
      <c r="I102" s="28" t="s">
        <v>37</v>
      </c>
      <c r="J102" s="31" t="str">
        <f>E24</f>
        <v>Ing. Tomáš Hrdlička, Ph.D.</v>
      </c>
      <c r="L102" s="33"/>
    </row>
    <row r="103" spans="2:12" s="1" customFormat="1" ht="10.35" customHeight="1">
      <c r="B103" s="33"/>
      <c r="L103" s="33"/>
    </row>
    <row r="104" spans="2:20" s="10" customFormat="1" ht="29.25" customHeight="1">
      <c r="B104" s="109"/>
      <c r="C104" s="110" t="s">
        <v>158</v>
      </c>
      <c r="D104" s="111" t="s">
        <v>60</v>
      </c>
      <c r="E104" s="111" t="s">
        <v>56</v>
      </c>
      <c r="F104" s="111" t="s">
        <v>57</v>
      </c>
      <c r="G104" s="111" t="s">
        <v>159</v>
      </c>
      <c r="H104" s="111" t="s">
        <v>160</v>
      </c>
      <c r="I104" s="111" t="s">
        <v>161</v>
      </c>
      <c r="J104" s="111" t="s">
        <v>127</v>
      </c>
      <c r="K104" s="112" t="s">
        <v>162</v>
      </c>
      <c r="L104" s="109"/>
      <c r="M104" s="57" t="s">
        <v>31</v>
      </c>
      <c r="N104" s="58" t="s">
        <v>45</v>
      </c>
      <c r="O104" s="58" t="s">
        <v>163</v>
      </c>
      <c r="P104" s="58" t="s">
        <v>164</v>
      </c>
      <c r="Q104" s="58" t="s">
        <v>165</v>
      </c>
      <c r="R104" s="58" t="s">
        <v>166</v>
      </c>
      <c r="S104" s="58" t="s">
        <v>167</v>
      </c>
      <c r="T104" s="59" t="s">
        <v>168</v>
      </c>
    </row>
    <row r="105" spans="2:63" s="1" customFormat="1" ht="22.9" customHeight="1">
      <c r="B105" s="33"/>
      <c r="C105" s="62" t="s">
        <v>169</v>
      </c>
      <c r="J105" s="113">
        <f>BK105</f>
        <v>0</v>
      </c>
      <c r="L105" s="33"/>
      <c r="M105" s="60"/>
      <c r="N105" s="51"/>
      <c r="O105" s="51"/>
      <c r="P105" s="114">
        <f>P106+P461</f>
        <v>0</v>
      </c>
      <c r="Q105" s="51"/>
      <c r="R105" s="114">
        <f>R106+R461</f>
        <v>19.007685626120004</v>
      </c>
      <c r="S105" s="51"/>
      <c r="T105" s="115">
        <f>T106+T461</f>
        <v>24.611981300000004</v>
      </c>
      <c r="AT105" s="18" t="s">
        <v>74</v>
      </c>
      <c r="AU105" s="18" t="s">
        <v>128</v>
      </c>
      <c r="BK105" s="116">
        <f>BK106+BK461</f>
        <v>0</v>
      </c>
    </row>
    <row r="106" spans="2:63" s="11" customFormat="1" ht="25.9" customHeight="1">
      <c r="B106" s="117"/>
      <c r="D106" s="118" t="s">
        <v>74</v>
      </c>
      <c r="E106" s="119" t="s">
        <v>170</v>
      </c>
      <c r="F106" s="119" t="s">
        <v>171</v>
      </c>
      <c r="I106" s="120"/>
      <c r="J106" s="121">
        <f>BK106</f>
        <v>0</v>
      </c>
      <c r="L106" s="117"/>
      <c r="M106" s="122"/>
      <c r="P106" s="123">
        <f>P107+P192+P202+P217+P238+P353+P382+P452</f>
        <v>0</v>
      </c>
      <c r="R106" s="123">
        <f>R107+R192+R202+R217+R238+R353+R382+R452</f>
        <v>18.614016833020003</v>
      </c>
      <c r="T106" s="124">
        <f>T107+T192+T202+T217+T238+T353+T382+T452</f>
        <v>24.611981300000004</v>
      </c>
      <c r="AR106" s="118" t="s">
        <v>80</v>
      </c>
      <c r="AT106" s="125" t="s">
        <v>74</v>
      </c>
      <c r="AU106" s="125" t="s">
        <v>75</v>
      </c>
      <c r="AY106" s="118" t="s">
        <v>172</v>
      </c>
      <c r="BK106" s="126">
        <f>BK107+BK192+BK202+BK217+BK238+BK353+BK382+BK452</f>
        <v>0</v>
      </c>
    </row>
    <row r="107" spans="2:63" s="11" customFormat="1" ht="22.9" customHeight="1">
      <c r="B107" s="117"/>
      <c r="D107" s="118" t="s">
        <v>74</v>
      </c>
      <c r="E107" s="127" t="s">
        <v>80</v>
      </c>
      <c r="F107" s="127" t="s">
        <v>173</v>
      </c>
      <c r="I107" s="120"/>
      <c r="J107" s="128">
        <f>BK107</f>
        <v>0</v>
      </c>
      <c r="L107" s="117"/>
      <c r="M107" s="122"/>
      <c r="P107" s="123">
        <f>P108+P133+P147+P163+P180</f>
        <v>0</v>
      </c>
      <c r="R107" s="123">
        <f>R108+R133+R147+R163+R180</f>
        <v>0.0008950000000000001</v>
      </c>
      <c r="T107" s="124">
        <f>T108+T133+T147+T163+T180</f>
        <v>2.6193999999999997</v>
      </c>
      <c r="AR107" s="118" t="s">
        <v>80</v>
      </c>
      <c r="AT107" s="125" t="s">
        <v>74</v>
      </c>
      <c r="AU107" s="125" t="s">
        <v>80</v>
      </c>
      <c r="AY107" s="118" t="s">
        <v>172</v>
      </c>
      <c r="BK107" s="126">
        <f>BK108+BK133+BK147+BK163+BK180</f>
        <v>0</v>
      </c>
    </row>
    <row r="108" spans="2:63" s="11" customFormat="1" ht="20.85" customHeight="1">
      <c r="B108" s="117"/>
      <c r="D108" s="118" t="s">
        <v>74</v>
      </c>
      <c r="E108" s="127" t="s">
        <v>174</v>
      </c>
      <c r="F108" s="127" t="s">
        <v>175</v>
      </c>
      <c r="I108" s="120"/>
      <c r="J108" s="128">
        <f>BK108</f>
        <v>0</v>
      </c>
      <c r="L108" s="117"/>
      <c r="M108" s="122"/>
      <c r="P108" s="123">
        <f>SUM(P109:P132)</f>
        <v>0</v>
      </c>
      <c r="R108" s="123">
        <f>SUM(R109:R132)</f>
        <v>0.0008950000000000001</v>
      </c>
      <c r="T108" s="124">
        <f>SUM(T109:T132)</f>
        <v>0</v>
      </c>
      <c r="AR108" s="118" t="s">
        <v>80</v>
      </c>
      <c r="AT108" s="125" t="s">
        <v>74</v>
      </c>
      <c r="AU108" s="125" t="s">
        <v>84</v>
      </c>
      <c r="AY108" s="118" t="s">
        <v>172</v>
      </c>
      <c r="BK108" s="126">
        <f>SUM(BK109:BK132)</f>
        <v>0</v>
      </c>
    </row>
    <row r="109" spans="2:65" s="1" customFormat="1" ht="24.2" customHeight="1">
      <c r="B109" s="33"/>
      <c r="C109" s="129" t="s">
        <v>80</v>
      </c>
      <c r="D109" s="129" t="s">
        <v>176</v>
      </c>
      <c r="E109" s="130" t="s">
        <v>849</v>
      </c>
      <c r="F109" s="131" t="s">
        <v>850</v>
      </c>
      <c r="G109" s="132" t="s">
        <v>101</v>
      </c>
      <c r="H109" s="133">
        <v>31.514</v>
      </c>
      <c r="I109" s="134"/>
      <c r="J109" s="135">
        <f>ROUND(I109*H109,2)</f>
        <v>0</v>
      </c>
      <c r="K109" s="131" t="s">
        <v>179</v>
      </c>
      <c r="L109" s="33"/>
      <c r="M109" s="136" t="s">
        <v>31</v>
      </c>
      <c r="N109" s="137" t="s">
        <v>46</v>
      </c>
      <c r="P109" s="138">
        <f>O109*H109</f>
        <v>0</v>
      </c>
      <c r="Q109" s="138">
        <v>0</v>
      </c>
      <c r="R109" s="138">
        <f>Q109*H109</f>
        <v>0</v>
      </c>
      <c r="S109" s="138">
        <v>0</v>
      </c>
      <c r="T109" s="139">
        <f>S109*H109</f>
        <v>0</v>
      </c>
      <c r="AR109" s="140" t="s">
        <v>90</v>
      </c>
      <c r="AT109" s="140" t="s">
        <v>176</v>
      </c>
      <c r="AU109" s="140" t="s">
        <v>87</v>
      </c>
      <c r="AY109" s="18" t="s">
        <v>172</v>
      </c>
      <c r="BE109" s="141">
        <f>IF(N109="základní",J109,0)</f>
        <v>0</v>
      </c>
      <c r="BF109" s="141">
        <f>IF(N109="snížená",J109,0)</f>
        <v>0</v>
      </c>
      <c r="BG109" s="141">
        <f>IF(N109="zákl. přenesená",J109,0)</f>
        <v>0</v>
      </c>
      <c r="BH109" s="141">
        <f>IF(N109="sníž. přenesená",J109,0)</f>
        <v>0</v>
      </c>
      <c r="BI109" s="141">
        <f>IF(N109="nulová",J109,0)</f>
        <v>0</v>
      </c>
      <c r="BJ109" s="18" t="s">
        <v>80</v>
      </c>
      <c r="BK109" s="141">
        <f>ROUND(I109*H109,2)</f>
        <v>0</v>
      </c>
      <c r="BL109" s="18" t="s">
        <v>90</v>
      </c>
      <c r="BM109" s="140" t="s">
        <v>1313</v>
      </c>
    </row>
    <row r="110" spans="2:47" s="1" customFormat="1" ht="12">
      <c r="B110" s="33"/>
      <c r="D110" s="142" t="s">
        <v>181</v>
      </c>
      <c r="F110" s="143" t="s">
        <v>852</v>
      </c>
      <c r="I110" s="144"/>
      <c r="L110" s="33"/>
      <c r="M110" s="145"/>
      <c r="T110" s="54"/>
      <c r="AT110" s="18" t="s">
        <v>181</v>
      </c>
      <c r="AU110" s="18" t="s">
        <v>87</v>
      </c>
    </row>
    <row r="111" spans="2:47" s="1" customFormat="1" ht="12">
      <c r="B111" s="33"/>
      <c r="D111" s="146" t="s">
        <v>183</v>
      </c>
      <c r="F111" s="147" t="s">
        <v>184</v>
      </c>
      <c r="I111" s="144"/>
      <c r="L111" s="33"/>
      <c r="M111" s="145"/>
      <c r="T111" s="54"/>
      <c r="AT111" s="18" t="s">
        <v>183</v>
      </c>
      <c r="AU111" s="18" t="s">
        <v>87</v>
      </c>
    </row>
    <row r="112" spans="2:51" s="12" customFormat="1" ht="12">
      <c r="B112" s="148"/>
      <c r="D112" s="146" t="s">
        <v>185</v>
      </c>
      <c r="E112" s="149" t="s">
        <v>31</v>
      </c>
      <c r="F112" s="150" t="s">
        <v>1314</v>
      </c>
      <c r="H112" s="151">
        <v>31.514</v>
      </c>
      <c r="I112" s="152"/>
      <c r="L112" s="148"/>
      <c r="M112" s="153"/>
      <c r="T112" s="154"/>
      <c r="AT112" s="149" t="s">
        <v>185</v>
      </c>
      <c r="AU112" s="149" t="s">
        <v>87</v>
      </c>
      <c r="AV112" s="12" t="s">
        <v>84</v>
      </c>
      <c r="AW112" s="12" t="s">
        <v>36</v>
      </c>
      <c r="AX112" s="12" t="s">
        <v>80</v>
      </c>
      <c r="AY112" s="149" t="s">
        <v>172</v>
      </c>
    </row>
    <row r="113" spans="2:47" s="1" customFormat="1" ht="12">
      <c r="B113" s="33"/>
      <c r="D113" s="146" t="s">
        <v>186</v>
      </c>
      <c r="F113" s="155" t="s">
        <v>310</v>
      </c>
      <c r="L113" s="33"/>
      <c r="M113" s="145"/>
      <c r="T113" s="54"/>
      <c r="AU113" s="18" t="s">
        <v>87</v>
      </c>
    </row>
    <row r="114" spans="2:47" s="1" customFormat="1" ht="12">
      <c r="B114" s="33"/>
      <c r="D114" s="146" t="s">
        <v>186</v>
      </c>
      <c r="F114" s="156" t="s">
        <v>1315</v>
      </c>
      <c r="H114" s="157">
        <v>21.009</v>
      </c>
      <c r="L114" s="33"/>
      <c r="M114" s="145"/>
      <c r="T114" s="54"/>
      <c r="AU114" s="18" t="s">
        <v>87</v>
      </c>
    </row>
    <row r="115" spans="2:65" s="1" customFormat="1" ht="55.5" customHeight="1">
      <c r="B115" s="33"/>
      <c r="C115" s="129" t="s">
        <v>84</v>
      </c>
      <c r="D115" s="129" t="s">
        <v>176</v>
      </c>
      <c r="E115" s="130" t="s">
        <v>189</v>
      </c>
      <c r="F115" s="131" t="s">
        <v>190</v>
      </c>
      <c r="G115" s="132" t="s">
        <v>101</v>
      </c>
      <c r="H115" s="133">
        <v>30</v>
      </c>
      <c r="I115" s="134"/>
      <c r="J115" s="135">
        <f>ROUND(I115*H115,2)</f>
        <v>0</v>
      </c>
      <c r="K115" s="131" t="s">
        <v>179</v>
      </c>
      <c r="L115" s="33"/>
      <c r="M115" s="136" t="s">
        <v>31</v>
      </c>
      <c r="N115" s="137" t="s">
        <v>46</v>
      </c>
      <c r="P115" s="138">
        <f>O115*H115</f>
        <v>0</v>
      </c>
      <c r="Q115" s="138">
        <v>0</v>
      </c>
      <c r="R115" s="138">
        <f>Q115*H115</f>
        <v>0</v>
      </c>
      <c r="S115" s="138">
        <v>0</v>
      </c>
      <c r="T115" s="139">
        <f>S115*H115</f>
        <v>0</v>
      </c>
      <c r="AR115" s="140" t="s">
        <v>90</v>
      </c>
      <c r="AT115" s="140" t="s">
        <v>176</v>
      </c>
      <c r="AU115" s="140" t="s">
        <v>87</v>
      </c>
      <c r="AY115" s="18" t="s">
        <v>172</v>
      </c>
      <c r="BE115" s="141">
        <f>IF(N115="základní",J115,0)</f>
        <v>0</v>
      </c>
      <c r="BF115" s="141">
        <f>IF(N115="snížená",J115,0)</f>
        <v>0</v>
      </c>
      <c r="BG115" s="141">
        <f>IF(N115="zákl. přenesená",J115,0)</f>
        <v>0</v>
      </c>
      <c r="BH115" s="141">
        <f>IF(N115="sníž. přenesená",J115,0)</f>
        <v>0</v>
      </c>
      <c r="BI115" s="141">
        <f>IF(N115="nulová",J115,0)</f>
        <v>0</v>
      </c>
      <c r="BJ115" s="18" t="s">
        <v>80</v>
      </c>
      <c r="BK115" s="141">
        <f>ROUND(I115*H115,2)</f>
        <v>0</v>
      </c>
      <c r="BL115" s="18" t="s">
        <v>90</v>
      </c>
      <c r="BM115" s="140" t="s">
        <v>1316</v>
      </c>
    </row>
    <row r="116" spans="2:47" s="1" customFormat="1" ht="12">
      <c r="B116" s="33"/>
      <c r="D116" s="142" t="s">
        <v>181</v>
      </c>
      <c r="F116" s="143" t="s">
        <v>192</v>
      </c>
      <c r="I116" s="144"/>
      <c r="L116" s="33"/>
      <c r="M116" s="145"/>
      <c r="T116" s="54"/>
      <c r="AT116" s="18" t="s">
        <v>181</v>
      </c>
      <c r="AU116" s="18" t="s">
        <v>87</v>
      </c>
    </row>
    <row r="117" spans="2:51" s="12" customFormat="1" ht="12">
      <c r="B117" s="148"/>
      <c r="D117" s="146" t="s">
        <v>185</v>
      </c>
      <c r="E117" s="149" t="s">
        <v>31</v>
      </c>
      <c r="F117" s="150" t="s">
        <v>117</v>
      </c>
      <c r="H117" s="151">
        <v>30</v>
      </c>
      <c r="I117" s="152"/>
      <c r="L117" s="148"/>
      <c r="M117" s="153"/>
      <c r="T117" s="154"/>
      <c r="AT117" s="149" t="s">
        <v>185</v>
      </c>
      <c r="AU117" s="149" t="s">
        <v>87</v>
      </c>
      <c r="AV117" s="12" t="s">
        <v>84</v>
      </c>
      <c r="AW117" s="12" t="s">
        <v>36</v>
      </c>
      <c r="AX117" s="12" t="s">
        <v>80</v>
      </c>
      <c r="AY117" s="149" t="s">
        <v>172</v>
      </c>
    </row>
    <row r="118" spans="2:47" s="1" customFormat="1" ht="12">
      <c r="B118" s="33"/>
      <c r="D118" s="146" t="s">
        <v>186</v>
      </c>
      <c r="F118" s="155" t="s">
        <v>187</v>
      </c>
      <c r="L118" s="33"/>
      <c r="M118" s="145"/>
      <c r="T118" s="54"/>
      <c r="AU118" s="18" t="s">
        <v>87</v>
      </c>
    </row>
    <row r="119" spans="2:47" s="1" customFormat="1" ht="12">
      <c r="B119" s="33"/>
      <c r="D119" s="146" t="s">
        <v>186</v>
      </c>
      <c r="F119" s="156" t="s">
        <v>1317</v>
      </c>
      <c r="H119" s="157">
        <v>30</v>
      </c>
      <c r="L119" s="33"/>
      <c r="M119" s="145"/>
      <c r="T119" s="54"/>
      <c r="AU119" s="18" t="s">
        <v>87</v>
      </c>
    </row>
    <row r="120" spans="2:65" s="1" customFormat="1" ht="55.5" customHeight="1">
      <c r="B120" s="33"/>
      <c r="C120" s="129" t="s">
        <v>87</v>
      </c>
      <c r="D120" s="129" t="s">
        <v>176</v>
      </c>
      <c r="E120" s="130" t="s">
        <v>1318</v>
      </c>
      <c r="F120" s="131" t="s">
        <v>1319</v>
      </c>
      <c r="G120" s="132" t="s">
        <v>101</v>
      </c>
      <c r="H120" s="133">
        <v>31.514</v>
      </c>
      <c r="I120" s="134"/>
      <c r="J120" s="135">
        <f>ROUND(I120*H120,2)</f>
        <v>0</v>
      </c>
      <c r="K120" s="131" t="s">
        <v>179</v>
      </c>
      <c r="L120" s="33"/>
      <c r="M120" s="136" t="s">
        <v>31</v>
      </c>
      <c r="N120" s="137" t="s">
        <v>46</v>
      </c>
      <c r="P120" s="138">
        <f>O120*H120</f>
        <v>0</v>
      </c>
      <c r="Q120" s="138">
        <v>0</v>
      </c>
      <c r="R120" s="138">
        <f>Q120*H120</f>
        <v>0</v>
      </c>
      <c r="S120" s="138">
        <v>0</v>
      </c>
      <c r="T120" s="139">
        <f>S120*H120</f>
        <v>0</v>
      </c>
      <c r="AR120" s="140" t="s">
        <v>90</v>
      </c>
      <c r="AT120" s="140" t="s">
        <v>176</v>
      </c>
      <c r="AU120" s="140" t="s">
        <v>87</v>
      </c>
      <c r="AY120" s="18" t="s">
        <v>172</v>
      </c>
      <c r="BE120" s="141">
        <f>IF(N120="základní",J120,0)</f>
        <v>0</v>
      </c>
      <c r="BF120" s="141">
        <f>IF(N120="snížená",J120,0)</f>
        <v>0</v>
      </c>
      <c r="BG120" s="141">
        <f>IF(N120="zákl. přenesená",J120,0)</f>
        <v>0</v>
      </c>
      <c r="BH120" s="141">
        <f>IF(N120="sníž. přenesená",J120,0)</f>
        <v>0</v>
      </c>
      <c r="BI120" s="141">
        <f>IF(N120="nulová",J120,0)</f>
        <v>0</v>
      </c>
      <c r="BJ120" s="18" t="s">
        <v>80</v>
      </c>
      <c r="BK120" s="141">
        <f>ROUND(I120*H120,2)</f>
        <v>0</v>
      </c>
      <c r="BL120" s="18" t="s">
        <v>90</v>
      </c>
      <c r="BM120" s="140" t="s">
        <v>1320</v>
      </c>
    </row>
    <row r="121" spans="2:47" s="1" customFormat="1" ht="12">
      <c r="B121" s="33"/>
      <c r="D121" s="142" t="s">
        <v>181</v>
      </c>
      <c r="F121" s="143" t="s">
        <v>1321</v>
      </c>
      <c r="I121" s="144"/>
      <c r="L121" s="33"/>
      <c r="M121" s="145"/>
      <c r="T121" s="54"/>
      <c r="AT121" s="18" t="s">
        <v>181</v>
      </c>
      <c r="AU121" s="18" t="s">
        <v>87</v>
      </c>
    </row>
    <row r="122" spans="2:51" s="12" customFormat="1" ht="12">
      <c r="B122" s="148"/>
      <c r="D122" s="146" t="s">
        <v>185</v>
      </c>
      <c r="E122" s="149" t="s">
        <v>31</v>
      </c>
      <c r="F122" s="150" t="s">
        <v>1314</v>
      </c>
      <c r="H122" s="151">
        <v>31.514</v>
      </c>
      <c r="I122" s="152"/>
      <c r="L122" s="148"/>
      <c r="M122" s="153"/>
      <c r="T122" s="154"/>
      <c r="AT122" s="149" t="s">
        <v>185</v>
      </c>
      <c r="AU122" s="149" t="s">
        <v>87</v>
      </c>
      <c r="AV122" s="12" t="s">
        <v>84</v>
      </c>
      <c r="AW122" s="12" t="s">
        <v>36</v>
      </c>
      <c r="AX122" s="12" t="s">
        <v>80</v>
      </c>
      <c r="AY122" s="149" t="s">
        <v>172</v>
      </c>
    </row>
    <row r="123" spans="2:47" s="1" customFormat="1" ht="12">
      <c r="B123" s="33"/>
      <c r="D123" s="146" t="s">
        <v>186</v>
      </c>
      <c r="F123" s="155" t="s">
        <v>310</v>
      </c>
      <c r="L123" s="33"/>
      <c r="M123" s="145"/>
      <c r="T123" s="54"/>
      <c r="AU123" s="18" t="s">
        <v>87</v>
      </c>
    </row>
    <row r="124" spans="2:47" s="1" customFormat="1" ht="12">
      <c r="B124" s="33"/>
      <c r="D124" s="146" t="s">
        <v>186</v>
      </c>
      <c r="F124" s="156" t="s">
        <v>1315</v>
      </c>
      <c r="H124" s="157">
        <v>21.009</v>
      </c>
      <c r="L124" s="33"/>
      <c r="M124" s="145"/>
      <c r="T124" s="54"/>
      <c r="AU124" s="18" t="s">
        <v>87</v>
      </c>
    </row>
    <row r="125" spans="2:65" s="1" customFormat="1" ht="37.9" customHeight="1">
      <c r="B125" s="33"/>
      <c r="C125" s="129" t="s">
        <v>90</v>
      </c>
      <c r="D125" s="129" t="s">
        <v>176</v>
      </c>
      <c r="E125" s="130" t="s">
        <v>197</v>
      </c>
      <c r="F125" s="131" t="s">
        <v>198</v>
      </c>
      <c r="G125" s="132" t="s">
        <v>101</v>
      </c>
      <c r="H125" s="133">
        <v>30</v>
      </c>
      <c r="I125" s="134"/>
      <c r="J125" s="135">
        <f>ROUND(I125*H125,2)</f>
        <v>0</v>
      </c>
      <c r="K125" s="131" t="s">
        <v>179</v>
      </c>
      <c r="L125" s="33"/>
      <c r="M125" s="136" t="s">
        <v>31</v>
      </c>
      <c r="N125" s="137" t="s">
        <v>46</v>
      </c>
      <c r="P125" s="138">
        <f>O125*H125</f>
        <v>0</v>
      </c>
      <c r="Q125" s="138">
        <v>0</v>
      </c>
      <c r="R125" s="138">
        <f>Q125*H125</f>
        <v>0</v>
      </c>
      <c r="S125" s="138">
        <v>0</v>
      </c>
      <c r="T125" s="139">
        <f>S125*H125</f>
        <v>0</v>
      </c>
      <c r="AR125" s="140" t="s">
        <v>90</v>
      </c>
      <c r="AT125" s="140" t="s">
        <v>176</v>
      </c>
      <c r="AU125" s="140" t="s">
        <v>87</v>
      </c>
      <c r="AY125" s="18" t="s">
        <v>172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8" t="s">
        <v>80</v>
      </c>
      <c r="BK125" s="141">
        <f>ROUND(I125*H125,2)</f>
        <v>0</v>
      </c>
      <c r="BL125" s="18" t="s">
        <v>90</v>
      </c>
      <c r="BM125" s="140" t="s">
        <v>1322</v>
      </c>
    </row>
    <row r="126" spans="2:47" s="1" customFormat="1" ht="12">
      <c r="B126" s="33"/>
      <c r="D126" s="142" t="s">
        <v>181</v>
      </c>
      <c r="F126" s="143" t="s">
        <v>200</v>
      </c>
      <c r="I126" s="144"/>
      <c r="L126" s="33"/>
      <c r="M126" s="145"/>
      <c r="T126" s="54"/>
      <c r="AT126" s="18" t="s">
        <v>181</v>
      </c>
      <c r="AU126" s="18" t="s">
        <v>87</v>
      </c>
    </row>
    <row r="127" spans="2:51" s="12" customFormat="1" ht="12">
      <c r="B127" s="148"/>
      <c r="D127" s="146" t="s">
        <v>185</v>
      </c>
      <c r="E127" s="149" t="s">
        <v>31</v>
      </c>
      <c r="F127" s="150" t="s">
        <v>117</v>
      </c>
      <c r="H127" s="151">
        <v>30</v>
      </c>
      <c r="I127" s="152"/>
      <c r="L127" s="148"/>
      <c r="M127" s="153"/>
      <c r="T127" s="154"/>
      <c r="AT127" s="149" t="s">
        <v>185</v>
      </c>
      <c r="AU127" s="149" t="s">
        <v>87</v>
      </c>
      <c r="AV127" s="12" t="s">
        <v>84</v>
      </c>
      <c r="AW127" s="12" t="s">
        <v>36</v>
      </c>
      <c r="AX127" s="12" t="s">
        <v>75</v>
      </c>
      <c r="AY127" s="149" t="s">
        <v>172</v>
      </c>
    </row>
    <row r="128" spans="2:51" s="13" customFormat="1" ht="12">
      <c r="B128" s="168"/>
      <c r="D128" s="146" t="s">
        <v>185</v>
      </c>
      <c r="E128" s="169" t="s">
        <v>31</v>
      </c>
      <c r="F128" s="170" t="s">
        <v>217</v>
      </c>
      <c r="H128" s="171">
        <v>30</v>
      </c>
      <c r="I128" s="172"/>
      <c r="L128" s="168"/>
      <c r="M128" s="173"/>
      <c r="T128" s="174"/>
      <c r="AT128" s="169" t="s">
        <v>185</v>
      </c>
      <c r="AU128" s="169" t="s">
        <v>87</v>
      </c>
      <c r="AV128" s="13" t="s">
        <v>90</v>
      </c>
      <c r="AW128" s="13" t="s">
        <v>36</v>
      </c>
      <c r="AX128" s="13" t="s">
        <v>80</v>
      </c>
      <c r="AY128" s="169" t="s">
        <v>172</v>
      </c>
    </row>
    <row r="129" spans="2:47" s="1" customFormat="1" ht="12">
      <c r="B129" s="33"/>
      <c r="D129" s="146" t="s">
        <v>186</v>
      </c>
      <c r="F129" s="155" t="s">
        <v>187</v>
      </c>
      <c r="L129" s="33"/>
      <c r="M129" s="145"/>
      <c r="T129" s="54"/>
      <c r="AU129" s="18" t="s">
        <v>87</v>
      </c>
    </row>
    <row r="130" spans="2:47" s="1" customFormat="1" ht="12">
      <c r="B130" s="33"/>
      <c r="D130" s="146" t="s">
        <v>186</v>
      </c>
      <c r="F130" s="156" t="s">
        <v>1317</v>
      </c>
      <c r="H130" s="157">
        <v>30</v>
      </c>
      <c r="L130" s="33"/>
      <c r="M130" s="145"/>
      <c r="T130" s="54"/>
      <c r="AU130" s="18" t="s">
        <v>87</v>
      </c>
    </row>
    <row r="131" spans="2:65" s="1" customFormat="1" ht="16.5" customHeight="1">
      <c r="B131" s="33"/>
      <c r="C131" s="158" t="s">
        <v>93</v>
      </c>
      <c r="D131" s="158" t="s">
        <v>201</v>
      </c>
      <c r="E131" s="159" t="s">
        <v>202</v>
      </c>
      <c r="F131" s="160" t="s">
        <v>203</v>
      </c>
      <c r="G131" s="161" t="s">
        <v>204</v>
      </c>
      <c r="H131" s="162">
        <v>0.895</v>
      </c>
      <c r="I131" s="163"/>
      <c r="J131" s="164">
        <f>ROUND(I131*H131,2)</f>
        <v>0</v>
      </c>
      <c r="K131" s="160" t="s">
        <v>179</v>
      </c>
      <c r="L131" s="165"/>
      <c r="M131" s="166" t="s">
        <v>31</v>
      </c>
      <c r="N131" s="167" t="s">
        <v>46</v>
      </c>
      <c r="P131" s="138">
        <f>O131*H131</f>
        <v>0</v>
      </c>
      <c r="Q131" s="138">
        <v>0.001</v>
      </c>
      <c r="R131" s="138">
        <f>Q131*H131</f>
        <v>0.0008950000000000001</v>
      </c>
      <c r="S131" s="138">
        <v>0</v>
      </c>
      <c r="T131" s="139">
        <f>S131*H131</f>
        <v>0</v>
      </c>
      <c r="AR131" s="140" t="s">
        <v>205</v>
      </c>
      <c r="AT131" s="140" t="s">
        <v>201</v>
      </c>
      <c r="AU131" s="140" t="s">
        <v>87</v>
      </c>
      <c r="AY131" s="18" t="s">
        <v>172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8" t="s">
        <v>80</v>
      </c>
      <c r="BK131" s="141">
        <f>ROUND(I131*H131,2)</f>
        <v>0</v>
      </c>
      <c r="BL131" s="18" t="s">
        <v>90</v>
      </c>
      <c r="BM131" s="140" t="s">
        <v>1323</v>
      </c>
    </row>
    <row r="132" spans="2:51" s="12" customFormat="1" ht="12">
      <c r="B132" s="148"/>
      <c r="D132" s="146" t="s">
        <v>185</v>
      </c>
      <c r="F132" s="150" t="s">
        <v>1324</v>
      </c>
      <c r="H132" s="151">
        <v>0.895</v>
      </c>
      <c r="I132" s="152"/>
      <c r="L132" s="148"/>
      <c r="M132" s="153"/>
      <c r="T132" s="154"/>
      <c r="AT132" s="149" t="s">
        <v>185</v>
      </c>
      <c r="AU132" s="149" t="s">
        <v>87</v>
      </c>
      <c r="AV132" s="12" t="s">
        <v>84</v>
      </c>
      <c r="AW132" s="12" t="s">
        <v>4</v>
      </c>
      <c r="AX132" s="12" t="s">
        <v>80</v>
      </c>
      <c r="AY132" s="149" t="s">
        <v>172</v>
      </c>
    </row>
    <row r="133" spans="2:63" s="11" customFormat="1" ht="20.85" customHeight="1">
      <c r="B133" s="117"/>
      <c r="D133" s="118" t="s">
        <v>74</v>
      </c>
      <c r="E133" s="127" t="s">
        <v>208</v>
      </c>
      <c r="F133" s="127" t="s">
        <v>209</v>
      </c>
      <c r="I133" s="120"/>
      <c r="J133" s="128">
        <f>BK133</f>
        <v>0</v>
      </c>
      <c r="L133" s="117"/>
      <c r="M133" s="122"/>
      <c r="P133" s="123">
        <f>SUM(P134:P146)</f>
        <v>0</v>
      </c>
      <c r="R133" s="123">
        <f>SUM(R134:R146)</f>
        <v>0</v>
      </c>
      <c r="T133" s="124">
        <f>SUM(T134:T146)</f>
        <v>0</v>
      </c>
      <c r="AR133" s="118" t="s">
        <v>80</v>
      </c>
      <c r="AT133" s="125" t="s">
        <v>74</v>
      </c>
      <c r="AU133" s="125" t="s">
        <v>84</v>
      </c>
      <c r="AY133" s="118" t="s">
        <v>172</v>
      </c>
      <c r="BK133" s="126">
        <f>SUM(BK134:BK146)</f>
        <v>0</v>
      </c>
    </row>
    <row r="134" spans="2:65" s="1" customFormat="1" ht="44.25" customHeight="1">
      <c r="B134" s="33"/>
      <c r="C134" s="129" t="s">
        <v>96</v>
      </c>
      <c r="D134" s="129" t="s">
        <v>176</v>
      </c>
      <c r="E134" s="130" t="s">
        <v>210</v>
      </c>
      <c r="F134" s="131" t="s">
        <v>211</v>
      </c>
      <c r="G134" s="132" t="s">
        <v>212</v>
      </c>
      <c r="H134" s="133">
        <v>1</v>
      </c>
      <c r="I134" s="134"/>
      <c r="J134" s="135">
        <f>ROUND(I134*H134,2)</f>
        <v>0</v>
      </c>
      <c r="K134" s="131" t="s">
        <v>179</v>
      </c>
      <c r="L134" s="33"/>
      <c r="M134" s="136" t="s">
        <v>31</v>
      </c>
      <c r="N134" s="137" t="s">
        <v>46</v>
      </c>
      <c r="P134" s="138">
        <f>O134*H134</f>
        <v>0</v>
      </c>
      <c r="Q134" s="138">
        <v>0</v>
      </c>
      <c r="R134" s="138">
        <f>Q134*H134</f>
        <v>0</v>
      </c>
      <c r="S134" s="138">
        <v>0</v>
      </c>
      <c r="T134" s="139">
        <f>S134*H134</f>
        <v>0</v>
      </c>
      <c r="AR134" s="140" t="s">
        <v>90</v>
      </c>
      <c r="AT134" s="140" t="s">
        <v>176</v>
      </c>
      <c r="AU134" s="140" t="s">
        <v>87</v>
      </c>
      <c r="AY134" s="18" t="s">
        <v>172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8" t="s">
        <v>80</v>
      </c>
      <c r="BK134" s="141">
        <f>ROUND(I134*H134,2)</f>
        <v>0</v>
      </c>
      <c r="BL134" s="18" t="s">
        <v>90</v>
      </c>
      <c r="BM134" s="140" t="s">
        <v>1325</v>
      </c>
    </row>
    <row r="135" spans="2:47" s="1" customFormat="1" ht="12">
      <c r="B135" s="33"/>
      <c r="D135" s="142" t="s">
        <v>181</v>
      </c>
      <c r="F135" s="143" t="s">
        <v>214</v>
      </c>
      <c r="I135" s="144"/>
      <c r="L135" s="33"/>
      <c r="M135" s="145"/>
      <c r="T135" s="54"/>
      <c r="AT135" s="18" t="s">
        <v>181</v>
      </c>
      <c r="AU135" s="18" t="s">
        <v>87</v>
      </c>
    </row>
    <row r="136" spans="2:51" s="12" customFormat="1" ht="12">
      <c r="B136" s="148"/>
      <c r="D136" s="146" t="s">
        <v>185</v>
      </c>
      <c r="E136" s="149" t="s">
        <v>31</v>
      </c>
      <c r="F136" s="150" t="s">
        <v>215</v>
      </c>
      <c r="H136" s="151">
        <v>1</v>
      </c>
      <c r="I136" s="152"/>
      <c r="L136" s="148"/>
      <c r="M136" s="153"/>
      <c r="T136" s="154"/>
      <c r="AT136" s="149" t="s">
        <v>185</v>
      </c>
      <c r="AU136" s="149" t="s">
        <v>87</v>
      </c>
      <c r="AV136" s="12" t="s">
        <v>84</v>
      </c>
      <c r="AW136" s="12" t="s">
        <v>36</v>
      </c>
      <c r="AX136" s="12" t="s">
        <v>75</v>
      </c>
      <c r="AY136" s="149" t="s">
        <v>172</v>
      </c>
    </row>
    <row r="137" spans="2:51" s="13" customFormat="1" ht="12">
      <c r="B137" s="168"/>
      <c r="D137" s="146" t="s">
        <v>185</v>
      </c>
      <c r="E137" s="169" t="s">
        <v>31</v>
      </c>
      <c r="F137" s="170" t="s">
        <v>217</v>
      </c>
      <c r="H137" s="171">
        <v>1</v>
      </c>
      <c r="I137" s="172"/>
      <c r="L137" s="168"/>
      <c r="M137" s="173"/>
      <c r="T137" s="174"/>
      <c r="AT137" s="169" t="s">
        <v>185</v>
      </c>
      <c r="AU137" s="169" t="s">
        <v>87</v>
      </c>
      <c r="AV137" s="13" t="s">
        <v>90</v>
      </c>
      <c r="AW137" s="13" t="s">
        <v>36</v>
      </c>
      <c r="AX137" s="13" t="s">
        <v>80</v>
      </c>
      <c r="AY137" s="169" t="s">
        <v>172</v>
      </c>
    </row>
    <row r="138" spans="2:65" s="1" customFormat="1" ht="49.15" customHeight="1">
      <c r="B138" s="33"/>
      <c r="C138" s="129" t="s">
        <v>218</v>
      </c>
      <c r="D138" s="129" t="s">
        <v>176</v>
      </c>
      <c r="E138" s="130" t="s">
        <v>866</v>
      </c>
      <c r="F138" s="131" t="s">
        <v>867</v>
      </c>
      <c r="G138" s="132" t="s">
        <v>212</v>
      </c>
      <c r="H138" s="133">
        <v>63.868</v>
      </c>
      <c r="I138" s="134"/>
      <c r="J138" s="135">
        <f>ROUND(I138*H138,2)</f>
        <v>0</v>
      </c>
      <c r="K138" s="131" t="s">
        <v>179</v>
      </c>
      <c r="L138" s="33"/>
      <c r="M138" s="136" t="s">
        <v>31</v>
      </c>
      <c r="N138" s="137" t="s">
        <v>46</v>
      </c>
      <c r="P138" s="138">
        <f>O138*H138</f>
        <v>0</v>
      </c>
      <c r="Q138" s="138">
        <v>0</v>
      </c>
      <c r="R138" s="138">
        <f>Q138*H138</f>
        <v>0</v>
      </c>
      <c r="S138" s="138">
        <v>0</v>
      </c>
      <c r="T138" s="139">
        <f>S138*H138</f>
        <v>0</v>
      </c>
      <c r="AR138" s="140" t="s">
        <v>90</v>
      </c>
      <c r="AT138" s="140" t="s">
        <v>176</v>
      </c>
      <c r="AU138" s="140" t="s">
        <v>87</v>
      </c>
      <c r="AY138" s="18" t="s">
        <v>172</v>
      </c>
      <c r="BE138" s="141">
        <f>IF(N138="základní",J138,0)</f>
        <v>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8" t="s">
        <v>80</v>
      </c>
      <c r="BK138" s="141">
        <f>ROUND(I138*H138,2)</f>
        <v>0</v>
      </c>
      <c r="BL138" s="18" t="s">
        <v>90</v>
      </c>
      <c r="BM138" s="140" t="s">
        <v>1326</v>
      </c>
    </row>
    <row r="139" spans="2:47" s="1" customFormat="1" ht="12">
      <c r="B139" s="33"/>
      <c r="D139" s="142" t="s">
        <v>181</v>
      </c>
      <c r="F139" s="143" t="s">
        <v>869</v>
      </c>
      <c r="I139" s="144"/>
      <c r="L139" s="33"/>
      <c r="M139" s="145"/>
      <c r="T139" s="54"/>
      <c r="AT139" s="18" t="s">
        <v>181</v>
      </c>
      <c r="AU139" s="18" t="s">
        <v>87</v>
      </c>
    </row>
    <row r="140" spans="2:51" s="14" customFormat="1" ht="12">
      <c r="B140" s="175"/>
      <c r="D140" s="146" t="s">
        <v>185</v>
      </c>
      <c r="E140" s="176" t="s">
        <v>31</v>
      </c>
      <c r="F140" s="177" t="s">
        <v>1327</v>
      </c>
      <c r="H140" s="176" t="s">
        <v>31</v>
      </c>
      <c r="I140" s="178"/>
      <c r="L140" s="175"/>
      <c r="M140" s="179"/>
      <c r="T140" s="180"/>
      <c r="AT140" s="176" t="s">
        <v>185</v>
      </c>
      <c r="AU140" s="176" t="s">
        <v>87</v>
      </c>
      <c r="AV140" s="14" t="s">
        <v>80</v>
      </c>
      <c r="AW140" s="14" t="s">
        <v>36</v>
      </c>
      <c r="AX140" s="14" t="s">
        <v>75</v>
      </c>
      <c r="AY140" s="176" t="s">
        <v>172</v>
      </c>
    </row>
    <row r="141" spans="2:51" s="12" customFormat="1" ht="12">
      <c r="B141" s="148"/>
      <c r="D141" s="146" t="s">
        <v>185</v>
      </c>
      <c r="E141" s="149" t="s">
        <v>31</v>
      </c>
      <c r="F141" s="150" t="s">
        <v>1328</v>
      </c>
      <c r="H141" s="151">
        <v>50.422</v>
      </c>
      <c r="I141" s="152"/>
      <c r="L141" s="148"/>
      <c r="M141" s="153"/>
      <c r="T141" s="154"/>
      <c r="AT141" s="149" t="s">
        <v>185</v>
      </c>
      <c r="AU141" s="149" t="s">
        <v>87</v>
      </c>
      <c r="AV141" s="12" t="s">
        <v>84</v>
      </c>
      <c r="AW141" s="12" t="s">
        <v>36</v>
      </c>
      <c r="AX141" s="12" t="s">
        <v>75</v>
      </c>
      <c r="AY141" s="149" t="s">
        <v>172</v>
      </c>
    </row>
    <row r="142" spans="2:51" s="12" customFormat="1" ht="12">
      <c r="B142" s="148"/>
      <c r="D142" s="146" t="s">
        <v>185</v>
      </c>
      <c r="E142" s="149" t="s">
        <v>31</v>
      </c>
      <c r="F142" s="150" t="s">
        <v>1329</v>
      </c>
      <c r="H142" s="151">
        <v>13.446</v>
      </c>
      <c r="I142" s="152"/>
      <c r="L142" s="148"/>
      <c r="M142" s="153"/>
      <c r="T142" s="154"/>
      <c r="AT142" s="149" t="s">
        <v>185</v>
      </c>
      <c r="AU142" s="149" t="s">
        <v>87</v>
      </c>
      <c r="AV142" s="12" t="s">
        <v>84</v>
      </c>
      <c r="AW142" s="12" t="s">
        <v>36</v>
      </c>
      <c r="AX142" s="12" t="s">
        <v>75</v>
      </c>
      <c r="AY142" s="149" t="s">
        <v>172</v>
      </c>
    </row>
    <row r="143" spans="2:51" s="13" customFormat="1" ht="12">
      <c r="B143" s="168"/>
      <c r="D143" s="146" t="s">
        <v>185</v>
      </c>
      <c r="E143" s="169" t="s">
        <v>31</v>
      </c>
      <c r="F143" s="170" t="s">
        <v>217</v>
      </c>
      <c r="H143" s="171">
        <v>63.868</v>
      </c>
      <c r="I143" s="172"/>
      <c r="L143" s="168"/>
      <c r="M143" s="173"/>
      <c r="T143" s="174"/>
      <c r="AT143" s="169" t="s">
        <v>185</v>
      </c>
      <c r="AU143" s="169" t="s">
        <v>87</v>
      </c>
      <c r="AV143" s="13" t="s">
        <v>90</v>
      </c>
      <c r="AW143" s="13" t="s">
        <v>36</v>
      </c>
      <c r="AX143" s="13" t="s">
        <v>80</v>
      </c>
      <c r="AY143" s="169" t="s">
        <v>172</v>
      </c>
    </row>
    <row r="144" spans="2:47" s="1" customFormat="1" ht="12">
      <c r="B144" s="33"/>
      <c r="D144" s="146" t="s">
        <v>186</v>
      </c>
      <c r="F144" s="155" t="s">
        <v>310</v>
      </c>
      <c r="L144" s="33"/>
      <c r="M144" s="145"/>
      <c r="T144" s="54"/>
      <c r="AU144" s="18" t="s">
        <v>87</v>
      </c>
    </row>
    <row r="145" spans="2:47" s="1" customFormat="1" ht="12">
      <c r="B145" s="33"/>
      <c r="D145" s="146" t="s">
        <v>186</v>
      </c>
      <c r="F145" s="156" t="s">
        <v>1315</v>
      </c>
      <c r="H145" s="157">
        <v>21.009</v>
      </c>
      <c r="L145" s="33"/>
      <c r="M145" s="145"/>
      <c r="T145" s="54"/>
      <c r="AU145" s="18" t="s">
        <v>87</v>
      </c>
    </row>
    <row r="146" spans="2:65" s="1" customFormat="1" ht="21.75" customHeight="1">
      <c r="B146" s="33"/>
      <c r="C146" s="129" t="s">
        <v>205</v>
      </c>
      <c r="D146" s="129" t="s">
        <v>176</v>
      </c>
      <c r="E146" s="130" t="s">
        <v>235</v>
      </c>
      <c r="F146" s="131" t="s">
        <v>236</v>
      </c>
      <c r="G146" s="132" t="s">
        <v>212</v>
      </c>
      <c r="H146" s="133">
        <v>63.868</v>
      </c>
      <c r="I146" s="134"/>
      <c r="J146" s="135">
        <f>ROUND(I146*H146,2)</f>
        <v>0</v>
      </c>
      <c r="K146" s="131" t="s">
        <v>447</v>
      </c>
      <c r="L146" s="33"/>
      <c r="M146" s="136" t="s">
        <v>31</v>
      </c>
      <c r="N146" s="137" t="s">
        <v>46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90</v>
      </c>
      <c r="AT146" s="140" t="s">
        <v>176</v>
      </c>
      <c r="AU146" s="140" t="s">
        <v>87</v>
      </c>
      <c r="AY146" s="18" t="s">
        <v>172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8" t="s">
        <v>80</v>
      </c>
      <c r="BK146" s="141">
        <f>ROUND(I146*H146,2)</f>
        <v>0</v>
      </c>
      <c r="BL146" s="18" t="s">
        <v>90</v>
      </c>
      <c r="BM146" s="140" t="s">
        <v>1330</v>
      </c>
    </row>
    <row r="147" spans="2:63" s="11" customFormat="1" ht="20.85" customHeight="1">
      <c r="B147" s="117"/>
      <c r="D147" s="118" t="s">
        <v>74</v>
      </c>
      <c r="E147" s="127" t="s">
        <v>239</v>
      </c>
      <c r="F147" s="127" t="s">
        <v>240</v>
      </c>
      <c r="I147" s="120"/>
      <c r="J147" s="128">
        <f>BK147</f>
        <v>0</v>
      </c>
      <c r="L147" s="117"/>
      <c r="M147" s="122"/>
      <c r="P147" s="123">
        <f>SUM(P148:P162)</f>
        <v>0</v>
      </c>
      <c r="R147" s="123">
        <f>SUM(R148:R162)</f>
        <v>0</v>
      </c>
      <c r="T147" s="124">
        <f>SUM(T148:T162)</f>
        <v>0</v>
      </c>
      <c r="AR147" s="118" t="s">
        <v>80</v>
      </c>
      <c r="AT147" s="125" t="s">
        <v>74</v>
      </c>
      <c r="AU147" s="125" t="s">
        <v>84</v>
      </c>
      <c r="AY147" s="118" t="s">
        <v>172</v>
      </c>
      <c r="BK147" s="126">
        <f>SUM(BK148:BK162)</f>
        <v>0</v>
      </c>
    </row>
    <row r="148" spans="2:65" s="1" customFormat="1" ht="44.25" customHeight="1">
      <c r="B148" s="33"/>
      <c r="C148" s="129" t="s">
        <v>241</v>
      </c>
      <c r="D148" s="129" t="s">
        <v>176</v>
      </c>
      <c r="E148" s="130" t="s">
        <v>242</v>
      </c>
      <c r="F148" s="131" t="s">
        <v>243</v>
      </c>
      <c r="G148" s="132" t="s">
        <v>212</v>
      </c>
      <c r="H148" s="133">
        <v>58.825</v>
      </c>
      <c r="I148" s="134"/>
      <c r="J148" s="135">
        <f>ROUND(I148*H148,2)</f>
        <v>0</v>
      </c>
      <c r="K148" s="131" t="s">
        <v>179</v>
      </c>
      <c r="L148" s="33"/>
      <c r="M148" s="136" t="s">
        <v>31</v>
      </c>
      <c r="N148" s="137" t="s">
        <v>46</v>
      </c>
      <c r="P148" s="138">
        <f>O148*H148</f>
        <v>0</v>
      </c>
      <c r="Q148" s="138">
        <v>0</v>
      </c>
      <c r="R148" s="138">
        <f>Q148*H148</f>
        <v>0</v>
      </c>
      <c r="S148" s="138">
        <v>0</v>
      </c>
      <c r="T148" s="139">
        <f>S148*H148</f>
        <v>0</v>
      </c>
      <c r="AR148" s="140" t="s">
        <v>90</v>
      </c>
      <c r="AT148" s="140" t="s">
        <v>176</v>
      </c>
      <c r="AU148" s="140" t="s">
        <v>87</v>
      </c>
      <c r="AY148" s="18" t="s">
        <v>172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8" t="s">
        <v>80</v>
      </c>
      <c r="BK148" s="141">
        <f>ROUND(I148*H148,2)</f>
        <v>0</v>
      </c>
      <c r="BL148" s="18" t="s">
        <v>90</v>
      </c>
      <c r="BM148" s="140" t="s">
        <v>1331</v>
      </c>
    </row>
    <row r="149" spans="2:47" s="1" customFormat="1" ht="12">
      <c r="B149" s="33"/>
      <c r="D149" s="142" t="s">
        <v>181</v>
      </c>
      <c r="F149" s="143" t="s">
        <v>245</v>
      </c>
      <c r="I149" s="144"/>
      <c r="L149" s="33"/>
      <c r="M149" s="145"/>
      <c r="T149" s="54"/>
      <c r="AT149" s="18" t="s">
        <v>181</v>
      </c>
      <c r="AU149" s="18" t="s">
        <v>87</v>
      </c>
    </row>
    <row r="150" spans="2:47" s="1" customFormat="1" ht="12">
      <c r="B150" s="33"/>
      <c r="D150" s="146" t="s">
        <v>183</v>
      </c>
      <c r="F150" s="147" t="s">
        <v>246</v>
      </c>
      <c r="I150" s="144"/>
      <c r="L150" s="33"/>
      <c r="M150" s="145"/>
      <c r="T150" s="54"/>
      <c r="AT150" s="18" t="s">
        <v>183</v>
      </c>
      <c r="AU150" s="18" t="s">
        <v>87</v>
      </c>
    </row>
    <row r="151" spans="2:51" s="14" customFormat="1" ht="12">
      <c r="B151" s="175"/>
      <c r="D151" s="146" t="s">
        <v>185</v>
      </c>
      <c r="E151" s="176" t="s">
        <v>31</v>
      </c>
      <c r="F151" s="177" t="s">
        <v>1327</v>
      </c>
      <c r="H151" s="176" t="s">
        <v>31</v>
      </c>
      <c r="I151" s="178"/>
      <c r="L151" s="175"/>
      <c r="M151" s="179"/>
      <c r="T151" s="180"/>
      <c r="AT151" s="176" t="s">
        <v>185</v>
      </c>
      <c r="AU151" s="176" t="s">
        <v>87</v>
      </c>
      <c r="AV151" s="14" t="s">
        <v>80</v>
      </c>
      <c r="AW151" s="14" t="s">
        <v>36</v>
      </c>
      <c r="AX151" s="14" t="s">
        <v>75</v>
      </c>
      <c r="AY151" s="176" t="s">
        <v>172</v>
      </c>
    </row>
    <row r="152" spans="2:51" s="12" customFormat="1" ht="12">
      <c r="B152" s="148"/>
      <c r="D152" s="146" t="s">
        <v>185</v>
      </c>
      <c r="E152" s="149" t="s">
        <v>31</v>
      </c>
      <c r="F152" s="150" t="s">
        <v>1332</v>
      </c>
      <c r="H152" s="151">
        <v>45.379</v>
      </c>
      <c r="I152" s="152"/>
      <c r="L152" s="148"/>
      <c r="M152" s="153"/>
      <c r="T152" s="154"/>
      <c r="AT152" s="149" t="s">
        <v>185</v>
      </c>
      <c r="AU152" s="149" t="s">
        <v>87</v>
      </c>
      <c r="AV152" s="12" t="s">
        <v>84</v>
      </c>
      <c r="AW152" s="12" t="s">
        <v>36</v>
      </c>
      <c r="AX152" s="12" t="s">
        <v>75</v>
      </c>
      <c r="AY152" s="149" t="s">
        <v>172</v>
      </c>
    </row>
    <row r="153" spans="2:51" s="12" customFormat="1" ht="12">
      <c r="B153" s="148"/>
      <c r="D153" s="146" t="s">
        <v>185</v>
      </c>
      <c r="E153" s="149" t="s">
        <v>31</v>
      </c>
      <c r="F153" s="150" t="s">
        <v>1329</v>
      </c>
      <c r="H153" s="151">
        <v>13.446</v>
      </c>
      <c r="I153" s="152"/>
      <c r="L153" s="148"/>
      <c r="M153" s="153"/>
      <c r="T153" s="154"/>
      <c r="AT153" s="149" t="s">
        <v>185</v>
      </c>
      <c r="AU153" s="149" t="s">
        <v>87</v>
      </c>
      <c r="AV153" s="12" t="s">
        <v>84</v>
      </c>
      <c r="AW153" s="12" t="s">
        <v>36</v>
      </c>
      <c r="AX153" s="12" t="s">
        <v>75</v>
      </c>
      <c r="AY153" s="149" t="s">
        <v>172</v>
      </c>
    </row>
    <row r="154" spans="2:51" s="13" customFormat="1" ht="12">
      <c r="B154" s="168"/>
      <c r="D154" s="146" t="s">
        <v>185</v>
      </c>
      <c r="E154" s="169" t="s">
        <v>31</v>
      </c>
      <c r="F154" s="170" t="s">
        <v>217</v>
      </c>
      <c r="H154" s="171">
        <v>58.825</v>
      </c>
      <c r="I154" s="172"/>
      <c r="L154" s="168"/>
      <c r="M154" s="173"/>
      <c r="T154" s="174"/>
      <c r="AT154" s="169" t="s">
        <v>185</v>
      </c>
      <c r="AU154" s="169" t="s">
        <v>87</v>
      </c>
      <c r="AV154" s="13" t="s">
        <v>90</v>
      </c>
      <c r="AW154" s="13" t="s">
        <v>36</v>
      </c>
      <c r="AX154" s="13" t="s">
        <v>80</v>
      </c>
      <c r="AY154" s="169" t="s">
        <v>172</v>
      </c>
    </row>
    <row r="155" spans="2:47" s="1" customFormat="1" ht="12">
      <c r="B155" s="33"/>
      <c r="D155" s="146" t="s">
        <v>186</v>
      </c>
      <c r="F155" s="155" t="s">
        <v>310</v>
      </c>
      <c r="L155" s="33"/>
      <c r="M155" s="145"/>
      <c r="T155" s="54"/>
      <c r="AU155" s="18" t="s">
        <v>87</v>
      </c>
    </row>
    <row r="156" spans="2:47" s="1" customFormat="1" ht="12">
      <c r="B156" s="33"/>
      <c r="D156" s="146" t="s">
        <v>186</v>
      </c>
      <c r="F156" s="156" t="s">
        <v>1315</v>
      </c>
      <c r="H156" s="157">
        <v>21.009</v>
      </c>
      <c r="L156" s="33"/>
      <c r="M156" s="145"/>
      <c r="T156" s="54"/>
      <c r="AU156" s="18" t="s">
        <v>87</v>
      </c>
    </row>
    <row r="157" spans="2:65" s="1" customFormat="1" ht="55.5" customHeight="1">
      <c r="B157" s="33"/>
      <c r="C157" s="129" t="s">
        <v>255</v>
      </c>
      <c r="D157" s="129" t="s">
        <v>176</v>
      </c>
      <c r="E157" s="130" t="s">
        <v>1153</v>
      </c>
      <c r="F157" s="131" t="s">
        <v>1154</v>
      </c>
      <c r="G157" s="132" t="s">
        <v>212</v>
      </c>
      <c r="H157" s="133">
        <v>117.65</v>
      </c>
      <c r="I157" s="134"/>
      <c r="J157" s="135">
        <f>ROUND(I157*H157,2)</f>
        <v>0</v>
      </c>
      <c r="K157" s="131" t="s">
        <v>179</v>
      </c>
      <c r="L157" s="33"/>
      <c r="M157" s="136" t="s">
        <v>31</v>
      </c>
      <c r="N157" s="137" t="s">
        <v>46</v>
      </c>
      <c r="P157" s="138">
        <f>O157*H157</f>
        <v>0</v>
      </c>
      <c r="Q157" s="138">
        <v>0</v>
      </c>
      <c r="R157" s="138">
        <f>Q157*H157</f>
        <v>0</v>
      </c>
      <c r="S157" s="138">
        <v>0</v>
      </c>
      <c r="T157" s="139">
        <f>S157*H157</f>
        <v>0</v>
      </c>
      <c r="AR157" s="140" t="s">
        <v>90</v>
      </c>
      <c r="AT157" s="140" t="s">
        <v>176</v>
      </c>
      <c r="AU157" s="140" t="s">
        <v>87</v>
      </c>
      <c r="AY157" s="18" t="s">
        <v>172</v>
      </c>
      <c r="BE157" s="141">
        <f>IF(N157="základní",J157,0)</f>
        <v>0</v>
      </c>
      <c r="BF157" s="141">
        <f>IF(N157="snížená",J157,0)</f>
        <v>0</v>
      </c>
      <c r="BG157" s="141">
        <f>IF(N157="zákl. přenesená",J157,0)</f>
        <v>0</v>
      </c>
      <c r="BH157" s="141">
        <f>IF(N157="sníž. přenesená",J157,0)</f>
        <v>0</v>
      </c>
      <c r="BI157" s="141">
        <f>IF(N157="nulová",J157,0)</f>
        <v>0</v>
      </c>
      <c r="BJ157" s="18" t="s">
        <v>80</v>
      </c>
      <c r="BK157" s="141">
        <f>ROUND(I157*H157,2)</f>
        <v>0</v>
      </c>
      <c r="BL157" s="18" t="s">
        <v>90</v>
      </c>
      <c r="BM157" s="140" t="s">
        <v>1333</v>
      </c>
    </row>
    <row r="158" spans="2:47" s="1" customFormat="1" ht="12">
      <c r="B158" s="33"/>
      <c r="D158" s="142" t="s">
        <v>181</v>
      </c>
      <c r="F158" s="143" t="s">
        <v>1156</v>
      </c>
      <c r="I158" s="144"/>
      <c r="L158" s="33"/>
      <c r="M158" s="145"/>
      <c r="T158" s="54"/>
      <c r="AT158" s="18" t="s">
        <v>181</v>
      </c>
      <c r="AU158" s="18" t="s">
        <v>87</v>
      </c>
    </row>
    <row r="159" spans="2:47" s="1" customFormat="1" ht="12">
      <c r="B159" s="33"/>
      <c r="D159" s="146" t="s">
        <v>183</v>
      </c>
      <c r="F159" s="147" t="s">
        <v>260</v>
      </c>
      <c r="I159" s="144"/>
      <c r="L159" s="33"/>
      <c r="M159" s="145"/>
      <c r="T159" s="54"/>
      <c r="AT159" s="18" t="s">
        <v>183</v>
      </c>
      <c r="AU159" s="18" t="s">
        <v>87</v>
      </c>
    </row>
    <row r="160" spans="2:51" s="12" customFormat="1" ht="12">
      <c r="B160" s="148"/>
      <c r="D160" s="146" t="s">
        <v>185</v>
      </c>
      <c r="F160" s="150" t="s">
        <v>1334</v>
      </c>
      <c r="H160" s="151">
        <v>117.65</v>
      </c>
      <c r="I160" s="152"/>
      <c r="L160" s="148"/>
      <c r="M160" s="153"/>
      <c r="T160" s="154"/>
      <c r="AT160" s="149" t="s">
        <v>185</v>
      </c>
      <c r="AU160" s="149" t="s">
        <v>87</v>
      </c>
      <c r="AV160" s="12" t="s">
        <v>84</v>
      </c>
      <c r="AW160" s="12" t="s">
        <v>4</v>
      </c>
      <c r="AX160" s="12" t="s">
        <v>80</v>
      </c>
      <c r="AY160" s="149" t="s">
        <v>172</v>
      </c>
    </row>
    <row r="161" spans="2:65" s="1" customFormat="1" ht="44.25" customHeight="1">
      <c r="B161" s="33"/>
      <c r="C161" s="129" t="s">
        <v>174</v>
      </c>
      <c r="D161" s="129" t="s">
        <v>176</v>
      </c>
      <c r="E161" s="130" t="s">
        <v>262</v>
      </c>
      <c r="F161" s="131" t="s">
        <v>263</v>
      </c>
      <c r="G161" s="132" t="s">
        <v>212</v>
      </c>
      <c r="H161" s="133">
        <v>58.825</v>
      </c>
      <c r="I161" s="134"/>
      <c r="J161" s="135">
        <f>ROUND(I161*H161,2)</f>
        <v>0</v>
      </c>
      <c r="K161" s="131" t="s">
        <v>179</v>
      </c>
      <c r="L161" s="33"/>
      <c r="M161" s="136" t="s">
        <v>31</v>
      </c>
      <c r="N161" s="137" t="s">
        <v>46</v>
      </c>
      <c r="P161" s="138">
        <f>O161*H161</f>
        <v>0</v>
      </c>
      <c r="Q161" s="138">
        <v>0</v>
      </c>
      <c r="R161" s="138">
        <f>Q161*H161</f>
        <v>0</v>
      </c>
      <c r="S161" s="138">
        <v>0</v>
      </c>
      <c r="T161" s="139">
        <f>S161*H161</f>
        <v>0</v>
      </c>
      <c r="AR161" s="140" t="s">
        <v>90</v>
      </c>
      <c r="AT161" s="140" t="s">
        <v>176</v>
      </c>
      <c r="AU161" s="140" t="s">
        <v>87</v>
      </c>
      <c r="AY161" s="18" t="s">
        <v>172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8" t="s">
        <v>80</v>
      </c>
      <c r="BK161" s="141">
        <f>ROUND(I161*H161,2)</f>
        <v>0</v>
      </c>
      <c r="BL161" s="18" t="s">
        <v>90</v>
      </c>
      <c r="BM161" s="140" t="s">
        <v>1335</v>
      </c>
    </row>
    <row r="162" spans="2:47" s="1" customFormat="1" ht="12">
      <c r="B162" s="33"/>
      <c r="D162" s="142" t="s">
        <v>181</v>
      </c>
      <c r="F162" s="143" t="s">
        <v>265</v>
      </c>
      <c r="I162" s="144"/>
      <c r="L162" s="33"/>
      <c r="M162" s="145"/>
      <c r="T162" s="54"/>
      <c r="AT162" s="18" t="s">
        <v>181</v>
      </c>
      <c r="AU162" s="18" t="s">
        <v>87</v>
      </c>
    </row>
    <row r="163" spans="2:63" s="11" customFormat="1" ht="20.85" customHeight="1">
      <c r="B163" s="117"/>
      <c r="D163" s="118" t="s">
        <v>74</v>
      </c>
      <c r="E163" s="127" t="s">
        <v>8</v>
      </c>
      <c r="F163" s="127" t="s">
        <v>266</v>
      </c>
      <c r="I163" s="120"/>
      <c r="J163" s="128">
        <f>BK163</f>
        <v>0</v>
      </c>
      <c r="L163" s="117"/>
      <c r="M163" s="122"/>
      <c r="P163" s="123">
        <f>SUM(P164:P179)</f>
        <v>0</v>
      </c>
      <c r="R163" s="123">
        <f>SUM(R164:R179)</f>
        <v>0</v>
      </c>
      <c r="T163" s="124">
        <f>SUM(T164:T179)</f>
        <v>0</v>
      </c>
      <c r="AR163" s="118" t="s">
        <v>80</v>
      </c>
      <c r="AT163" s="125" t="s">
        <v>74</v>
      </c>
      <c r="AU163" s="125" t="s">
        <v>84</v>
      </c>
      <c r="AY163" s="118" t="s">
        <v>172</v>
      </c>
      <c r="BK163" s="126">
        <f>SUM(BK164:BK179)</f>
        <v>0</v>
      </c>
    </row>
    <row r="164" spans="2:65" s="1" customFormat="1" ht="66.75" customHeight="1">
      <c r="B164" s="33"/>
      <c r="C164" s="129" t="s">
        <v>208</v>
      </c>
      <c r="D164" s="129" t="s">
        <v>176</v>
      </c>
      <c r="E164" s="130" t="s">
        <v>1159</v>
      </c>
      <c r="F164" s="131" t="s">
        <v>1160</v>
      </c>
      <c r="G164" s="132" t="s">
        <v>212</v>
      </c>
      <c r="H164" s="133">
        <v>6.043</v>
      </c>
      <c r="I164" s="134"/>
      <c r="J164" s="135">
        <f>ROUND(I164*H164,2)</f>
        <v>0</v>
      </c>
      <c r="K164" s="131" t="s">
        <v>447</v>
      </c>
      <c r="L164" s="33"/>
      <c r="M164" s="136" t="s">
        <v>31</v>
      </c>
      <c r="N164" s="137" t="s">
        <v>46</v>
      </c>
      <c r="P164" s="138">
        <f>O164*H164</f>
        <v>0</v>
      </c>
      <c r="Q164" s="138">
        <v>0</v>
      </c>
      <c r="R164" s="138">
        <f>Q164*H164</f>
        <v>0</v>
      </c>
      <c r="S164" s="138">
        <v>0</v>
      </c>
      <c r="T164" s="139">
        <f>S164*H164</f>
        <v>0</v>
      </c>
      <c r="AR164" s="140" t="s">
        <v>90</v>
      </c>
      <c r="AT164" s="140" t="s">
        <v>176</v>
      </c>
      <c r="AU164" s="140" t="s">
        <v>87</v>
      </c>
      <c r="AY164" s="18" t="s">
        <v>172</v>
      </c>
      <c r="BE164" s="141">
        <f>IF(N164="základní",J164,0)</f>
        <v>0</v>
      </c>
      <c r="BF164" s="141">
        <f>IF(N164="snížená",J164,0)</f>
        <v>0</v>
      </c>
      <c r="BG164" s="141">
        <f>IF(N164="zákl. přenesená",J164,0)</f>
        <v>0</v>
      </c>
      <c r="BH164" s="141">
        <f>IF(N164="sníž. přenesená",J164,0)</f>
        <v>0</v>
      </c>
      <c r="BI164" s="141">
        <f>IF(N164="nulová",J164,0)</f>
        <v>0</v>
      </c>
      <c r="BJ164" s="18" t="s">
        <v>80</v>
      </c>
      <c r="BK164" s="141">
        <f>ROUND(I164*H164,2)</f>
        <v>0</v>
      </c>
      <c r="BL164" s="18" t="s">
        <v>90</v>
      </c>
      <c r="BM164" s="140" t="s">
        <v>1336</v>
      </c>
    </row>
    <row r="165" spans="2:65" s="1" customFormat="1" ht="62.65" customHeight="1">
      <c r="B165" s="33"/>
      <c r="C165" s="129" t="s">
        <v>239</v>
      </c>
      <c r="D165" s="129" t="s">
        <v>176</v>
      </c>
      <c r="E165" s="130" t="s">
        <v>267</v>
      </c>
      <c r="F165" s="131" t="s">
        <v>268</v>
      </c>
      <c r="G165" s="132" t="s">
        <v>212</v>
      </c>
      <c r="H165" s="133">
        <v>6.043</v>
      </c>
      <c r="I165" s="134"/>
      <c r="J165" s="135">
        <f>ROUND(I165*H165,2)</f>
        <v>0</v>
      </c>
      <c r="K165" s="131" t="s">
        <v>179</v>
      </c>
      <c r="L165" s="33"/>
      <c r="M165" s="136" t="s">
        <v>31</v>
      </c>
      <c r="N165" s="137" t="s">
        <v>46</v>
      </c>
      <c r="P165" s="138">
        <f>O165*H165</f>
        <v>0</v>
      </c>
      <c r="Q165" s="138">
        <v>0</v>
      </c>
      <c r="R165" s="138">
        <f>Q165*H165</f>
        <v>0</v>
      </c>
      <c r="S165" s="138">
        <v>0</v>
      </c>
      <c r="T165" s="139">
        <f>S165*H165</f>
        <v>0</v>
      </c>
      <c r="AR165" s="140" t="s">
        <v>90</v>
      </c>
      <c r="AT165" s="140" t="s">
        <v>176</v>
      </c>
      <c r="AU165" s="140" t="s">
        <v>87</v>
      </c>
      <c r="AY165" s="18" t="s">
        <v>172</v>
      </c>
      <c r="BE165" s="141">
        <f>IF(N165="základní",J165,0)</f>
        <v>0</v>
      </c>
      <c r="BF165" s="141">
        <f>IF(N165="snížená",J165,0)</f>
        <v>0</v>
      </c>
      <c r="BG165" s="141">
        <f>IF(N165="zákl. přenesená",J165,0)</f>
        <v>0</v>
      </c>
      <c r="BH165" s="141">
        <f>IF(N165="sníž. přenesená",J165,0)</f>
        <v>0</v>
      </c>
      <c r="BI165" s="141">
        <f>IF(N165="nulová",J165,0)</f>
        <v>0</v>
      </c>
      <c r="BJ165" s="18" t="s">
        <v>80</v>
      </c>
      <c r="BK165" s="141">
        <f>ROUND(I165*H165,2)</f>
        <v>0</v>
      </c>
      <c r="BL165" s="18" t="s">
        <v>90</v>
      </c>
      <c r="BM165" s="140" t="s">
        <v>1337</v>
      </c>
    </row>
    <row r="166" spans="2:47" s="1" customFormat="1" ht="12">
      <c r="B166" s="33"/>
      <c r="D166" s="142" t="s">
        <v>181</v>
      </c>
      <c r="F166" s="143" t="s">
        <v>270</v>
      </c>
      <c r="I166" s="144"/>
      <c r="L166" s="33"/>
      <c r="M166" s="145"/>
      <c r="T166" s="54"/>
      <c r="AT166" s="18" t="s">
        <v>181</v>
      </c>
      <c r="AU166" s="18" t="s">
        <v>87</v>
      </c>
    </row>
    <row r="167" spans="2:51" s="14" customFormat="1" ht="12">
      <c r="B167" s="175"/>
      <c r="D167" s="146" t="s">
        <v>185</v>
      </c>
      <c r="E167" s="176" t="s">
        <v>31</v>
      </c>
      <c r="F167" s="177" t="s">
        <v>271</v>
      </c>
      <c r="H167" s="176" t="s">
        <v>31</v>
      </c>
      <c r="I167" s="178"/>
      <c r="L167" s="175"/>
      <c r="M167" s="179"/>
      <c r="T167" s="180"/>
      <c r="AT167" s="176" t="s">
        <v>185</v>
      </c>
      <c r="AU167" s="176" t="s">
        <v>87</v>
      </c>
      <c r="AV167" s="14" t="s">
        <v>80</v>
      </c>
      <c r="AW167" s="14" t="s">
        <v>4</v>
      </c>
      <c r="AX167" s="14" t="s">
        <v>75</v>
      </c>
      <c r="AY167" s="176" t="s">
        <v>172</v>
      </c>
    </row>
    <row r="168" spans="2:51" s="14" customFormat="1" ht="12">
      <c r="B168" s="175"/>
      <c r="D168" s="146" t="s">
        <v>185</v>
      </c>
      <c r="E168" s="176" t="s">
        <v>31</v>
      </c>
      <c r="F168" s="177" t="s">
        <v>1163</v>
      </c>
      <c r="H168" s="176" t="s">
        <v>31</v>
      </c>
      <c r="I168" s="178"/>
      <c r="L168" s="175"/>
      <c r="M168" s="179"/>
      <c r="T168" s="180"/>
      <c r="AT168" s="176" t="s">
        <v>185</v>
      </c>
      <c r="AU168" s="176" t="s">
        <v>87</v>
      </c>
      <c r="AV168" s="14" t="s">
        <v>80</v>
      </c>
      <c r="AW168" s="14" t="s">
        <v>36</v>
      </c>
      <c r="AX168" s="14" t="s">
        <v>75</v>
      </c>
      <c r="AY168" s="176" t="s">
        <v>172</v>
      </c>
    </row>
    <row r="169" spans="2:51" s="12" customFormat="1" ht="12">
      <c r="B169" s="148"/>
      <c r="D169" s="146" t="s">
        <v>185</v>
      </c>
      <c r="E169" s="149" t="s">
        <v>31</v>
      </c>
      <c r="F169" s="150" t="s">
        <v>1338</v>
      </c>
      <c r="H169" s="151">
        <v>64.868</v>
      </c>
      <c r="I169" s="152"/>
      <c r="L169" s="148"/>
      <c r="M169" s="153"/>
      <c r="T169" s="154"/>
      <c r="AT169" s="149" t="s">
        <v>185</v>
      </c>
      <c r="AU169" s="149" t="s">
        <v>87</v>
      </c>
      <c r="AV169" s="12" t="s">
        <v>84</v>
      </c>
      <c r="AW169" s="12" t="s">
        <v>36</v>
      </c>
      <c r="AX169" s="12" t="s">
        <v>75</v>
      </c>
      <c r="AY169" s="149" t="s">
        <v>172</v>
      </c>
    </row>
    <row r="170" spans="2:51" s="12" customFormat="1" ht="12">
      <c r="B170" s="148"/>
      <c r="D170" s="146" t="s">
        <v>185</v>
      </c>
      <c r="E170" s="149" t="s">
        <v>31</v>
      </c>
      <c r="F170" s="150" t="s">
        <v>1339</v>
      </c>
      <c r="H170" s="151">
        <v>-58.825</v>
      </c>
      <c r="I170" s="152"/>
      <c r="L170" s="148"/>
      <c r="M170" s="153"/>
      <c r="T170" s="154"/>
      <c r="AT170" s="149" t="s">
        <v>185</v>
      </c>
      <c r="AU170" s="149" t="s">
        <v>87</v>
      </c>
      <c r="AV170" s="12" t="s">
        <v>84</v>
      </c>
      <c r="AW170" s="12" t="s">
        <v>36</v>
      </c>
      <c r="AX170" s="12" t="s">
        <v>75</v>
      </c>
      <c r="AY170" s="149" t="s">
        <v>172</v>
      </c>
    </row>
    <row r="171" spans="2:51" s="13" customFormat="1" ht="12">
      <c r="B171" s="168"/>
      <c r="D171" s="146" t="s">
        <v>185</v>
      </c>
      <c r="E171" s="169" t="s">
        <v>31</v>
      </c>
      <c r="F171" s="170" t="s">
        <v>217</v>
      </c>
      <c r="H171" s="171">
        <v>6.04299999999999</v>
      </c>
      <c r="I171" s="172"/>
      <c r="L171" s="168"/>
      <c r="M171" s="173"/>
      <c r="T171" s="174"/>
      <c r="AT171" s="169" t="s">
        <v>185</v>
      </c>
      <c r="AU171" s="169" t="s">
        <v>87</v>
      </c>
      <c r="AV171" s="13" t="s">
        <v>90</v>
      </c>
      <c r="AW171" s="13" t="s">
        <v>36</v>
      </c>
      <c r="AX171" s="13" t="s">
        <v>80</v>
      </c>
      <c r="AY171" s="169" t="s">
        <v>172</v>
      </c>
    </row>
    <row r="172" spans="2:65" s="1" customFormat="1" ht="66.75" customHeight="1">
      <c r="B172" s="33"/>
      <c r="C172" s="129" t="s">
        <v>281</v>
      </c>
      <c r="D172" s="129" t="s">
        <v>176</v>
      </c>
      <c r="E172" s="130" t="s">
        <v>275</v>
      </c>
      <c r="F172" s="131" t="s">
        <v>276</v>
      </c>
      <c r="G172" s="132" t="s">
        <v>212</v>
      </c>
      <c r="H172" s="133">
        <v>30.215</v>
      </c>
      <c r="I172" s="134"/>
      <c r="J172" s="135">
        <f>ROUND(I172*H172,2)</f>
        <v>0</v>
      </c>
      <c r="K172" s="131" t="s">
        <v>179</v>
      </c>
      <c r="L172" s="33"/>
      <c r="M172" s="136" t="s">
        <v>31</v>
      </c>
      <c r="N172" s="137" t="s">
        <v>46</v>
      </c>
      <c r="P172" s="138">
        <f>O172*H172</f>
        <v>0</v>
      </c>
      <c r="Q172" s="138">
        <v>0</v>
      </c>
      <c r="R172" s="138">
        <f>Q172*H172</f>
        <v>0</v>
      </c>
      <c r="S172" s="138">
        <v>0</v>
      </c>
      <c r="T172" s="139">
        <f>S172*H172</f>
        <v>0</v>
      </c>
      <c r="AR172" s="140" t="s">
        <v>90</v>
      </c>
      <c r="AT172" s="140" t="s">
        <v>176</v>
      </c>
      <c r="AU172" s="140" t="s">
        <v>87</v>
      </c>
      <c r="AY172" s="18" t="s">
        <v>172</v>
      </c>
      <c r="BE172" s="141">
        <f>IF(N172="základní",J172,0)</f>
        <v>0</v>
      </c>
      <c r="BF172" s="141">
        <f>IF(N172="snížená",J172,0)</f>
        <v>0</v>
      </c>
      <c r="BG172" s="141">
        <f>IF(N172="zákl. přenesená",J172,0)</f>
        <v>0</v>
      </c>
      <c r="BH172" s="141">
        <f>IF(N172="sníž. přenesená",J172,0)</f>
        <v>0</v>
      </c>
      <c r="BI172" s="141">
        <f>IF(N172="nulová",J172,0)</f>
        <v>0</v>
      </c>
      <c r="BJ172" s="18" t="s">
        <v>80</v>
      </c>
      <c r="BK172" s="141">
        <f>ROUND(I172*H172,2)</f>
        <v>0</v>
      </c>
      <c r="BL172" s="18" t="s">
        <v>90</v>
      </c>
      <c r="BM172" s="140" t="s">
        <v>1340</v>
      </c>
    </row>
    <row r="173" spans="2:47" s="1" customFormat="1" ht="12">
      <c r="B173" s="33"/>
      <c r="D173" s="142" t="s">
        <v>181</v>
      </c>
      <c r="F173" s="143" t="s">
        <v>278</v>
      </c>
      <c r="I173" s="144"/>
      <c r="L173" s="33"/>
      <c r="M173" s="145"/>
      <c r="T173" s="54"/>
      <c r="AT173" s="18" t="s">
        <v>181</v>
      </c>
      <c r="AU173" s="18" t="s">
        <v>87</v>
      </c>
    </row>
    <row r="174" spans="2:47" s="1" customFormat="1" ht="12">
      <c r="B174" s="33"/>
      <c r="D174" s="146" t="s">
        <v>183</v>
      </c>
      <c r="F174" s="147" t="s">
        <v>279</v>
      </c>
      <c r="I174" s="144"/>
      <c r="L174" s="33"/>
      <c r="M174" s="145"/>
      <c r="T174" s="54"/>
      <c r="AT174" s="18" t="s">
        <v>183</v>
      </c>
      <c r="AU174" s="18" t="s">
        <v>87</v>
      </c>
    </row>
    <row r="175" spans="2:51" s="12" customFormat="1" ht="12">
      <c r="B175" s="148"/>
      <c r="D175" s="146" t="s">
        <v>185</v>
      </c>
      <c r="F175" s="150" t="s">
        <v>1341</v>
      </c>
      <c r="H175" s="151">
        <v>30.215</v>
      </c>
      <c r="I175" s="152"/>
      <c r="L175" s="148"/>
      <c r="M175" s="153"/>
      <c r="T175" s="154"/>
      <c r="AT175" s="149" t="s">
        <v>185</v>
      </c>
      <c r="AU175" s="149" t="s">
        <v>87</v>
      </c>
      <c r="AV175" s="12" t="s">
        <v>84</v>
      </c>
      <c r="AW175" s="12" t="s">
        <v>4</v>
      </c>
      <c r="AX175" s="12" t="s">
        <v>80</v>
      </c>
      <c r="AY175" s="149" t="s">
        <v>172</v>
      </c>
    </row>
    <row r="176" spans="2:65" s="1" customFormat="1" ht="44.25" customHeight="1">
      <c r="B176" s="33"/>
      <c r="C176" s="129" t="s">
        <v>8</v>
      </c>
      <c r="D176" s="129" t="s">
        <v>176</v>
      </c>
      <c r="E176" s="130" t="s">
        <v>282</v>
      </c>
      <c r="F176" s="131" t="s">
        <v>283</v>
      </c>
      <c r="G176" s="132" t="s">
        <v>284</v>
      </c>
      <c r="H176" s="133">
        <v>9.669</v>
      </c>
      <c r="I176" s="134"/>
      <c r="J176" s="135">
        <f>ROUND(I176*H176,2)</f>
        <v>0</v>
      </c>
      <c r="K176" s="131" t="s">
        <v>179</v>
      </c>
      <c r="L176" s="33"/>
      <c r="M176" s="136" t="s">
        <v>31</v>
      </c>
      <c r="N176" s="137" t="s">
        <v>46</v>
      </c>
      <c r="P176" s="138">
        <f>O176*H176</f>
        <v>0</v>
      </c>
      <c r="Q176" s="138">
        <v>0</v>
      </c>
      <c r="R176" s="138">
        <f>Q176*H176</f>
        <v>0</v>
      </c>
      <c r="S176" s="138">
        <v>0</v>
      </c>
      <c r="T176" s="139">
        <f>S176*H176</f>
        <v>0</v>
      </c>
      <c r="AR176" s="140" t="s">
        <v>90</v>
      </c>
      <c r="AT176" s="140" t="s">
        <v>176</v>
      </c>
      <c r="AU176" s="140" t="s">
        <v>87</v>
      </c>
      <c r="AY176" s="18" t="s">
        <v>172</v>
      </c>
      <c r="BE176" s="141">
        <f>IF(N176="základní",J176,0)</f>
        <v>0</v>
      </c>
      <c r="BF176" s="141">
        <f>IF(N176="snížená",J176,0)</f>
        <v>0</v>
      </c>
      <c r="BG176" s="141">
        <f>IF(N176="zákl. přenesená",J176,0)</f>
        <v>0</v>
      </c>
      <c r="BH176" s="141">
        <f>IF(N176="sníž. přenesená",J176,0)</f>
        <v>0</v>
      </c>
      <c r="BI176" s="141">
        <f>IF(N176="nulová",J176,0)</f>
        <v>0</v>
      </c>
      <c r="BJ176" s="18" t="s">
        <v>80</v>
      </c>
      <c r="BK176" s="141">
        <f>ROUND(I176*H176,2)</f>
        <v>0</v>
      </c>
      <c r="BL176" s="18" t="s">
        <v>90</v>
      </c>
      <c r="BM176" s="140" t="s">
        <v>1342</v>
      </c>
    </row>
    <row r="177" spans="2:47" s="1" customFormat="1" ht="12">
      <c r="B177" s="33"/>
      <c r="D177" s="142" t="s">
        <v>181</v>
      </c>
      <c r="F177" s="143" t="s">
        <v>286</v>
      </c>
      <c r="I177" s="144"/>
      <c r="L177" s="33"/>
      <c r="M177" s="145"/>
      <c r="T177" s="54"/>
      <c r="AT177" s="18" t="s">
        <v>181</v>
      </c>
      <c r="AU177" s="18" t="s">
        <v>87</v>
      </c>
    </row>
    <row r="178" spans="2:47" s="1" customFormat="1" ht="12">
      <c r="B178" s="33"/>
      <c r="D178" s="146" t="s">
        <v>183</v>
      </c>
      <c r="F178" s="147" t="s">
        <v>287</v>
      </c>
      <c r="I178" s="144"/>
      <c r="L178" s="33"/>
      <c r="M178" s="145"/>
      <c r="T178" s="54"/>
      <c r="AT178" s="18" t="s">
        <v>183</v>
      </c>
      <c r="AU178" s="18" t="s">
        <v>87</v>
      </c>
    </row>
    <row r="179" spans="2:51" s="12" customFormat="1" ht="12">
      <c r="B179" s="148"/>
      <c r="D179" s="146" t="s">
        <v>185</v>
      </c>
      <c r="F179" s="150" t="s">
        <v>1343</v>
      </c>
      <c r="H179" s="151">
        <v>9.669</v>
      </c>
      <c r="I179" s="152"/>
      <c r="L179" s="148"/>
      <c r="M179" s="153"/>
      <c r="T179" s="154"/>
      <c r="AT179" s="149" t="s">
        <v>185</v>
      </c>
      <c r="AU179" s="149" t="s">
        <v>87</v>
      </c>
      <c r="AV179" s="12" t="s">
        <v>84</v>
      </c>
      <c r="AW179" s="12" t="s">
        <v>4</v>
      </c>
      <c r="AX179" s="12" t="s">
        <v>80</v>
      </c>
      <c r="AY179" s="149" t="s">
        <v>172</v>
      </c>
    </row>
    <row r="180" spans="2:63" s="11" customFormat="1" ht="20.85" customHeight="1">
      <c r="B180" s="117"/>
      <c r="D180" s="118" t="s">
        <v>74</v>
      </c>
      <c r="E180" s="127" t="s">
        <v>289</v>
      </c>
      <c r="F180" s="127" t="s">
        <v>290</v>
      </c>
      <c r="I180" s="120"/>
      <c r="J180" s="128">
        <f>BK180</f>
        <v>0</v>
      </c>
      <c r="L180" s="117"/>
      <c r="M180" s="122"/>
      <c r="P180" s="123">
        <f>SUM(P181:P191)</f>
        <v>0</v>
      </c>
      <c r="R180" s="123">
        <f>SUM(R181:R191)</f>
        <v>0</v>
      </c>
      <c r="T180" s="124">
        <f>SUM(T181:T191)</f>
        <v>2.6193999999999997</v>
      </c>
      <c r="AR180" s="118" t="s">
        <v>80</v>
      </c>
      <c r="AT180" s="125" t="s">
        <v>74</v>
      </c>
      <c r="AU180" s="125" t="s">
        <v>84</v>
      </c>
      <c r="AY180" s="118" t="s">
        <v>172</v>
      </c>
      <c r="BK180" s="126">
        <f>SUM(BK181:BK191)</f>
        <v>0</v>
      </c>
    </row>
    <row r="181" spans="2:65" s="1" customFormat="1" ht="66.75" customHeight="1">
      <c r="B181" s="33"/>
      <c r="C181" s="129" t="s">
        <v>289</v>
      </c>
      <c r="D181" s="129" t="s">
        <v>176</v>
      </c>
      <c r="E181" s="130" t="s">
        <v>1159</v>
      </c>
      <c r="F181" s="131" t="s">
        <v>1160</v>
      </c>
      <c r="G181" s="132" t="s">
        <v>212</v>
      </c>
      <c r="H181" s="133">
        <v>1.871</v>
      </c>
      <c r="I181" s="134"/>
      <c r="J181" s="135">
        <f>ROUND(I181*H181,2)</f>
        <v>0</v>
      </c>
      <c r="K181" s="131" t="s">
        <v>447</v>
      </c>
      <c r="L181" s="33"/>
      <c r="M181" s="136" t="s">
        <v>31</v>
      </c>
      <c r="N181" s="137" t="s">
        <v>46</v>
      </c>
      <c r="P181" s="138">
        <f>O181*H181</f>
        <v>0</v>
      </c>
      <c r="Q181" s="138">
        <v>0</v>
      </c>
      <c r="R181" s="138">
        <f>Q181*H181</f>
        <v>0</v>
      </c>
      <c r="S181" s="138">
        <v>0</v>
      </c>
      <c r="T181" s="139">
        <f>S181*H181</f>
        <v>0</v>
      </c>
      <c r="AR181" s="140" t="s">
        <v>90</v>
      </c>
      <c r="AT181" s="140" t="s">
        <v>176</v>
      </c>
      <c r="AU181" s="140" t="s">
        <v>87</v>
      </c>
      <c r="AY181" s="18" t="s">
        <v>172</v>
      </c>
      <c r="BE181" s="141">
        <f>IF(N181="základní",J181,0)</f>
        <v>0</v>
      </c>
      <c r="BF181" s="141">
        <f>IF(N181="snížená",J181,0)</f>
        <v>0</v>
      </c>
      <c r="BG181" s="141">
        <f>IF(N181="zákl. přenesená",J181,0)</f>
        <v>0</v>
      </c>
      <c r="BH181" s="141">
        <f>IF(N181="sníž. přenesená",J181,0)</f>
        <v>0</v>
      </c>
      <c r="BI181" s="141">
        <f>IF(N181="nulová",J181,0)</f>
        <v>0</v>
      </c>
      <c r="BJ181" s="18" t="s">
        <v>80</v>
      </c>
      <c r="BK181" s="141">
        <f>ROUND(I181*H181,2)</f>
        <v>0</v>
      </c>
      <c r="BL181" s="18" t="s">
        <v>90</v>
      </c>
      <c r="BM181" s="140" t="s">
        <v>1344</v>
      </c>
    </row>
    <row r="182" spans="2:65" s="1" customFormat="1" ht="33" customHeight="1">
      <c r="B182" s="33"/>
      <c r="C182" s="129" t="s">
        <v>301</v>
      </c>
      <c r="D182" s="129" t="s">
        <v>176</v>
      </c>
      <c r="E182" s="130" t="s">
        <v>291</v>
      </c>
      <c r="F182" s="131" t="s">
        <v>292</v>
      </c>
      <c r="G182" s="132" t="s">
        <v>212</v>
      </c>
      <c r="H182" s="133">
        <v>1.871</v>
      </c>
      <c r="I182" s="134"/>
      <c r="J182" s="135">
        <f>ROUND(I182*H182,2)</f>
        <v>0</v>
      </c>
      <c r="K182" s="131" t="s">
        <v>179</v>
      </c>
      <c r="L182" s="33"/>
      <c r="M182" s="136" t="s">
        <v>31</v>
      </c>
      <c r="N182" s="137" t="s">
        <v>46</v>
      </c>
      <c r="P182" s="138">
        <f>O182*H182</f>
        <v>0</v>
      </c>
      <c r="Q182" s="138">
        <v>0</v>
      </c>
      <c r="R182" s="138">
        <f>Q182*H182</f>
        <v>0</v>
      </c>
      <c r="S182" s="138">
        <v>1.4</v>
      </c>
      <c r="T182" s="139">
        <f>S182*H182</f>
        <v>2.6193999999999997</v>
      </c>
      <c r="AR182" s="140" t="s">
        <v>90</v>
      </c>
      <c r="AT182" s="140" t="s">
        <v>176</v>
      </c>
      <c r="AU182" s="140" t="s">
        <v>87</v>
      </c>
      <c r="AY182" s="18" t="s">
        <v>172</v>
      </c>
      <c r="BE182" s="141">
        <f>IF(N182="základní",J182,0)</f>
        <v>0</v>
      </c>
      <c r="BF182" s="141">
        <f>IF(N182="snížená",J182,0)</f>
        <v>0</v>
      </c>
      <c r="BG182" s="141">
        <f>IF(N182="zákl. přenesená",J182,0)</f>
        <v>0</v>
      </c>
      <c r="BH182" s="141">
        <f>IF(N182="sníž. přenesená",J182,0)</f>
        <v>0</v>
      </c>
      <c r="BI182" s="141">
        <f>IF(N182="nulová",J182,0)</f>
        <v>0</v>
      </c>
      <c r="BJ182" s="18" t="s">
        <v>80</v>
      </c>
      <c r="BK182" s="141">
        <f>ROUND(I182*H182,2)</f>
        <v>0</v>
      </c>
      <c r="BL182" s="18" t="s">
        <v>90</v>
      </c>
      <c r="BM182" s="140" t="s">
        <v>1345</v>
      </c>
    </row>
    <row r="183" spans="2:47" s="1" customFormat="1" ht="12">
      <c r="B183" s="33"/>
      <c r="D183" s="142" t="s">
        <v>181</v>
      </c>
      <c r="F183" s="143" t="s">
        <v>294</v>
      </c>
      <c r="I183" s="144"/>
      <c r="L183" s="33"/>
      <c r="M183" s="145"/>
      <c r="T183" s="54"/>
      <c r="AT183" s="18" t="s">
        <v>181</v>
      </c>
      <c r="AU183" s="18" t="s">
        <v>87</v>
      </c>
    </row>
    <row r="184" spans="2:47" s="1" customFormat="1" ht="12">
      <c r="B184" s="33"/>
      <c r="D184" s="146" t="s">
        <v>183</v>
      </c>
      <c r="F184" s="147" t="s">
        <v>295</v>
      </c>
      <c r="I184" s="144"/>
      <c r="L184" s="33"/>
      <c r="M184" s="145"/>
      <c r="T184" s="54"/>
      <c r="AT184" s="18" t="s">
        <v>183</v>
      </c>
      <c r="AU184" s="18" t="s">
        <v>87</v>
      </c>
    </row>
    <row r="185" spans="2:51" s="12" customFormat="1" ht="12">
      <c r="B185" s="148"/>
      <c r="D185" s="146" t="s">
        <v>185</v>
      </c>
      <c r="E185" s="149" t="s">
        <v>31</v>
      </c>
      <c r="F185" s="150" t="s">
        <v>1346</v>
      </c>
      <c r="H185" s="151">
        <v>1.871</v>
      </c>
      <c r="I185" s="152"/>
      <c r="L185" s="148"/>
      <c r="M185" s="153"/>
      <c r="T185" s="154"/>
      <c r="AT185" s="149" t="s">
        <v>185</v>
      </c>
      <c r="AU185" s="149" t="s">
        <v>87</v>
      </c>
      <c r="AV185" s="12" t="s">
        <v>84</v>
      </c>
      <c r="AW185" s="12" t="s">
        <v>36</v>
      </c>
      <c r="AX185" s="12" t="s">
        <v>80</v>
      </c>
      <c r="AY185" s="149" t="s">
        <v>172</v>
      </c>
    </row>
    <row r="186" spans="2:47" s="1" customFormat="1" ht="12">
      <c r="B186" s="33"/>
      <c r="D186" s="146" t="s">
        <v>186</v>
      </c>
      <c r="F186" s="155" t="s">
        <v>310</v>
      </c>
      <c r="L186" s="33"/>
      <c r="M186" s="145"/>
      <c r="T186" s="54"/>
      <c r="AU186" s="18" t="s">
        <v>87</v>
      </c>
    </row>
    <row r="187" spans="2:47" s="1" customFormat="1" ht="12">
      <c r="B187" s="33"/>
      <c r="D187" s="146" t="s">
        <v>186</v>
      </c>
      <c r="F187" s="156" t="s">
        <v>1315</v>
      </c>
      <c r="H187" s="157">
        <v>21.009</v>
      </c>
      <c r="L187" s="33"/>
      <c r="M187" s="145"/>
      <c r="T187" s="54"/>
      <c r="AU187" s="18" t="s">
        <v>87</v>
      </c>
    </row>
    <row r="188" spans="2:65" s="1" customFormat="1" ht="37.9" customHeight="1">
      <c r="B188" s="33"/>
      <c r="C188" s="129" t="s">
        <v>304</v>
      </c>
      <c r="D188" s="129" t="s">
        <v>176</v>
      </c>
      <c r="E188" s="130" t="s">
        <v>297</v>
      </c>
      <c r="F188" s="131" t="s">
        <v>298</v>
      </c>
      <c r="G188" s="132" t="s">
        <v>212</v>
      </c>
      <c r="H188" s="133">
        <v>1.871</v>
      </c>
      <c r="I188" s="134"/>
      <c r="J188" s="135">
        <f>ROUND(I188*H188,2)</f>
        <v>0</v>
      </c>
      <c r="K188" s="131" t="s">
        <v>179</v>
      </c>
      <c r="L188" s="33"/>
      <c r="M188" s="136" t="s">
        <v>31</v>
      </c>
      <c r="N188" s="137" t="s">
        <v>46</v>
      </c>
      <c r="P188" s="138">
        <f>O188*H188</f>
        <v>0</v>
      </c>
      <c r="Q188" s="138">
        <v>0</v>
      </c>
      <c r="R188" s="138">
        <f>Q188*H188</f>
        <v>0</v>
      </c>
      <c r="S188" s="138">
        <v>0</v>
      </c>
      <c r="T188" s="139">
        <f>S188*H188</f>
        <v>0</v>
      </c>
      <c r="AR188" s="140" t="s">
        <v>90</v>
      </c>
      <c r="AT188" s="140" t="s">
        <v>176</v>
      </c>
      <c r="AU188" s="140" t="s">
        <v>87</v>
      </c>
      <c r="AY188" s="18" t="s">
        <v>172</v>
      </c>
      <c r="BE188" s="141">
        <f>IF(N188="základní",J188,0)</f>
        <v>0</v>
      </c>
      <c r="BF188" s="141">
        <f>IF(N188="snížená",J188,0)</f>
        <v>0</v>
      </c>
      <c r="BG188" s="141">
        <f>IF(N188="zákl. přenesená",J188,0)</f>
        <v>0</v>
      </c>
      <c r="BH188" s="141">
        <f>IF(N188="sníž. přenesená",J188,0)</f>
        <v>0</v>
      </c>
      <c r="BI188" s="141">
        <f>IF(N188="nulová",J188,0)</f>
        <v>0</v>
      </c>
      <c r="BJ188" s="18" t="s">
        <v>80</v>
      </c>
      <c r="BK188" s="141">
        <f>ROUND(I188*H188,2)</f>
        <v>0</v>
      </c>
      <c r="BL188" s="18" t="s">
        <v>90</v>
      </c>
      <c r="BM188" s="140" t="s">
        <v>1347</v>
      </c>
    </row>
    <row r="189" spans="2:47" s="1" customFormat="1" ht="12">
      <c r="B189" s="33"/>
      <c r="D189" s="142" t="s">
        <v>181</v>
      </c>
      <c r="F189" s="143" t="s">
        <v>300</v>
      </c>
      <c r="I189" s="144"/>
      <c r="L189" s="33"/>
      <c r="M189" s="145"/>
      <c r="T189" s="54"/>
      <c r="AT189" s="18" t="s">
        <v>181</v>
      </c>
      <c r="AU189" s="18" t="s">
        <v>87</v>
      </c>
    </row>
    <row r="190" spans="2:65" s="1" customFormat="1" ht="62.65" customHeight="1">
      <c r="B190" s="33"/>
      <c r="C190" s="129" t="s">
        <v>312</v>
      </c>
      <c r="D190" s="129" t="s">
        <v>176</v>
      </c>
      <c r="E190" s="130" t="s">
        <v>267</v>
      </c>
      <c r="F190" s="131" t="s">
        <v>268</v>
      </c>
      <c r="G190" s="132" t="s">
        <v>212</v>
      </c>
      <c r="H190" s="133">
        <v>1.871</v>
      </c>
      <c r="I190" s="134"/>
      <c r="J190" s="135">
        <f>ROUND(I190*H190,2)</f>
        <v>0</v>
      </c>
      <c r="K190" s="131" t="s">
        <v>179</v>
      </c>
      <c r="L190" s="33"/>
      <c r="M190" s="136" t="s">
        <v>31</v>
      </c>
      <c r="N190" s="137" t="s">
        <v>46</v>
      </c>
      <c r="P190" s="138">
        <f>O190*H190</f>
        <v>0</v>
      </c>
      <c r="Q190" s="138">
        <v>0</v>
      </c>
      <c r="R190" s="138">
        <f>Q190*H190</f>
        <v>0</v>
      </c>
      <c r="S190" s="138">
        <v>0</v>
      </c>
      <c r="T190" s="139">
        <f>S190*H190</f>
        <v>0</v>
      </c>
      <c r="AR190" s="140" t="s">
        <v>90</v>
      </c>
      <c r="AT190" s="140" t="s">
        <v>176</v>
      </c>
      <c r="AU190" s="140" t="s">
        <v>87</v>
      </c>
      <c r="AY190" s="18" t="s">
        <v>172</v>
      </c>
      <c r="BE190" s="141">
        <f>IF(N190="základní",J190,0)</f>
        <v>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8" t="s">
        <v>80</v>
      </c>
      <c r="BK190" s="141">
        <f>ROUND(I190*H190,2)</f>
        <v>0</v>
      </c>
      <c r="BL190" s="18" t="s">
        <v>90</v>
      </c>
      <c r="BM190" s="140" t="s">
        <v>1348</v>
      </c>
    </row>
    <row r="191" spans="2:47" s="1" customFormat="1" ht="12">
      <c r="B191" s="33"/>
      <c r="D191" s="142" t="s">
        <v>181</v>
      </c>
      <c r="F191" s="143" t="s">
        <v>270</v>
      </c>
      <c r="I191" s="144"/>
      <c r="L191" s="33"/>
      <c r="M191" s="145"/>
      <c r="T191" s="54"/>
      <c r="AT191" s="18" t="s">
        <v>181</v>
      </c>
      <c r="AU191" s="18" t="s">
        <v>87</v>
      </c>
    </row>
    <row r="192" spans="2:63" s="11" customFormat="1" ht="22.9" customHeight="1">
      <c r="B192" s="117"/>
      <c r="D192" s="118" t="s">
        <v>74</v>
      </c>
      <c r="E192" s="127" t="s">
        <v>84</v>
      </c>
      <c r="F192" s="127" t="s">
        <v>303</v>
      </c>
      <c r="I192" s="120"/>
      <c r="J192" s="128">
        <f>BK192</f>
        <v>0</v>
      </c>
      <c r="L192" s="117"/>
      <c r="M192" s="122"/>
      <c r="P192" s="123">
        <f>SUM(P193:P201)</f>
        <v>0</v>
      </c>
      <c r="R192" s="123">
        <f>SUM(R193:R201)</f>
        <v>0.03266092574</v>
      </c>
      <c r="T192" s="124">
        <f>SUM(T193:T201)</f>
        <v>0</v>
      </c>
      <c r="AR192" s="118" t="s">
        <v>80</v>
      </c>
      <c r="AT192" s="125" t="s">
        <v>74</v>
      </c>
      <c r="AU192" s="125" t="s">
        <v>80</v>
      </c>
      <c r="AY192" s="118" t="s">
        <v>172</v>
      </c>
      <c r="BK192" s="126">
        <f>SUM(BK193:BK201)</f>
        <v>0</v>
      </c>
    </row>
    <row r="193" spans="2:65" s="1" customFormat="1" ht="37.9" customHeight="1">
      <c r="B193" s="33"/>
      <c r="C193" s="129" t="s">
        <v>318</v>
      </c>
      <c r="D193" s="129" t="s">
        <v>176</v>
      </c>
      <c r="E193" s="130" t="s">
        <v>305</v>
      </c>
      <c r="F193" s="131" t="s">
        <v>306</v>
      </c>
      <c r="G193" s="132" t="s">
        <v>101</v>
      </c>
      <c r="H193" s="133">
        <v>43.021</v>
      </c>
      <c r="I193" s="134"/>
      <c r="J193" s="135">
        <f>ROUND(I193*H193,2)</f>
        <v>0</v>
      </c>
      <c r="K193" s="131" t="s">
        <v>179</v>
      </c>
      <c r="L193" s="33"/>
      <c r="M193" s="136" t="s">
        <v>31</v>
      </c>
      <c r="N193" s="137" t="s">
        <v>46</v>
      </c>
      <c r="P193" s="138">
        <f>O193*H193</f>
        <v>0</v>
      </c>
      <c r="Q193" s="138">
        <v>0.00016694</v>
      </c>
      <c r="R193" s="138">
        <f>Q193*H193</f>
        <v>0.00718192574</v>
      </c>
      <c r="S193" s="138">
        <v>0</v>
      </c>
      <c r="T193" s="139">
        <f>S193*H193</f>
        <v>0</v>
      </c>
      <c r="AR193" s="140" t="s">
        <v>90</v>
      </c>
      <c r="AT193" s="140" t="s">
        <v>176</v>
      </c>
      <c r="AU193" s="140" t="s">
        <v>84</v>
      </c>
      <c r="AY193" s="18" t="s">
        <v>172</v>
      </c>
      <c r="BE193" s="141">
        <f>IF(N193="základní",J193,0)</f>
        <v>0</v>
      </c>
      <c r="BF193" s="141">
        <f>IF(N193="snížená",J193,0)</f>
        <v>0</v>
      </c>
      <c r="BG193" s="141">
        <f>IF(N193="zákl. přenesená",J193,0)</f>
        <v>0</v>
      </c>
      <c r="BH193" s="141">
        <f>IF(N193="sníž. přenesená",J193,0)</f>
        <v>0</v>
      </c>
      <c r="BI193" s="141">
        <f>IF(N193="nulová",J193,0)</f>
        <v>0</v>
      </c>
      <c r="BJ193" s="18" t="s">
        <v>80</v>
      </c>
      <c r="BK193" s="141">
        <f>ROUND(I193*H193,2)</f>
        <v>0</v>
      </c>
      <c r="BL193" s="18" t="s">
        <v>90</v>
      </c>
      <c r="BM193" s="140" t="s">
        <v>1349</v>
      </c>
    </row>
    <row r="194" spans="2:47" s="1" customFormat="1" ht="12">
      <c r="B194" s="33"/>
      <c r="D194" s="142" t="s">
        <v>181</v>
      </c>
      <c r="F194" s="143" t="s">
        <v>308</v>
      </c>
      <c r="I194" s="144"/>
      <c r="L194" s="33"/>
      <c r="M194" s="145"/>
      <c r="T194" s="54"/>
      <c r="AT194" s="18" t="s">
        <v>181</v>
      </c>
      <c r="AU194" s="18" t="s">
        <v>84</v>
      </c>
    </row>
    <row r="195" spans="2:51" s="12" customFormat="1" ht="12">
      <c r="B195" s="148"/>
      <c r="D195" s="146" t="s">
        <v>185</v>
      </c>
      <c r="E195" s="149" t="s">
        <v>31</v>
      </c>
      <c r="F195" s="150" t="s">
        <v>1175</v>
      </c>
      <c r="H195" s="151">
        <v>31.514</v>
      </c>
      <c r="I195" s="152"/>
      <c r="L195" s="148"/>
      <c r="M195" s="153"/>
      <c r="T195" s="154"/>
      <c r="AT195" s="149" t="s">
        <v>185</v>
      </c>
      <c r="AU195" s="149" t="s">
        <v>84</v>
      </c>
      <c r="AV195" s="12" t="s">
        <v>84</v>
      </c>
      <c r="AW195" s="12" t="s">
        <v>36</v>
      </c>
      <c r="AX195" s="12" t="s">
        <v>75</v>
      </c>
      <c r="AY195" s="149" t="s">
        <v>172</v>
      </c>
    </row>
    <row r="196" spans="2:51" s="12" customFormat="1" ht="12">
      <c r="B196" s="148"/>
      <c r="D196" s="146" t="s">
        <v>185</v>
      </c>
      <c r="E196" s="149" t="s">
        <v>31</v>
      </c>
      <c r="F196" s="150" t="s">
        <v>1350</v>
      </c>
      <c r="H196" s="151">
        <v>11.507</v>
      </c>
      <c r="I196" s="152"/>
      <c r="L196" s="148"/>
      <c r="M196" s="153"/>
      <c r="T196" s="154"/>
      <c r="AT196" s="149" t="s">
        <v>185</v>
      </c>
      <c r="AU196" s="149" t="s">
        <v>84</v>
      </c>
      <c r="AV196" s="12" t="s">
        <v>84</v>
      </c>
      <c r="AW196" s="12" t="s">
        <v>36</v>
      </c>
      <c r="AX196" s="12" t="s">
        <v>75</v>
      </c>
      <c r="AY196" s="149" t="s">
        <v>172</v>
      </c>
    </row>
    <row r="197" spans="2:51" s="13" customFormat="1" ht="12">
      <c r="B197" s="168"/>
      <c r="D197" s="146" t="s">
        <v>185</v>
      </c>
      <c r="E197" s="169" t="s">
        <v>31</v>
      </c>
      <c r="F197" s="170" t="s">
        <v>217</v>
      </c>
      <c r="H197" s="171">
        <v>43.021</v>
      </c>
      <c r="I197" s="172"/>
      <c r="L197" s="168"/>
      <c r="M197" s="173"/>
      <c r="T197" s="174"/>
      <c r="AT197" s="169" t="s">
        <v>185</v>
      </c>
      <c r="AU197" s="169" t="s">
        <v>84</v>
      </c>
      <c r="AV197" s="13" t="s">
        <v>90</v>
      </c>
      <c r="AW197" s="13" t="s">
        <v>36</v>
      </c>
      <c r="AX197" s="13" t="s">
        <v>80</v>
      </c>
      <c r="AY197" s="169" t="s">
        <v>172</v>
      </c>
    </row>
    <row r="198" spans="2:47" s="1" customFormat="1" ht="12">
      <c r="B198" s="33"/>
      <c r="D198" s="146" t="s">
        <v>186</v>
      </c>
      <c r="F198" s="155" t="s">
        <v>310</v>
      </c>
      <c r="L198" s="33"/>
      <c r="M198" s="145"/>
      <c r="T198" s="54"/>
      <c r="AU198" s="18" t="s">
        <v>84</v>
      </c>
    </row>
    <row r="199" spans="2:47" s="1" customFormat="1" ht="12">
      <c r="B199" s="33"/>
      <c r="D199" s="146" t="s">
        <v>186</v>
      </c>
      <c r="F199" s="156" t="s">
        <v>1315</v>
      </c>
      <c r="H199" s="157">
        <v>21.009</v>
      </c>
      <c r="L199" s="33"/>
      <c r="M199" s="145"/>
      <c r="T199" s="54"/>
      <c r="AU199" s="18" t="s">
        <v>84</v>
      </c>
    </row>
    <row r="200" spans="2:65" s="1" customFormat="1" ht="24.2" customHeight="1">
      <c r="B200" s="33"/>
      <c r="C200" s="158" t="s">
        <v>7</v>
      </c>
      <c r="D200" s="158" t="s">
        <v>201</v>
      </c>
      <c r="E200" s="159" t="s">
        <v>313</v>
      </c>
      <c r="F200" s="160" t="s">
        <v>314</v>
      </c>
      <c r="G200" s="161" t="s">
        <v>101</v>
      </c>
      <c r="H200" s="162">
        <v>50.958</v>
      </c>
      <c r="I200" s="163"/>
      <c r="J200" s="164">
        <f>ROUND(I200*H200,2)</f>
        <v>0</v>
      </c>
      <c r="K200" s="160" t="s">
        <v>179</v>
      </c>
      <c r="L200" s="165"/>
      <c r="M200" s="166" t="s">
        <v>31</v>
      </c>
      <c r="N200" s="167" t="s">
        <v>46</v>
      </c>
      <c r="P200" s="138">
        <f>O200*H200</f>
        <v>0</v>
      </c>
      <c r="Q200" s="138">
        <v>0.0005</v>
      </c>
      <c r="R200" s="138">
        <f>Q200*H200</f>
        <v>0.025478999999999998</v>
      </c>
      <c r="S200" s="138">
        <v>0</v>
      </c>
      <c r="T200" s="139">
        <f>S200*H200</f>
        <v>0</v>
      </c>
      <c r="AR200" s="140" t="s">
        <v>205</v>
      </c>
      <c r="AT200" s="140" t="s">
        <v>201</v>
      </c>
      <c r="AU200" s="140" t="s">
        <v>84</v>
      </c>
      <c r="AY200" s="18" t="s">
        <v>172</v>
      </c>
      <c r="BE200" s="141">
        <f>IF(N200="základní",J200,0)</f>
        <v>0</v>
      </c>
      <c r="BF200" s="141">
        <f>IF(N200="snížená",J200,0)</f>
        <v>0</v>
      </c>
      <c r="BG200" s="141">
        <f>IF(N200="zákl. přenesená",J200,0)</f>
        <v>0</v>
      </c>
      <c r="BH200" s="141">
        <f>IF(N200="sníž. přenesená",J200,0)</f>
        <v>0</v>
      </c>
      <c r="BI200" s="141">
        <f>IF(N200="nulová",J200,0)</f>
        <v>0</v>
      </c>
      <c r="BJ200" s="18" t="s">
        <v>80</v>
      </c>
      <c r="BK200" s="141">
        <f>ROUND(I200*H200,2)</f>
        <v>0</v>
      </c>
      <c r="BL200" s="18" t="s">
        <v>90</v>
      </c>
      <c r="BM200" s="140" t="s">
        <v>1351</v>
      </c>
    </row>
    <row r="201" spans="2:51" s="12" customFormat="1" ht="12">
      <c r="B201" s="148"/>
      <c r="D201" s="146" t="s">
        <v>185</v>
      </c>
      <c r="F201" s="150" t="s">
        <v>1352</v>
      </c>
      <c r="H201" s="151">
        <v>50.958</v>
      </c>
      <c r="I201" s="152"/>
      <c r="L201" s="148"/>
      <c r="M201" s="153"/>
      <c r="T201" s="154"/>
      <c r="AT201" s="149" t="s">
        <v>185</v>
      </c>
      <c r="AU201" s="149" t="s">
        <v>84</v>
      </c>
      <c r="AV201" s="12" t="s">
        <v>84</v>
      </c>
      <c r="AW201" s="12" t="s">
        <v>4</v>
      </c>
      <c r="AX201" s="12" t="s">
        <v>80</v>
      </c>
      <c r="AY201" s="149" t="s">
        <v>172</v>
      </c>
    </row>
    <row r="202" spans="2:63" s="11" customFormat="1" ht="22.9" customHeight="1">
      <c r="B202" s="117"/>
      <c r="D202" s="118" t="s">
        <v>74</v>
      </c>
      <c r="E202" s="127" t="s">
        <v>87</v>
      </c>
      <c r="F202" s="127" t="s">
        <v>317</v>
      </c>
      <c r="I202" s="120"/>
      <c r="J202" s="128">
        <f>BK202</f>
        <v>0</v>
      </c>
      <c r="L202" s="117"/>
      <c r="M202" s="122"/>
      <c r="P202" s="123">
        <f>SUM(P203:P216)</f>
        <v>0</v>
      </c>
      <c r="R202" s="123">
        <f>SUM(R203:R216)</f>
        <v>0.6082083480000001</v>
      </c>
      <c r="T202" s="124">
        <f>SUM(T203:T216)</f>
        <v>0.0010113000000000001</v>
      </c>
      <c r="AR202" s="118" t="s">
        <v>80</v>
      </c>
      <c r="AT202" s="125" t="s">
        <v>74</v>
      </c>
      <c r="AU202" s="125" t="s">
        <v>80</v>
      </c>
      <c r="AY202" s="118" t="s">
        <v>172</v>
      </c>
      <c r="BK202" s="126">
        <f>SUM(BK203:BK216)</f>
        <v>0</v>
      </c>
    </row>
    <row r="203" spans="2:65" s="1" customFormat="1" ht="37.9" customHeight="1">
      <c r="B203" s="33"/>
      <c r="C203" s="129" t="s">
        <v>332</v>
      </c>
      <c r="D203" s="129" t="s">
        <v>176</v>
      </c>
      <c r="E203" s="130" t="s">
        <v>319</v>
      </c>
      <c r="F203" s="131" t="s">
        <v>320</v>
      </c>
      <c r="G203" s="132" t="s">
        <v>101</v>
      </c>
      <c r="H203" s="133">
        <v>81.93</v>
      </c>
      <c r="I203" s="134"/>
      <c r="J203" s="135">
        <f>ROUND(I203*H203,2)</f>
        <v>0</v>
      </c>
      <c r="K203" s="131" t="s">
        <v>237</v>
      </c>
      <c r="L203" s="33"/>
      <c r="M203" s="136" t="s">
        <v>31</v>
      </c>
      <c r="N203" s="137" t="s">
        <v>46</v>
      </c>
      <c r="P203" s="138">
        <f>O203*H203</f>
        <v>0</v>
      </c>
      <c r="Q203" s="138">
        <v>0.00079</v>
      </c>
      <c r="R203" s="138">
        <f>Q203*H203</f>
        <v>0.06472470000000001</v>
      </c>
      <c r="S203" s="138">
        <v>1E-05</v>
      </c>
      <c r="T203" s="139">
        <f>S203*H203</f>
        <v>0.0008193000000000001</v>
      </c>
      <c r="AR203" s="140" t="s">
        <v>90</v>
      </c>
      <c r="AT203" s="140" t="s">
        <v>176</v>
      </c>
      <c r="AU203" s="140" t="s">
        <v>84</v>
      </c>
      <c r="AY203" s="18" t="s">
        <v>172</v>
      </c>
      <c r="BE203" s="141">
        <f>IF(N203="základní",J203,0)</f>
        <v>0</v>
      </c>
      <c r="BF203" s="141">
        <f>IF(N203="snížená",J203,0)</f>
        <v>0</v>
      </c>
      <c r="BG203" s="141">
        <f>IF(N203="zákl. přenesená",J203,0)</f>
        <v>0</v>
      </c>
      <c r="BH203" s="141">
        <f>IF(N203="sníž. přenesená",J203,0)</f>
        <v>0</v>
      </c>
      <c r="BI203" s="141">
        <f>IF(N203="nulová",J203,0)</f>
        <v>0</v>
      </c>
      <c r="BJ203" s="18" t="s">
        <v>80</v>
      </c>
      <c r="BK203" s="141">
        <f>ROUND(I203*H203,2)</f>
        <v>0</v>
      </c>
      <c r="BL203" s="18" t="s">
        <v>90</v>
      </c>
      <c r="BM203" s="140" t="s">
        <v>1353</v>
      </c>
    </row>
    <row r="204" spans="2:51" s="14" customFormat="1" ht="12">
      <c r="B204" s="175"/>
      <c r="D204" s="146" t="s">
        <v>185</v>
      </c>
      <c r="E204" s="176" t="s">
        <v>31</v>
      </c>
      <c r="F204" s="177" t="s">
        <v>324</v>
      </c>
      <c r="H204" s="176" t="s">
        <v>31</v>
      </c>
      <c r="I204" s="178"/>
      <c r="L204" s="175"/>
      <c r="M204" s="179"/>
      <c r="T204" s="180"/>
      <c r="AT204" s="176" t="s">
        <v>185</v>
      </c>
      <c r="AU204" s="176" t="s">
        <v>84</v>
      </c>
      <c r="AV204" s="14" t="s">
        <v>80</v>
      </c>
      <c r="AW204" s="14" t="s">
        <v>36</v>
      </c>
      <c r="AX204" s="14" t="s">
        <v>75</v>
      </c>
      <c r="AY204" s="176" t="s">
        <v>172</v>
      </c>
    </row>
    <row r="205" spans="2:51" s="12" customFormat="1" ht="12">
      <c r="B205" s="148"/>
      <c r="D205" s="146" t="s">
        <v>185</v>
      </c>
      <c r="E205" s="149" t="s">
        <v>31</v>
      </c>
      <c r="F205" s="150" t="s">
        <v>1354</v>
      </c>
      <c r="H205" s="151">
        <v>5.85</v>
      </c>
      <c r="I205" s="152"/>
      <c r="L205" s="148"/>
      <c r="M205" s="153"/>
      <c r="T205" s="154"/>
      <c r="AT205" s="149" t="s">
        <v>185</v>
      </c>
      <c r="AU205" s="149" t="s">
        <v>84</v>
      </c>
      <c r="AV205" s="12" t="s">
        <v>84</v>
      </c>
      <c r="AW205" s="12" t="s">
        <v>36</v>
      </c>
      <c r="AX205" s="12" t="s">
        <v>75</v>
      </c>
      <c r="AY205" s="149" t="s">
        <v>172</v>
      </c>
    </row>
    <row r="206" spans="2:51" s="14" customFormat="1" ht="12">
      <c r="B206" s="175"/>
      <c r="D206" s="146" t="s">
        <v>185</v>
      </c>
      <c r="E206" s="176" t="s">
        <v>31</v>
      </c>
      <c r="F206" s="177" t="s">
        <v>1181</v>
      </c>
      <c r="H206" s="176" t="s">
        <v>31</v>
      </c>
      <c r="I206" s="178"/>
      <c r="L206" s="175"/>
      <c r="M206" s="179"/>
      <c r="T206" s="180"/>
      <c r="AT206" s="176" t="s">
        <v>185</v>
      </c>
      <c r="AU206" s="176" t="s">
        <v>84</v>
      </c>
      <c r="AV206" s="14" t="s">
        <v>80</v>
      </c>
      <c r="AW206" s="14" t="s">
        <v>36</v>
      </c>
      <c r="AX206" s="14" t="s">
        <v>75</v>
      </c>
      <c r="AY206" s="176" t="s">
        <v>172</v>
      </c>
    </row>
    <row r="207" spans="2:51" s="12" customFormat="1" ht="12">
      <c r="B207" s="148"/>
      <c r="D207" s="146" t="s">
        <v>185</v>
      </c>
      <c r="E207" s="149" t="s">
        <v>31</v>
      </c>
      <c r="F207" s="150" t="s">
        <v>1355</v>
      </c>
      <c r="H207" s="151">
        <v>41.09</v>
      </c>
      <c r="I207" s="152"/>
      <c r="L207" s="148"/>
      <c r="M207" s="153"/>
      <c r="T207" s="154"/>
      <c r="AT207" s="149" t="s">
        <v>185</v>
      </c>
      <c r="AU207" s="149" t="s">
        <v>84</v>
      </c>
      <c r="AV207" s="12" t="s">
        <v>84</v>
      </c>
      <c r="AW207" s="12" t="s">
        <v>36</v>
      </c>
      <c r="AX207" s="12" t="s">
        <v>75</v>
      </c>
      <c r="AY207" s="149" t="s">
        <v>172</v>
      </c>
    </row>
    <row r="208" spans="2:51" s="12" customFormat="1" ht="12">
      <c r="B208" s="148"/>
      <c r="D208" s="146" t="s">
        <v>185</v>
      </c>
      <c r="E208" s="149" t="s">
        <v>31</v>
      </c>
      <c r="F208" s="150" t="s">
        <v>1356</v>
      </c>
      <c r="H208" s="151">
        <v>34.99</v>
      </c>
      <c r="I208" s="152"/>
      <c r="L208" s="148"/>
      <c r="M208" s="153"/>
      <c r="T208" s="154"/>
      <c r="AT208" s="149" t="s">
        <v>185</v>
      </c>
      <c r="AU208" s="149" t="s">
        <v>84</v>
      </c>
      <c r="AV208" s="12" t="s">
        <v>84</v>
      </c>
      <c r="AW208" s="12" t="s">
        <v>36</v>
      </c>
      <c r="AX208" s="12" t="s">
        <v>75</v>
      </c>
      <c r="AY208" s="149" t="s">
        <v>172</v>
      </c>
    </row>
    <row r="209" spans="2:51" s="13" customFormat="1" ht="12">
      <c r="B209" s="168"/>
      <c r="D209" s="146" t="s">
        <v>185</v>
      </c>
      <c r="E209" s="169" t="s">
        <v>31</v>
      </c>
      <c r="F209" s="170" t="s">
        <v>217</v>
      </c>
      <c r="H209" s="171">
        <v>81.93</v>
      </c>
      <c r="I209" s="172"/>
      <c r="L209" s="168"/>
      <c r="M209" s="173"/>
      <c r="T209" s="174"/>
      <c r="AT209" s="169" t="s">
        <v>185</v>
      </c>
      <c r="AU209" s="169" t="s">
        <v>84</v>
      </c>
      <c r="AV209" s="13" t="s">
        <v>90</v>
      </c>
      <c r="AW209" s="13" t="s">
        <v>36</v>
      </c>
      <c r="AX209" s="13" t="s">
        <v>80</v>
      </c>
      <c r="AY209" s="169" t="s">
        <v>172</v>
      </c>
    </row>
    <row r="210" spans="2:65" s="1" customFormat="1" ht="37.9" customHeight="1">
      <c r="B210" s="33"/>
      <c r="C210" s="129" t="s">
        <v>338</v>
      </c>
      <c r="D210" s="129" t="s">
        <v>176</v>
      </c>
      <c r="E210" s="130" t="s">
        <v>326</v>
      </c>
      <c r="F210" s="131" t="s">
        <v>327</v>
      </c>
      <c r="G210" s="132" t="s">
        <v>109</v>
      </c>
      <c r="H210" s="133">
        <v>19.2</v>
      </c>
      <c r="I210" s="134"/>
      <c r="J210" s="135">
        <f>ROUND(I210*H210,2)</f>
        <v>0</v>
      </c>
      <c r="K210" s="131" t="s">
        <v>179</v>
      </c>
      <c r="L210" s="33"/>
      <c r="M210" s="136" t="s">
        <v>31</v>
      </c>
      <c r="N210" s="137" t="s">
        <v>46</v>
      </c>
      <c r="P210" s="138">
        <f>O210*H210</f>
        <v>0</v>
      </c>
      <c r="Q210" s="138">
        <v>0.00178344</v>
      </c>
      <c r="R210" s="138">
        <f>Q210*H210</f>
        <v>0.034242048</v>
      </c>
      <c r="S210" s="138">
        <v>1E-05</v>
      </c>
      <c r="T210" s="139">
        <f>S210*H210</f>
        <v>0.000192</v>
      </c>
      <c r="AR210" s="140" t="s">
        <v>90</v>
      </c>
      <c r="AT210" s="140" t="s">
        <v>176</v>
      </c>
      <c r="AU210" s="140" t="s">
        <v>84</v>
      </c>
      <c r="AY210" s="18" t="s">
        <v>172</v>
      </c>
      <c r="BE210" s="141">
        <f>IF(N210="základní",J210,0)</f>
        <v>0</v>
      </c>
      <c r="BF210" s="141">
        <f>IF(N210="snížená",J210,0)</f>
        <v>0</v>
      </c>
      <c r="BG210" s="141">
        <f>IF(N210="zákl. přenesená",J210,0)</f>
        <v>0</v>
      </c>
      <c r="BH210" s="141">
        <f>IF(N210="sníž. přenesená",J210,0)</f>
        <v>0</v>
      </c>
      <c r="BI210" s="141">
        <f>IF(N210="nulová",J210,0)</f>
        <v>0</v>
      </c>
      <c r="BJ210" s="18" t="s">
        <v>80</v>
      </c>
      <c r="BK210" s="141">
        <f>ROUND(I210*H210,2)</f>
        <v>0</v>
      </c>
      <c r="BL210" s="18" t="s">
        <v>90</v>
      </c>
      <c r="BM210" s="140" t="s">
        <v>1357</v>
      </c>
    </row>
    <row r="211" spans="2:47" s="1" customFormat="1" ht="12">
      <c r="B211" s="33"/>
      <c r="D211" s="142" t="s">
        <v>181</v>
      </c>
      <c r="F211" s="143" t="s">
        <v>329</v>
      </c>
      <c r="I211" s="144"/>
      <c r="L211" s="33"/>
      <c r="M211" s="145"/>
      <c r="T211" s="54"/>
      <c r="AT211" s="18" t="s">
        <v>181</v>
      </c>
      <c r="AU211" s="18" t="s">
        <v>84</v>
      </c>
    </row>
    <row r="212" spans="2:51" s="14" customFormat="1" ht="12">
      <c r="B212" s="175"/>
      <c r="D212" s="146" t="s">
        <v>185</v>
      </c>
      <c r="E212" s="176" t="s">
        <v>31</v>
      </c>
      <c r="F212" s="177" t="s">
        <v>330</v>
      </c>
      <c r="H212" s="176" t="s">
        <v>31</v>
      </c>
      <c r="I212" s="178"/>
      <c r="L212" s="175"/>
      <c r="M212" s="179"/>
      <c r="T212" s="180"/>
      <c r="AT212" s="176" t="s">
        <v>185</v>
      </c>
      <c r="AU212" s="176" t="s">
        <v>84</v>
      </c>
      <c r="AV212" s="14" t="s">
        <v>80</v>
      </c>
      <c r="AW212" s="14" t="s">
        <v>36</v>
      </c>
      <c r="AX212" s="14" t="s">
        <v>75</v>
      </c>
      <c r="AY212" s="176" t="s">
        <v>172</v>
      </c>
    </row>
    <row r="213" spans="2:51" s="12" customFormat="1" ht="12">
      <c r="B213" s="148"/>
      <c r="D213" s="146" t="s">
        <v>185</v>
      </c>
      <c r="E213" s="149" t="s">
        <v>31</v>
      </c>
      <c r="F213" s="150" t="s">
        <v>1358</v>
      </c>
      <c r="H213" s="151">
        <v>19.2</v>
      </c>
      <c r="I213" s="152"/>
      <c r="L213" s="148"/>
      <c r="M213" s="153"/>
      <c r="T213" s="154"/>
      <c r="AT213" s="149" t="s">
        <v>185</v>
      </c>
      <c r="AU213" s="149" t="s">
        <v>84</v>
      </c>
      <c r="AV213" s="12" t="s">
        <v>84</v>
      </c>
      <c r="AW213" s="12" t="s">
        <v>36</v>
      </c>
      <c r="AX213" s="12" t="s">
        <v>80</v>
      </c>
      <c r="AY213" s="149" t="s">
        <v>172</v>
      </c>
    </row>
    <row r="214" spans="2:65" s="1" customFormat="1" ht="55.5" customHeight="1">
      <c r="B214" s="33"/>
      <c r="C214" s="129" t="s">
        <v>346</v>
      </c>
      <c r="D214" s="129" t="s">
        <v>176</v>
      </c>
      <c r="E214" s="130" t="s">
        <v>333</v>
      </c>
      <c r="F214" s="131" t="s">
        <v>334</v>
      </c>
      <c r="G214" s="132" t="s">
        <v>101</v>
      </c>
      <c r="H214" s="133">
        <v>20.16</v>
      </c>
      <c r="I214" s="134"/>
      <c r="J214" s="135">
        <f>ROUND(I214*H214,2)</f>
        <v>0</v>
      </c>
      <c r="K214" s="131" t="s">
        <v>447</v>
      </c>
      <c r="L214" s="33"/>
      <c r="M214" s="136" t="s">
        <v>31</v>
      </c>
      <c r="N214" s="137" t="s">
        <v>46</v>
      </c>
      <c r="P214" s="138">
        <f>O214*H214</f>
        <v>0</v>
      </c>
      <c r="Q214" s="138">
        <v>0.02526</v>
      </c>
      <c r="R214" s="138">
        <f>Q214*H214</f>
        <v>0.5092416000000001</v>
      </c>
      <c r="S214" s="138">
        <v>0</v>
      </c>
      <c r="T214" s="139">
        <f>S214*H214</f>
        <v>0</v>
      </c>
      <c r="AR214" s="140" t="s">
        <v>90</v>
      </c>
      <c r="AT214" s="140" t="s">
        <v>176</v>
      </c>
      <c r="AU214" s="140" t="s">
        <v>84</v>
      </c>
      <c r="AY214" s="18" t="s">
        <v>172</v>
      </c>
      <c r="BE214" s="141">
        <f>IF(N214="základní",J214,0)</f>
        <v>0</v>
      </c>
      <c r="BF214" s="141">
        <f>IF(N214="snížená",J214,0)</f>
        <v>0</v>
      </c>
      <c r="BG214" s="141">
        <f>IF(N214="zákl. přenesená",J214,0)</f>
        <v>0</v>
      </c>
      <c r="BH214" s="141">
        <f>IF(N214="sníž. přenesená",J214,0)</f>
        <v>0</v>
      </c>
      <c r="BI214" s="141">
        <f>IF(N214="nulová",J214,0)</f>
        <v>0</v>
      </c>
      <c r="BJ214" s="18" t="s">
        <v>80</v>
      </c>
      <c r="BK214" s="141">
        <f>ROUND(I214*H214,2)</f>
        <v>0</v>
      </c>
      <c r="BL214" s="18" t="s">
        <v>90</v>
      </c>
      <c r="BM214" s="140" t="s">
        <v>1359</v>
      </c>
    </row>
    <row r="215" spans="2:51" s="14" customFormat="1" ht="12">
      <c r="B215" s="175"/>
      <c r="D215" s="146" t="s">
        <v>185</v>
      </c>
      <c r="E215" s="176" t="s">
        <v>31</v>
      </c>
      <c r="F215" s="177" t="s">
        <v>330</v>
      </c>
      <c r="H215" s="176" t="s">
        <v>31</v>
      </c>
      <c r="I215" s="178"/>
      <c r="L215" s="175"/>
      <c r="M215" s="179"/>
      <c r="T215" s="180"/>
      <c r="AT215" s="176" t="s">
        <v>185</v>
      </c>
      <c r="AU215" s="176" t="s">
        <v>84</v>
      </c>
      <c r="AV215" s="14" t="s">
        <v>80</v>
      </c>
      <c r="AW215" s="14" t="s">
        <v>36</v>
      </c>
      <c r="AX215" s="14" t="s">
        <v>75</v>
      </c>
      <c r="AY215" s="176" t="s">
        <v>172</v>
      </c>
    </row>
    <row r="216" spans="2:51" s="12" customFormat="1" ht="12">
      <c r="B216" s="148"/>
      <c r="D216" s="146" t="s">
        <v>185</v>
      </c>
      <c r="E216" s="149" t="s">
        <v>31</v>
      </c>
      <c r="F216" s="150" t="s">
        <v>1360</v>
      </c>
      <c r="H216" s="151">
        <v>20.16</v>
      </c>
      <c r="I216" s="152"/>
      <c r="L216" s="148"/>
      <c r="M216" s="153"/>
      <c r="T216" s="154"/>
      <c r="AT216" s="149" t="s">
        <v>185</v>
      </c>
      <c r="AU216" s="149" t="s">
        <v>84</v>
      </c>
      <c r="AV216" s="12" t="s">
        <v>84</v>
      </c>
      <c r="AW216" s="12" t="s">
        <v>36</v>
      </c>
      <c r="AX216" s="12" t="s">
        <v>80</v>
      </c>
      <c r="AY216" s="149" t="s">
        <v>172</v>
      </c>
    </row>
    <row r="217" spans="2:63" s="11" customFormat="1" ht="22.9" customHeight="1">
      <c r="B217" s="117"/>
      <c r="D217" s="118" t="s">
        <v>74</v>
      </c>
      <c r="E217" s="127" t="s">
        <v>93</v>
      </c>
      <c r="F217" s="127" t="s">
        <v>921</v>
      </c>
      <c r="I217" s="120"/>
      <c r="J217" s="128">
        <f>BK217</f>
        <v>0</v>
      </c>
      <c r="L217" s="117"/>
      <c r="M217" s="122"/>
      <c r="P217" s="123">
        <f>SUM(P218:P237)</f>
        <v>0</v>
      </c>
      <c r="R217" s="123">
        <f>SUM(R218:R237)</f>
        <v>2.91876234</v>
      </c>
      <c r="T217" s="124">
        <f>SUM(T218:T237)</f>
        <v>6.1092200000000005</v>
      </c>
      <c r="AR217" s="118" t="s">
        <v>80</v>
      </c>
      <c r="AT217" s="125" t="s">
        <v>74</v>
      </c>
      <c r="AU217" s="125" t="s">
        <v>80</v>
      </c>
      <c r="AY217" s="118" t="s">
        <v>172</v>
      </c>
      <c r="BK217" s="126">
        <f>SUM(BK218:BK237)</f>
        <v>0</v>
      </c>
    </row>
    <row r="218" spans="2:65" s="1" customFormat="1" ht="66.75" customHeight="1">
      <c r="B218" s="33"/>
      <c r="C218" s="129" t="s">
        <v>352</v>
      </c>
      <c r="D218" s="129" t="s">
        <v>176</v>
      </c>
      <c r="E218" s="130" t="s">
        <v>922</v>
      </c>
      <c r="F218" s="131" t="s">
        <v>923</v>
      </c>
      <c r="G218" s="132" t="s">
        <v>101</v>
      </c>
      <c r="H218" s="133">
        <v>23.497</v>
      </c>
      <c r="I218" s="134"/>
      <c r="J218" s="135">
        <f>ROUND(I218*H218,2)</f>
        <v>0</v>
      </c>
      <c r="K218" s="131" t="s">
        <v>179</v>
      </c>
      <c r="L218" s="33"/>
      <c r="M218" s="136" t="s">
        <v>31</v>
      </c>
      <c r="N218" s="137" t="s">
        <v>46</v>
      </c>
      <c r="P218" s="138">
        <f>O218*H218</f>
        <v>0</v>
      </c>
      <c r="Q218" s="138">
        <v>0</v>
      </c>
      <c r="R218" s="138">
        <f>Q218*H218</f>
        <v>0</v>
      </c>
      <c r="S218" s="138">
        <v>0.26</v>
      </c>
      <c r="T218" s="139">
        <f>S218*H218</f>
        <v>6.1092200000000005</v>
      </c>
      <c r="AR218" s="140" t="s">
        <v>90</v>
      </c>
      <c r="AT218" s="140" t="s">
        <v>176</v>
      </c>
      <c r="AU218" s="140" t="s">
        <v>84</v>
      </c>
      <c r="AY218" s="18" t="s">
        <v>172</v>
      </c>
      <c r="BE218" s="141">
        <f>IF(N218="základní",J218,0)</f>
        <v>0</v>
      </c>
      <c r="BF218" s="141">
        <f>IF(N218="snížená",J218,0)</f>
        <v>0</v>
      </c>
      <c r="BG218" s="141">
        <f>IF(N218="zákl. přenesená",J218,0)</f>
        <v>0</v>
      </c>
      <c r="BH218" s="141">
        <f>IF(N218="sníž. přenesená",J218,0)</f>
        <v>0</v>
      </c>
      <c r="BI218" s="141">
        <f>IF(N218="nulová",J218,0)</f>
        <v>0</v>
      </c>
      <c r="BJ218" s="18" t="s">
        <v>80</v>
      </c>
      <c r="BK218" s="141">
        <f>ROUND(I218*H218,2)</f>
        <v>0</v>
      </c>
      <c r="BL218" s="18" t="s">
        <v>90</v>
      </c>
      <c r="BM218" s="140" t="s">
        <v>1361</v>
      </c>
    </row>
    <row r="219" spans="2:47" s="1" customFormat="1" ht="12">
      <c r="B219" s="33"/>
      <c r="D219" s="142" t="s">
        <v>181</v>
      </c>
      <c r="F219" s="143" t="s">
        <v>925</v>
      </c>
      <c r="I219" s="144"/>
      <c r="L219" s="33"/>
      <c r="M219" s="145"/>
      <c r="T219" s="54"/>
      <c r="AT219" s="18" t="s">
        <v>181</v>
      </c>
      <c r="AU219" s="18" t="s">
        <v>84</v>
      </c>
    </row>
    <row r="220" spans="2:47" s="1" customFormat="1" ht="12">
      <c r="B220" s="33"/>
      <c r="D220" s="146" t="s">
        <v>183</v>
      </c>
      <c r="F220" s="147" t="s">
        <v>926</v>
      </c>
      <c r="I220" s="144"/>
      <c r="L220" s="33"/>
      <c r="M220" s="145"/>
      <c r="T220" s="54"/>
      <c r="AT220" s="18" t="s">
        <v>183</v>
      </c>
      <c r="AU220" s="18" t="s">
        <v>84</v>
      </c>
    </row>
    <row r="221" spans="2:51" s="12" customFormat="1" ht="12">
      <c r="B221" s="148"/>
      <c r="D221" s="146" t="s">
        <v>185</v>
      </c>
      <c r="E221" s="149" t="s">
        <v>31</v>
      </c>
      <c r="F221" s="150" t="s">
        <v>833</v>
      </c>
      <c r="H221" s="151">
        <v>23.497</v>
      </c>
      <c r="I221" s="152"/>
      <c r="L221" s="148"/>
      <c r="M221" s="153"/>
      <c r="T221" s="154"/>
      <c r="AT221" s="149" t="s">
        <v>185</v>
      </c>
      <c r="AU221" s="149" t="s">
        <v>84</v>
      </c>
      <c r="AV221" s="12" t="s">
        <v>84</v>
      </c>
      <c r="AW221" s="12" t="s">
        <v>36</v>
      </c>
      <c r="AX221" s="12" t="s">
        <v>80</v>
      </c>
      <c r="AY221" s="149" t="s">
        <v>172</v>
      </c>
    </row>
    <row r="222" spans="2:47" s="1" customFormat="1" ht="12">
      <c r="B222" s="33"/>
      <c r="D222" s="146" t="s">
        <v>186</v>
      </c>
      <c r="F222" s="155" t="s">
        <v>927</v>
      </c>
      <c r="L222" s="33"/>
      <c r="M222" s="145"/>
      <c r="T222" s="54"/>
      <c r="AU222" s="18" t="s">
        <v>84</v>
      </c>
    </row>
    <row r="223" spans="2:47" s="1" customFormat="1" ht="12">
      <c r="B223" s="33"/>
      <c r="D223" s="146" t="s">
        <v>186</v>
      </c>
      <c r="F223" s="156" t="s">
        <v>1305</v>
      </c>
      <c r="H223" s="157">
        <v>23.497</v>
      </c>
      <c r="L223" s="33"/>
      <c r="M223" s="145"/>
      <c r="T223" s="54"/>
      <c r="AU223" s="18" t="s">
        <v>84</v>
      </c>
    </row>
    <row r="224" spans="2:65" s="1" customFormat="1" ht="44.25" customHeight="1">
      <c r="B224" s="33"/>
      <c r="C224" s="129" t="s">
        <v>358</v>
      </c>
      <c r="D224" s="129" t="s">
        <v>176</v>
      </c>
      <c r="E224" s="130" t="s">
        <v>929</v>
      </c>
      <c r="F224" s="131" t="s">
        <v>930</v>
      </c>
      <c r="G224" s="132" t="s">
        <v>101</v>
      </c>
      <c r="H224" s="133">
        <v>15</v>
      </c>
      <c r="I224" s="134"/>
      <c r="J224" s="135">
        <f>ROUND(I224*H224,2)</f>
        <v>0</v>
      </c>
      <c r="K224" s="131" t="s">
        <v>179</v>
      </c>
      <c r="L224" s="33"/>
      <c r="M224" s="136" t="s">
        <v>31</v>
      </c>
      <c r="N224" s="137" t="s">
        <v>46</v>
      </c>
      <c r="P224" s="138">
        <f>O224*H224</f>
        <v>0</v>
      </c>
      <c r="Q224" s="138">
        <v>0</v>
      </c>
      <c r="R224" s="138">
        <f>Q224*H224</f>
        <v>0</v>
      </c>
      <c r="S224" s="138">
        <v>0</v>
      </c>
      <c r="T224" s="139">
        <f>S224*H224</f>
        <v>0</v>
      </c>
      <c r="AR224" s="140" t="s">
        <v>90</v>
      </c>
      <c r="AT224" s="140" t="s">
        <v>176</v>
      </c>
      <c r="AU224" s="140" t="s">
        <v>84</v>
      </c>
      <c r="AY224" s="18" t="s">
        <v>172</v>
      </c>
      <c r="BE224" s="141">
        <f>IF(N224="základní",J224,0)</f>
        <v>0</v>
      </c>
      <c r="BF224" s="141">
        <f>IF(N224="snížená",J224,0)</f>
        <v>0</v>
      </c>
      <c r="BG224" s="141">
        <f>IF(N224="zákl. přenesená",J224,0)</f>
        <v>0</v>
      </c>
      <c r="BH224" s="141">
        <f>IF(N224="sníž. přenesená",J224,0)</f>
        <v>0</v>
      </c>
      <c r="BI224" s="141">
        <f>IF(N224="nulová",J224,0)</f>
        <v>0</v>
      </c>
      <c r="BJ224" s="18" t="s">
        <v>80</v>
      </c>
      <c r="BK224" s="141">
        <f>ROUND(I224*H224,2)</f>
        <v>0</v>
      </c>
      <c r="BL224" s="18" t="s">
        <v>90</v>
      </c>
      <c r="BM224" s="140" t="s">
        <v>1362</v>
      </c>
    </row>
    <row r="225" spans="2:47" s="1" customFormat="1" ht="12">
      <c r="B225" s="33"/>
      <c r="D225" s="142" t="s">
        <v>181</v>
      </c>
      <c r="F225" s="143" t="s">
        <v>932</v>
      </c>
      <c r="I225" s="144"/>
      <c r="L225" s="33"/>
      <c r="M225" s="145"/>
      <c r="T225" s="54"/>
      <c r="AT225" s="18" t="s">
        <v>181</v>
      </c>
      <c r="AU225" s="18" t="s">
        <v>84</v>
      </c>
    </row>
    <row r="226" spans="2:51" s="12" customFormat="1" ht="12">
      <c r="B226" s="148"/>
      <c r="D226" s="146" t="s">
        <v>185</v>
      </c>
      <c r="E226" s="149" t="s">
        <v>31</v>
      </c>
      <c r="F226" s="150" t="s">
        <v>933</v>
      </c>
      <c r="H226" s="151">
        <v>5</v>
      </c>
      <c r="I226" s="152"/>
      <c r="L226" s="148"/>
      <c r="M226" s="153"/>
      <c r="T226" s="154"/>
      <c r="AT226" s="149" t="s">
        <v>185</v>
      </c>
      <c r="AU226" s="149" t="s">
        <v>84</v>
      </c>
      <c r="AV226" s="12" t="s">
        <v>84</v>
      </c>
      <c r="AW226" s="12" t="s">
        <v>36</v>
      </c>
      <c r="AX226" s="12" t="s">
        <v>75</v>
      </c>
      <c r="AY226" s="149" t="s">
        <v>172</v>
      </c>
    </row>
    <row r="227" spans="2:51" s="14" customFormat="1" ht="12">
      <c r="B227" s="175"/>
      <c r="D227" s="146" t="s">
        <v>185</v>
      </c>
      <c r="E227" s="176" t="s">
        <v>31</v>
      </c>
      <c r="F227" s="177" t="s">
        <v>1363</v>
      </c>
      <c r="H227" s="176" t="s">
        <v>31</v>
      </c>
      <c r="I227" s="178"/>
      <c r="L227" s="175"/>
      <c r="M227" s="179"/>
      <c r="T227" s="180"/>
      <c r="AT227" s="176" t="s">
        <v>185</v>
      </c>
      <c r="AU227" s="176" t="s">
        <v>84</v>
      </c>
      <c r="AV227" s="14" t="s">
        <v>80</v>
      </c>
      <c r="AW227" s="14" t="s">
        <v>36</v>
      </c>
      <c r="AX227" s="14" t="s">
        <v>75</v>
      </c>
      <c r="AY227" s="176" t="s">
        <v>172</v>
      </c>
    </row>
    <row r="228" spans="2:51" s="12" customFormat="1" ht="12">
      <c r="B228" s="148"/>
      <c r="D228" s="146" t="s">
        <v>185</v>
      </c>
      <c r="E228" s="149" t="s">
        <v>31</v>
      </c>
      <c r="F228" s="150" t="s">
        <v>1364</v>
      </c>
      <c r="H228" s="151">
        <v>10</v>
      </c>
      <c r="I228" s="152"/>
      <c r="L228" s="148"/>
      <c r="M228" s="153"/>
      <c r="T228" s="154"/>
      <c r="AT228" s="149" t="s">
        <v>185</v>
      </c>
      <c r="AU228" s="149" t="s">
        <v>84</v>
      </c>
      <c r="AV228" s="12" t="s">
        <v>84</v>
      </c>
      <c r="AW228" s="12" t="s">
        <v>36</v>
      </c>
      <c r="AX228" s="12" t="s">
        <v>75</v>
      </c>
      <c r="AY228" s="149" t="s">
        <v>172</v>
      </c>
    </row>
    <row r="229" spans="2:51" s="13" customFormat="1" ht="12">
      <c r="B229" s="168"/>
      <c r="D229" s="146" t="s">
        <v>185</v>
      </c>
      <c r="E229" s="169" t="s">
        <v>31</v>
      </c>
      <c r="F229" s="170" t="s">
        <v>217</v>
      </c>
      <c r="H229" s="171">
        <v>15</v>
      </c>
      <c r="I229" s="172"/>
      <c r="L229" s="168"/>
      <c r="M229" s="173"/>
      <c r="T229" s="174"/>
      <c r="AT229" s="169" t="s">
        <v>185</v>
      </c>
      <c r="AU229" s="169" t="s">
        <v>84</v>
      </c>
      <c r="AV229" s="13" t="s">
        <v>90</v>
      </c>
      <c r="AW229" s="13" t="s">
        <v>36</v>
      </c>
      <c r="AX229" s="13" t="s">
        <v>80</v>
      </c>
      <c r="AY229" s="169" t="s">
        <v>172</v>
      </c>
    </row>
    <row r="230" spans="2:65" s="1" customFormat="1" ht="16.5" customHeight="1">
      <c r="B230" s="33"/>
      <c r="C230" s="158" t="s">
        <v>366</v>
      </c>
      <c r="D230" s="158" t="s">
        <v>201</v>
      </c>
      <c r="E230" s="159" t="s">
        <v>1365</v>
      </c>
      <c r="F230" s="160" t="s">
        <v>1366</v>
      </c>
      <c r="G230" s="161" t="s">
        <v>101</v>
      </c>
      <c r="H230" s="162">
        <v>5.874</v>
      </c>
      <c r="I230" s="163"/>
      <c r="J230" s="164">
        <f>ROUND(I230*H230,2)</f>
        <v>0</v>
      </c>
      <c r="K230" s="160" t="s">
        <v>1002</v>
      </c>
      <c r="L230" s="165"/>
      <c r="M230" s="166" t="s">
        <v>31</v>
      </c>
      <c r="N230" s="167" t="s">
        <v>46</v>
      </c>
      <c r="P230" s="138">
        <f>O230*H230</f>
        <v>0</v>
      </c>
      <c r="Q230" s="138">
        <v>0.14</v>
      </c>
      <c r="R230" s="138">
        <f>Q230*H230</f>
        <v>0.82236</v>
      </c>
      <c r="S230" s="138">
        <v>0</v>
      </c>
      <c r="T230" s="139">
        <f>S230*H230</f>
        <v>0</v>
      </c>
      <c r="AR230" s="140" t="s">
        <v>205</v>
      </c>
      <c r="AT230" s="140" t="s">
        <v>201</v>
      </c>
      <c r="AU230" s="140" t="s">
        <v>84</v>
      </c>
      <c r="AY230" s="18" t="s">
        <v>172</v>
      </c>
      <c r="BE230" s="141">
        <f>IF(N230="základní",J230,0)</f>
        <v>0</v>
      </c>
      <c r="BF230" s="141">
        <f>IF(N230="snížená",J230,0)</f>
        <v>0</v>
      </c>
      <c r="BG230" s="141">
        <f>IF(N230="zákl. přenesená",J230,0)</f>
        <v>0</v>
      </c>
      <c r="BH230" s="141">
        <f>IF(N230="sníž. přenesená",J230,0)</f>
        <v>0</v>
      </c>
      <c r="BI230" s="141">
        <f>IF(N230="nulová",J230,0)</f>
        <v>0</v>
      </c>
      <c r="BJ230" s="18" t="s">
        <v>80</v>
      </c>
      <c r="BK230" s="141">
        <f>ROUND(I230*H230,2)</f>
        <v>0</v>
      </c>
      <c r="BL230" s="18" t="s">
        <v>90</v>
      </c>
      <c r="BM230" s="140" t="s">
        <v>1367</v>
      </c>
    </row>
    <row r="231" spans="2:47" s="1" customFormat="1" ht="12">
      <c r="B231" s="33"/>
      <c r="D231" s="146" t="s">
        <v>183</v>
      </c>
      <c r="F231" s="147" t="s">
        <v>1368</v>
      </c>
      <c r="I231" s="144"/>
      <c r="L231" s="33"/>
      <c r="M231" s="145"/>
      <c r="T231" s="54"/>
      <c r="AT231" s="18" t="s">
        <v>183</v>
      </c>
      <c r="AU231" s="18" t="s">
        <v>84</v>
      </c>
    </row>
    <row r="232" spans="2:51" s="12" customFormat="1" ht="12">
      <c r="B232" s="148"/>
      <c r="D232" s="146" t="s">
        <v>185</v>
      </c>
      <c r="F232" s="150" t="s">
        <v>1369</v>
      </c>
      <c r="H232" s="151">
        <v>5.874</v>
      </c>
      <c r="I232" s="152"/>
      <c r="L232" s="148"/>
      <c r="M232" s="153"/>
      <c r="T232" s="154"/>
      <c r="AT232" s="149" t="s">
        <v>185</v>
      </c>
      <c r="AU232" s="149" t="s">
        <v>84</v>
      </c>
      <c r="AV232" s="12" t="s">
        <v>84</v>
      </c>
      <c r="AW232" s="12" t="s">
        <v>4</v>
      </c>
      <c r="AX232" s="12" t="s">
        <v>80</v>
      </c>
      <c r="AY232" s="149" t="s">
        <v>172</v>
      </c>
    </row>
    <row r="233" spans="2:65" s="1" customFormat="1" ht="78" customHeight="1">
      <c r="B233" s="33"/>
      <c r="C233" s="129" t="s">
        <v>377</v>
      </c>
      <c r="D233" s="129" t="s">
        <v>176</v>
      </c>
      <c r="E233" s="130" t="s">
        <v>1370</v>
      </c>
      <c r="F233" s="131" t="s">
        <v>1371</v>
      </c>
      <c r="G233" s="132" t="s">
        <v>101</v>
      </c>
      <c r="H233" s="133">
        <v>23.497</v>
      </c>
      <c r="I233" s="134"/>
      <c r="J233" s="135">
        <f>ROUND(I233*H233,2)</f>
        <v>0</v>
      </c>
      <c r="K233" s="131" t="s">
        <v>179</v>
      </c>
      <c r="L233" s="33"/>
      <c r="M233" s="136" t="s">
        <v>31</v>
      </c>
      <c r="N233" s="137" t="s">
        <v>46</v>
      </c>
      <c r="P233" s="138">
        <f>O233*H233</f>
        <v>0</v>
      </c>
      <c r="Q233" s="138">
        <v>0.08922</v>
      </c>
      <c r="R233" s="138">
        <f>Q233*H233</f>
        <v>2.09640234</v>
      </c>
      <c r="S233" s="138">
        <v>0</v>
      </c>
      <c r="T233" s="139">
        <f>S233*H233</f>
        <v>0</v>
      </c>
      <c r="AR233" s="140" t="s">
        <v>90</v>
      </c>
      <c r="AT233" s="140" t="s">
        <v>176</v>
      </c>
      <c r="AU233" s="140" t="s">
        <v>84</v>
      </c>
      <c r="AY233" s="18" t="s">
        <v>172</v>
      </c>
      <c r="BE233" s="141">
        <f>IF(N233="základní",J233,0)</f>
        <v>0</v>
      </c>
      <c r="BF233" s="141">
        <f>IF(N233="snížená",J233,0)</f>
        <v>0</v>
      </c>
      <c r="BG233" s="141">
        <f>IF(N233="zákl. přenesená",J233,0)</f>
        <v>0</v>
      </c>
      <c r="BH233" s="141">
        <f>IF(N233="sníž. přenesená",J233,0)</f>
        <v>0</v>
      </c>
      <c r="BI233" s="141">
        <f>IF(N233="nulová",J233,0)</f>
        <v>0</v>
      </c>
      <c r="BJ233" s="18" t="s">
        <v>80</v>
      </c>
      <c r="BK233" s="141">
        <f>ROUND(I233*H233,2)</f>
        <v>0</v>
      </c>
      <c r="BL233" s="18" t="s">
        <v>90</v>
      </c>
      <c r="BM233" s="140" t="s">
        <v>1372</v>
      </c>
    </row>
    <row r="234" spans="2:47" s="1" customFormat="1" ht="12">
      <c r="B234" s="33"/>
      <c r="D234" s="142" t="s">
        <v>181</v>
      </c>
      <c r="F234" s="143" t="s">
        <v>1373</v>
      </c>
      <c r="I234" s="144"/>
      <c r="L234" s="33"/>
      <c r="M234" s="145"/>
      <c r="T234" s="54"/>
      <c r="AT234" s="18" t="s">
        <v>181</v>
      </c>
      <c r="AU234" s="18" t="s">
        <v>84</v>
      </c>
    </row>
    <row r="235" spans="2:51" s="12" customFormat="1" ht="12">
      <c r="B235" s="148"/>
      <c r="D235" s="146" t="s">
        <v>185</v>
      </c>
      <c r="E235" s="149" t="s">
        <v>31</v>
      </c>
      <c r="F235" s="150" t="s">
        <v>833</v>
      </c>
      <c r="H235" s="151">
        <v>23.497</v>
      </c>
      <c r="I235" s="152"/>
      <c r="L235" s="148"/>
      <c r="M235" s="153"/>
      <c r="T235" s="154"/>
      <c r="AT235" s="149" t="s">
        <v>185</v>
      </c>
      <c r="AU235" s="149" t="s">
        <v>84</v>
      </c>
      <c r="AV235" s="12" t="s">
        <v>84</v>
      </c>
      <c r="AW235" s="12" t="s">
        <v>36</v>
      </c>
      <c r="AX235" s="12" t="s">
        <v>80</v>
      </c>
      <c r="AY235" s="149" t="s">
        <v>172</v>
      </c>
    </row>
    <row r="236" spans="2:47" s="1" customFormat="1" ht="12">
      <c r="B236" s="33"/>
      <c r="D236" s="146" t="s">
        <v>186</v>
      </c>
      <c r="F236" s="155" t="s">
        <v>927</v>
      </c>
      <c r="L236" s="33"/>
      <c r="M236" s="145"/>
      <c r="T236" s="54"/>
      <c r="AU236" s="18" t="s">
        <v>84</v>
      </c>
    </row>
    <row r="237" spans="2:47" s="1" customFormat="1" ht="12">
      <c r="B237" s="33"/>
      <c r="D237" s="146" t="s">
        <v>186</v>
      </c>
      <c r="F237" s="156" t="s">
        <v>1305</v>
      </c>
      <c r="H237" s="157">
        <v>23.497</v>
      </c>
      <c r="L237" s="33"/>
      <c r="M237" s="145"/>
      <c r="T237" s="54"/>
      <c r="AU237" s="18" t="s">
        <v>84</v>
      </c>
    </row>
    <row r="238" spans="2:63" s="11" customFormat="1" ht="22.9" customHeight="1">
      <c r="B238" s="117"/>
      <c r="D238" s="118" t="s">
        <v>74</v>
      </c>
      <c r="E238" s="127" t="s">
        <v>96</v>
      </c>
      <c r="F238" s="127" t="s">
        <v>337</v>
      </c>
      <c r="I238" s="120"/>
      <c r="J238" s="128">
        <f>BK238</f>
        <v>0</v>
      </c>
      <c r="L238" s="117"/>
      <c r="M238" s="122"/>
      <c r="P238" s="123">
        <f>P239+P322</f>
        <v>0</v>
      </c>
      <c r="R238" s="123">
        <f>R239+R322</f>
        <v>6.50669228028</v>
      </c>
      <c r="T238" s="124">
        <f>T239+T322</f>
        <v>0</v>
      </c>
      <c r="AR238" s="118" t="s">
        <v>80</v>
      </c>
      <c r="AT238" s="125" t="s">
        <v>74</v>
      </c>
      <c r="AU238" s="125" t="s">
        <v>80</v>
      </c>
      <c r="AY238" s="118" t="s">
        <v>172</v>
      </c>
      <c r="BK238" s="126">
        <f>BK239+BK322</f>
        <v>0</v>
      </c>
    </row>
    <row r="239" spans="2:63" s="11" customFormat="1" ht="20.85" customHeight="1">
      <c r="B239" s="117"/>
      <c r="D239" s="118" t="s">
        <v>74</v>
      </c>
      <c r="E239" s="127" t="s">
        <v>344</v>
      </c>
      <c r="F239" s="127" t="s">
        <v>345</v>
      </c>
      <c r="I239" s="120"/>
      <c r="J239" s="128">
        <f>BK239</f>
        <v>0</v>
      </c>
      <c r="L239" s="117"/>
      <c r="M239" s="122"/>
      <c r="P239" s="123">
        <f>P240+SUM(P241:P253)</f>
        <v>0</v>
      </c>
      <c r="R239" s="123">
        <f>R240+SUM(R241:R253)</f>
        <v>6.27813495</v>
      </c>
      <c r="T239" s="124">
        <f>T240+SUM(T241:T253)</f>
        <v>0</v>
      </c>
      <c r="AR239" s="118" t="s">
        <v>80</v>
      </c>
      <c r="AT239" s="125" t="s">
        <v>74</v>
      </c>
      <c r="AU239" s="125" t="s">
        <v>84</v>
      </c>
      <c r="AY239" s="118" t="s">
        <v>172</v>
      </c>
      <c r="BK239" s="126">
        <f>BK240+SUM(BK241:BK253)</f>
        <v>0</v>
      </c>
    </row>
    <row r="240" spans="2:65" s="1" customFormat="1" ht="33" customHeight="1">
      <c r="B240" s="33"/>
      <c r="C240" s="129" t="s">
        <v>382</v>
      </c>
      <c r="D240" s="129" t="s">
        <v>176</v>
      </c>
      <c r="E240" s="130" t="s">
        <v>347</v>
      </c>
      <c r="F240" s="131" t="s">
        <v>348</v>
      </c>
      <c r="G240" s="132" t="s">
        <v>101</v>
      </c>
      <c r="H240" s="133">
        <v>200</v>
      </c>
      <c r="I240" s="134"/>
      <c r="J240" s="135">
        <f>ROUND(I240*H240,2)</f>
        <v>0</v>
      </c>
      <c r="K240" s="131" t="s">
        <v>179</v>
      </c>
      <c r="L240" s="33"/>
      <c r="M240" s="136" t="s">
        <v>31</v>
      </c>
      <c r="N240" s="137" t="s">
        <v>46</v>
      </c>
      <c r="P240" s="138">
        <f>O240*H240</f>
        <v>0</v>
      </c>
      <c r="Q240" s="138">
        <v>0</v>
      </c>
      <c r="R240" s="138">
        <f>Q240*H240</f>
        <v>0</v>
      </c>
      <c r="S240" s="138">
        <v>0</v>
      </c>
      <c r="T240" s="139">
        <f>S240*H240</f>
        <v>0</v>
      </c>
      <c r="AR240" s="140" t="s">
        <v>90</v>
      </c>
      <c r="AT240" s="140" t="s">
        <v>176</v>
      </c>
      <c r="AU240" s="140" t="s">
        <v>87</v>
      </c>
      <c r="AY240" s="18" t="s">
        <v>172</v>
      </c>
      <c r="BE240" s="141">
        <f>IF(N240="základní",J240,0)</f>
        <v>0</v>
      </c>
      <c r="BF240" s="141">
        <f>IF(N240="snížená",J240,0)</f>
        <v>0</v>
      </c>
      <c r="BG240" s="141">
        <f>IF(N240="zákl. přenesená",J240,0)</f>
        <v>0</v>
      </c>
      <c r="BH240" s="141">
        <f>IF(N240="sníž. přenesená",J240,0)</f>
        <v>0</v>
      </c>
      <c r="BI240" s="141">
        <f>IF(N240="nulová",J240,0)</f>
        <v>0</v>
      </c>
      <c r="BJ240" s="18" t="s">
        <v>80</v>
      </c>
      <c r="BK240" s="141">
        <f>ROUND(I240*H240,2)</f>
        <v>0</v>
      </c>
      <c r="BL240" s="18" t="s">
        <v>90</v>
      </c>
      <c r="BM240" s="140" t="s">
        <v>1374</v>
      </c>
    </row>
    <row r="241" spans="2:47" s="1" customFormat="1" ht="12">
      <c r="B241" s="33"/>
      <c r="D241" s="142" t="s">
        <v>181</v>
      </c>
      <c r="F241" s="143" t="s">
        <v>350</v>
      </c>
      <c r="I241" s="144"/>
      <c r="L241" s="33"/>
      <c r="M241" s="145"/>
      <c r="T241" s="54"/>
      <c r="AT241" s="18" t="s">
        <v>181</v>
      </c>
      <c r="AU241" s="18" t="s">
        <v>87</v>
      </c>
    </row>
    <row r="242" spans="2:51" s="12" customFormat="1" ht="12">
      <c r="B242" s="148"/>
      <c r="D242" s="146" t="s">
        <v>185</v>
      </c>
      <c r="E242" s="149" t="s">
        <v>31</v>
      </c>
      <c r="F242" s="150" t="s">
        <v>1189</v>
      </c>
      <c r="H242" s="151">
        <v>200</v>
      </c>
      <c r="I242" s="152"/>
      <c r="L242" s="148"/>
      <c r="M242" s="153"/>
      <c r="T242" s="154"/>
      <c r="AT242" s="149" t="s">
        <v>185</v>
      </c>
      <c r="AU242" s="149" t="s">
        <v>87</v>
      </c>
      <c r="AV242" s="12" t="s">
        <v>84</v>
      </c>
      <c r="AW242" s="12" t="s">
        <v>36</v>
      </c>
      <c r="AX242" s="12" t="s">
        <v>80</v>
      </c>
      <c r="AY242" s="149" t="s">
        <v>172</v>
      </c>
    </row>
    <row r="243" spans="2:65" s="1" customFormat="1" ht="37.9" customHeight="1">
      <c r="B243" s="33"/>
      <c r="C243" s="129" t="s">
        <v>387</v>
      </c>
      <c r="D243" s="129" t="s">
        <v>176</v>
      </c>
      <c r="E243" s="130" t="s">
        <v>353</v>
      </c>
      <c r="F243" s="131" t="s">
        <v>354</v>
      </c>
      <c r="G243" s="132" t="s">
        <v>101</v>
      </c>
      <c r="H243" s="133">
        <v>21.384</v>
      </c>
      <c r="I243" s="134"/>
      <c r="J243" s="135">
        <f>ROUND(I243*H243,2)</f>
        <v>0</v>
      </c>
      <c r="K243" s="131" t="s">
        <v>179</v>
      </c>
      <c r="L243" s="33"/>
      <c r="M243" s="136" t="s">
        <v>31</v>
      </c>
      <c r="N243" s="137" t="s">
        <v>46</v>
      </c>
      <c r="P243" s="138">
        <f>O243*H243</f>
        <v>0</v>
      </c>
      <c r="Q243" s="138">
        <v>0</v>
      </c>
      <c r="R243" s="138">
        <f>Q243*H243</f>
        <v>0</v>
      </c>
      <c r="S243" s="138">
        <v>0</v>
      </c>
      <c r="T243" s="139">
        <f>S243*H243</f>
        <v>0</v>
      </c>
      <c r="AR243" s="140" t="s">
        <v>90</v>
      </c>
      <c r="AT243" s="140" t="s">
        <v>176</v>
      </c>
      <c r="AU243" s="140" t="s">
        <v>87</v>
      </c>
      <c r="AY243" s="18" t="s">
        <v>172</v>
      </c>
      <c r="BE243" s="141">
        <f>IF(N243="základní",J243,0)</f>
        <v>0</v>
      </c>
      <c r="BF243" s="141">
        <f>IF(N243="snížená",J243,0)</f>
        <v>0</v>
      </c>
      <c r="BG243" s="141">
        <f>IF(N243="zákl. přenesená",J243,0)</f>
        <v>0</v>
      </c>
      <c r="BH243" s="141">
        <f>IF(N243="sníž. přenesená",J243,0)</f>
        <v>0</v>
      </c>
      <c r="BI243" s="141">
        <f>IF(N243="nulová",J243,0)</f>
        <v>0</v>
      </c>
      <c r="BJ243" s="18" t="s">
        <v>80</v>
      </c>
      <c r="BK243" s="141">
        <f>ROUND(I243*H243,2)</f>
        <v>0</v>
      </c>
      <c r="BL243" s="18" t="s">
        <v>90</v>
      </c>
      <c r="BM243" s="140" t="s">
        <v>1375</v>
      </c>
    </row>
    <row r="244" spans="2:47" s="1" customFormat="1" ht="12">
      <c r="B244" s="33"/>
      <c r="D244" s="142" t="s">
        <v>181</v>
      </c>
      <c r="F244" s="143" t="s">
        <v>356</v>
      </c>
      <c r="I244" s="144"/>
      <c r="L244" s="33"/>
      <c r="M244" s="145"/>
      <c r="T244" s="54"/>
      <c r="AT244" s="18" t="s">
        <v>181</v>
      </c>
      <c r="AU244" s="18" t="s">
        <v>87</v>
      </c>
    </row>
    <row r="245" spans="2:51" s="12" customFormat="1" ht="12">
      <c r="B245" s="148"/>
      <c r="D245" s="146" t="s">
        <v>185</v>
      </c>
      <c r="E245" s="149" t="s">
        <v>31</v>
      </c>
      <c r="F245" s="150" t="s">
        <v>1376</v>
      </c>
      <c r="H245" s="151">
        <v>21.384</v>
      </c>
      <c r="I245" s="152"/>
      <c r="L245" s="148"/>
      <c r="M245" s="153"/>
      <c r="T245" s="154"/>
      <c r="AT245" s="149" t="s">
        <v>185</v>
      </c>
      <c r="AU245" s="149" t="s">
        <v>87</v>
      </c>
      <c r="AV245" s="12" t="s">
        <v>84</v>
      </c>
      <c r="AW245" s="12" t="s">
        <v>36</v>
      </c>
      <c r="AX245" s="12" t="s">
        <v>80</v>
      </c>
      <c r="AY245" s="149" t="s">
        <v>172</v>
      </c>
    </row>
    <row r="246" spans="2:65" s="1" customFormat="1" ht="24.2" customHeight="1">
      <c r="B246" s="33"/>
      <c r="C246" s="129" t="s">
        <v>392</v>
      </c>
      <c r="D246" s="129" t="s">
        <v>176</v>
      </c>
      <c r="E246" s="130" t="s">
        <v>359</v>
      </c>
      <c r="F246" s="131" t="s">
        <v>360</v>
      </c>
      <c r="G246" s="132" t="s">
        <v>101</v>
      </c>
      <c r="H246" s="133">
        <v>89.417</v>
      </c>
      <c r="I246" s="134"/>
      <c r="J246" s="135">
        <f>ROUND(I246*H246,2)</f>
        <v>0</v>
      </c>
      <c r="K246" s="131" t="s">
        <v>447</v>
      </c>
      <c r="L246" s="33"/>
      <c r="M246" s="136" t="s">
        <v>31</v>
      </c>
      <c r="N246" s="137" t="s">
        <v>46</v>
      </c>
      <c r="P246" s="138">
        <f>O246*H246</f>
        <v>0</v>
      </c>
      <c r="Q246" s="138">
        <v>0</v>
      </c>
      <c r="R246" s="138">
        <f>Q246*H246</f>
        <v>0</v>
      </c>
      <c r="S246" s="138">
        <v>0</v>
      </c>
      <c r="T246" s="139">
        <f>S246*H246</f>
        <v>0</v>
      </c>
      <c r="AR246" s="140" t="s">
        <v>90</v>
      </c>
      <c r="AT246" s="140" t="s">
        <v>176</v>
      </c>
      <c r="AU246" s="140" t="s">
        <v>87</v>
      </c>
      <c r="AY246" s="18" t="s">
        <v>172</v>
      </c>
      <c r="BE246" s="141">
        <f>IF(N246="základní",J246,0)</f>
        <v>0</v>
      </c>
      <c r="BF246" s="141">
        <f>IF(N246="snížená",J246,0)</f>
        <v>0</v>
      </c>
      <c r="BG246" s="141">
        <f>IF(N246="zákl. přenesená",J246,0)</f>
        <v>0</v>
      </c>
      <c r="BH246" s="141">
        <f>IF(N246="sníž. přenesená",J246,0)</f>
        <v>0</v>
      </c>
      <c r="BI246" s="141">
        <f>IF(N246="nulová",J246,0)</f>
        <v>0</v>
      </c>
      <c r="BJ246" s="18" t="s">
        <v>80</v>
      </c>
      <c r="BK246" s="141">
        <f>ROUND(I246*H246,2)</f>
        <v>0</v>
      </c>
      <c r="BL246" s="18" t="s">
        <v>90</v>
      </c>
      <c r="BM246" s="140" t="s">
        <v>1377</v>
      </c>
    </row>
    <row r="247" spans="2:51" s="12" customFormat="1" ht="12">
      <c r="B247" s="148"/>
      <c r="D247" s="146" t="s">
        <v>185</v>
      </c>
      <c r="E247" s="149" t="s">
        <v>31</v>
      </c>
      <c r="F247" s="150" t="s">
        <v>114</v>
      </c>
      <c r="H247" s="151">
        <v>89.417</v>
      </c>
      <c r="I247" s="152"/>
      <c r="L247" s="148"/>
      <c r="M247" s="153"/>
      <c r="T247" s="154"/>
      <c r="AT247" s="149" t="s">
        <v>185</v>
      </c>
      <c r="AU247" s="149" t="s">
        <v>87</v>
      </c>
      <c r="AV247" s="12" t="s">
        <v>84</v>
      </c>
      <c r="AW247" s="12" t="s">
        <v>36</v>
      </c>
      <c r="AX247" s="12" t="s">
        <v>75</v>
      </c>
      <c r="AY247" s="149" t="s">
        <v>172</v>
      </c>
    </row>
    <row r="248" spans="2:51" s="13" customFormat="1" ht="12">
      <c r="B248" s="168"/>
      <c r="D248" s="146" t="s">
        <v>185</v>
      </c>
      <c r="E248" s="169" t="s">
        <v>31</v>
      </c>
      <c r="F248" s="170" t="s">
        <v>217</v>
      </c>
      <c r="H248" s="171">
        <v>89.417</v>
      </c>
      <c r="I248" s="172"/>
      <c r="L248" s="168"/>
      <c r="M248" s="173"/>
      <c r="T248" s="174"/>
      <c r="AT248" s="169" t="s">
        <v>185</v>
      </c>
      <c r="AU248" s="169" t="s">
        <v>87</v>
      </c>
      <c r="AV248" s="13" t="s">
        <v>90</v>
      </c>
      <c r="AW248" s="13" t="s">
        <v>36</v>
      </c>
      <c r="AX248" s="13" t="s">
        <v>80</v>
      </c>
      <c r="AY248" s="169" t="s">
        <v>172</v>
      </c>
    </row>
    <row r="249" spans="2:47" s="1" customFormat="1" ht="12">
      <c r="B249" s="33"/>
      <c r="D249" s="146" t="s">
        <v>186</v>
      </c>
      <c r="F249" s="155" t="s">
        <v>563</v>
      </c>
      <c r="L249" s="33"/>
      <c r="M249" s="145"/>
      <c r="T249" s="54"/>
      <c r="AU249" s="18" t="s">
        <v>87</v>
      </c>
    </row>
    <row r="250" spans="2:47" s="1" customFormat="1" ht="12">
      <c r="B250" s="33"/>
      <c r="D250" s="146" t="s">
        <v>186</v>
      </c>
      <c r="F250" s="156" t="s">
        <v>1378</v>
      </c>
      <c r="H250" s="157">
        <v>64.617</v>
      </c>
      <c r="L250" s="33"/>
      <c r="M250" s="145"/>
      <c r="T250" s="54"/>
      <c r="AU250" s="18" t="s">
        <v>87</v>
      </c>
    </row>
    <row r="251" spans="2:47" s="1" customFormat="1" ht="12">
      <c r="B251" s="33"/>
      <c r="D251" s="146" t="s">
        <v>186</v>
      </c>
      <c r="F251" s="156" t="s">
        <v>1379</v>
      </c>
      <c r="H251" s="157">
        <v>24.8</v>
      </c>
      <c r="L251" s="33"/>
      <c r="M251" s="145"/>
      <c r="T251" s="54"/>
      <c r="AU251" s="18" t="s">
        <v>87</v>
      </c>
    </row>
    <row r="252" spans="2:47" s="1" customFormat="1" ht="12">
      <c r="B252" s="33"/>
      <c r="D252" s="146" t="s">
        <v>186</v>
      </c>
      <c r="F252" s="156" t="s">
        <v>217</v>
      </c>
      <c r="H252" s="157">
        <v>89.417</v>
      </c>
      <c r="L252" s="33"/>
      <c r="M252" s="145"/>
      <c r="T252" s="54"/>
      <c r="AU252" s="18" t="s">
        <v>87</v>
      </c>
    </row>
    <row r="253" spans="2:63" s="15" customFormat="1" ht="20.85" customHeight="1">
      <c r="B253" s="181"/>
      <c r="D253" s="182" t="s">
        <v>74</v>
      </c>
      <c r="E253" s="182" t="s">
        <v>364</v>
      </c>
      <c r="F253" s="182" t="s">
        <v>365</v>
      </c>
      <c r="I253" s="183"/>
      <c r="J253" s="184">
        <f>BK253</f>
        <v>0</v>
      </c>
      <c r="L253" s="181"/>
      <c r="M253" s="185"/>
      <c r="P253" s="186">
        <f>SUM(P254:P321)</f>
        <v>0</v>
      </c>
      <c r="R253" s="186">
        <f>SUM(R254:R321)</f>
        <v>6.27813495</v>
      </c>
      <c r="T253" s="187">
        <f>SUM(T254:T321)</f>
        <v>0</v>
      </c>
      <c r="AR253" s="182" t="s">
        <v>80</v>
      </c>
      <c r="AT253" s="188" t="s">
        <v>74</v>
      </c>
      <c r="AU253" s="188" t="s">
        <v>87</v>
      </c>
      <c r="AY253" s="182" t="s">
        <v>172</v>
      </c>
      <c r="BK253" s="189">
        <f>SUM(BK254:BK321)</f>
        <v>0</v>
      </c>
    </row>
    <row r="254" spans="2:65" s="1" customFormat="1" ht="33" customHeight="1">
      <c r="B254" s="33"/>
      <c r="C254" s="129" t="s">
        <v>397</v>
      </c>
      <c r="D254" s="129" t="s">
        <v>176</v>
      </c>
      <c r="E254" s="130" t="s">
        <v>367</v>
      </c>
      <c r="F254" s="131" t="s">
        <v>368</v>
      </c>
      <c r="G254" s="132" t="s">
        <v>101</v>
      </c>
      <c r="H254" s="133">
        <v>73.3</v>
      </c>
      <c r="I254" s="134"/>
      <c r="J254" s="135">
        <f>ROUND(I254*H254,2)</f>
        <v>0</v>
      </c>
      <c r="K254" s="131" t="s">
        <v>179</v>
      </c>
      <c r="L254" s="33"/>
      <c r="M254" s="136" t="s">
        <v>31</v>
      </c>
      <c r="N254" s="137" t="s">
        <v>46</v>
      </c>
      <c r="P254" s="138">
        <f>O254*H254</f>
        <v>0</v>
      </c>
      <c r="Q254" s="138">
        <v>0.008</v>
      </c>
      <c r="R254" s="138">
        <f>Q254*H254</f>
        <v>0.5864</v>
      </c>
      <c r="S254" s="138">
        <v>0</v>
      </c>
      <c r="T254" s="139">
        <f>S254*H254</f>
        <v>0</v>
      </c>
      <c r="AR254" s="140" t="s">
        <v>90</v>
      </c>
      <c r="AT254" s="140" t="s">
        <v>176</v>
      </c>
      <c r="AU254" s="140" t="s">
        <v>90</v>
      </c>
      <c r="AY254" s="18" t="s">
        <v>172</v>
      </c>
      <c r="BE254" s="141">
        <f>IF(N254="základní",J254,0)</f>
        <v>0</v>
      </c>
      <c r="BF254" s="141">
        <f>IF(N254="snížená",J254,0)</f>
        <v>0</v>
      </c>
      <c r="BG254" s="141">
        <f>IF(N254="zákl. přenesená",J254,0)</f>
        <v>0</v>
      </c>
      <c r="BH254" s="141">
        <f>IF(N254="sníž. přenesená",J254,0)</f>
        <v>0</v>
      </c>
      <c r="BI254" s="141">
        <f>IF(N254="nulová",J254,0)</f>
        <v>0</v>
      </c>
      <c r="BJ254" s="18" t="s">
        <v>80</v>
      </c>
      <c r="BK254" s="141">
        <f>ROUND(I254*H254,2)</f>
        <v>0</v>
      </c>
      <c r="BL254" s="18" t="s">
        <v>90</v>
      </c>
      <c r="BM254" s="140" t="s">
        <v>1380</v>
      </c>
    </row>
    <row r="255" spans="2:47" s="1" customFormat="1" ht="12">
      <c r="B255" s="33"/>
      <c r="D255" s="142" t="s">
        <v>181</v>
      </c>
      <c r="F255" s="143" t="s">
        <v>370</v>
      </c>
      <c r="I255" s="144"/>
      <c r="L255" s="33"/>
      <c r="M255" s="145"/>
      <c r="T255" s="54"/>
      <c r="AT255" s="18" t="s">
        <v>181</v>
      </c>
      <c r="AU255" s="18" t="s">
        <v>90</v>
      </c>
    </row>
    <row r="256" spans="2:51" s="12" customFormat="1" ht="12">
      <c r="B256" s="148"/>
      <c r="D256" s="146" t="s">
        <v>185</v>
      </c>
      <c r="E256" s="149" t="s">
        <v>31</v>
      </c>
      <c r="F256" s="150" t="s">
        <v>111</v>
      </c>
      <c r="H256" s="151">
        <v>73.3</v>
      </c>
      <c r="I256" s="152"/>
      <c r="L256" s="148"/>
      <c r="M256" s="153"/>
      <c r="T256" s="154"/>
      <c r="AT256" s="149" t="s">
        <v>185</v>
      </c>
      <c r="AU256" s="149" t="s">
        <v>90</v>
      </c>
      <c r="AV256" s="12" t="s">
        <v>84</v>
      </c>
      <c r="AW256" s="12" t="s">
        <v>36</v>
      </c>
      <c r="AX256" s="12" t="s">
        <v>80</v>
      </c>
      <c r="AY256" s="149" t="s">
        <v>172</v>
      </c>
    </row>
    <row r="257" spans="2:47" s="1" customFormat="1" ht="12">
      <c r="B257" s="33"/>
      <c r="D257" s="146" t="s">
        <v>186</v>
      </c>
      <c r="F257" s="155" t="s">
        <v>371</v>
      </c>
      <c r="L257" s="33"/>
      <c r="M257" s="145"/>
      <c r="T257" s="54"/>
      <c r="AU257" s="18" t="s">
        <v>90</v>
      </c>
    </row>
    <row r="258" spans="2:47" s="1" customFormat="1" ht="12">
      <c r="B258" s="33"/>
      <c r="D258" s="146" t="s">
        <v>186</v>
      </c>
      <c r="F258" s="156" t="s">
        <v>1381</v>
      </c>
      <c r="H258" s="157">
        <v>42.948</v>
      </c>
      <c r="L258" s="33"/>
      <c r="M258" s="145"/>
      <c r="T258" s="54"/>
      <c r="AU258" s="18" t="s">
        <v>90</v>
      </c>
    </row>
    <row r="259" spans="2:47" s="1" customFormat="1" ht="12">
      <c r="B259" s="33"/>
      <c r="D259" s="146" t="s">
        <v>186</v>
      </c>
      <c r="F259" s="156" t="s">
        <v>1382</v>
      </c>
      <c r="H259" s="157">
        <v>14.16</v>
      </c>
      <c r="L259" s="33"/>
      <c r="M259" s="145"/>
      <c r="T259" s="54"/>
      <c r="AU259" s="18" t="s">
        <v>90</v>
      </c>
    </row>
    <row r="260" spans="2:47" s="1" customFormat="1" ht="12">
      <c r="B260" s="33"/>
      <c r="D260" s="146" t="s">
        <v>186</v>
      </c>
      <c r="F260" s="156" t="s">
        <v>1383</v>
      </c>
      <c r="H260" s="157">
        <v>9.156</v>
      </c>
      <c r="L260" s="33"/>
      <c r="M260" s="145"/>
      <c r="T260" s="54"/>
      <c r="AU260" s="18" t="s">
        <v>90</v>
      </c>
    </row>
    <row r="261" spans="2:47" s="1" customFormat="1" ht="12">
      <c r="B261" s="33"/>
      <c r="D261" s="146" t="s">
        <v>186</v>
      </c>
      <c r="F261" s="156" t="s">
        <v>1384</v>
      </c>
      <c r="H261" s="157">
        <v>7.036</v>
      </c>
      <c r="L261" s="33"/>
      <c r="M261" s="145"/>
      <c r="T261" s="54"/>
      <c r="AU261" s="18" t="s">
        <v>90</v>
      </c>
    </row>
    <row r="262" spans="2:47" s="1" customFormat="1" ht="12">
      <c r="B262" s="33"/>
      <c r="D262" s="146" t="s">
        <v>186</v>
      </c>
      <c r="F262" s="156" t="s">
        <v>217</v>
      </c>
      <c r="H262" s="157">
        <v>73.3</v>
      </c>
      <c r="L262" s="33"/>
      <c r="M262" s="145"/>
      <c r="T262" s="54"/>
      <c r="AU262" s="18" t="s">
        <v>90</v>
      </c>
    </row>
    <row r="263" spans="2:65" s="1" customFormat="1" ht="37.9" customHeight="1">
      <c r="B263" s="33"/>
      <c r="C263" s="129" t="s">
        <v>411</v>
      </c>
      <c r="D263" s="129" t="s">
        <v>176</v>
      </c>
      <c r="E263" s="130" t="s">
        <v>378</v>
      </c>
      <c r="F263" s="131" t="s">
        <v>379</v>
      </c>
      <c r="G263" s="132" t="s">
        <v>101</v>
      </c>
      <c r="H263" s="133">
        <v>73.3</v>
      </c>
      <c r="I263" s="134"/>
      <c r="J263" s="135">
        <f>ROUND(I263*H263,2)</f>
        <v>0</v>
      </c>
      <c r="K263" s="131" t="s">
        <v>179</v>
      </c>
      <c r="L263" s="33"/>
      <c r="M263" s="136" t="s">
        <v>31</v>
      </c>
      <c r="N263" s="137" t="s">
        <v>46</v>
      </c>
      <c r="P263" s="138">
        <f>O263*H263</f>
        <v>0</v>
      </c>
      <c r="Q263" s="138">
        <v>0.012</v>
      </c>
      <c r="R263" s="138">
        <f>Q263*H263</f>
        <v>0.8795999999999999</v>
      </c>
      <c r="S263" s="138">
        <v>0</v>
      </c>
      <c r="T263" s="139">
        <f>S263*H263</f>
        <v>0</v>
      </c>
      <c r="AR263" s="140" t="s">
        <v>90</v>
      </c>
      <c r="AT263" s="140" t="s">
        <v>176</v>
      </c>
      <c r="AU263" s="140" t="s">
        <v>90</v>
      </c>
      <c r="AY263" s="18" t="s">
        <v>172</v>
      </c>
      <c r="BE263" s="141">
        <f>IF(N263="základní",J263,0)</f>
        <v>0</v>
      </c>
      <c r="BF263" s="141">
        <f>IF(N263="snížená",J263,0)</f>
        <v>0</v>
      </c>
      <c r="BG263" s="141">
        <f>IF(N263="zákl. přenesená",J263,0)</f>
        <v>0</v>
      </c>
      <c r="BH263" s="141">
        <f>IF(N263="sníž. přenesená",J263,0)</f>
        <v>0</v>
      </c>
      <c r="BI263" s="141">
        <f>IF(N263="nulová",J263,0)</f>
        <v>0</v>
      </c>
      <c r="BJ263" s="18" t="s">
        <v>80</v>
      </c>
      <c r="BK263" s="141">
        <f>ROUND(I263*H263,2)</f>
        <v>0</v>
      </c>
      <c r="BL263" s="18" t="s">
        <v>90</v>
      </c>
      <c r="BM263" s="140" t="s">
        <v>1385</v>
      </c>
    </row>
    <row r="264" spans="2:47" s="1" customFormat="1" ht="12">
      <c r="B264" s="33"/>
      <c r="D264" s="142" t="s">
        <v>181</v>
      </c>
      <c r="F264" s="143" t="s">
        <v>381</v>
      </c>
      <c r="I264" s="144"/>
      <c r="L264" s="33"/>
      <c r="M264" s="145"/>
      <c r="T264" s="54"/>
      <c r="AT264" s="18" t="s">
        <v>181</v>
      </c>
      <c r="AU264" s="18" t="s">
        <v>90</v>
      </c>
    </row>
    <row r="265" spans="2:51" s="12" customFormat="1" ht="12">
      <c r="B265" s="148"/>
      <c r="D265" s="146" t="s">
        <v>185</v>
      </c>
      <c r="E265" s="149" t="s">
        <v>31</v>
      </c>
      <c r="F265" s="150" t="s">
        <v>111</v>
      </c>
      <c r="H265" s="151">
        <v>73.3</v>
      </c>
      <c r="I265" s="152"/>
      <c r="L265" s="148"/>
      <c r="M265" s="153"/>
      <c r="T265" s="154"/>
      <c r="AT265" s="149" t="s">
        <v>185</v>
      </c>
      <c r="AU265" s="149" t="s">
        <v>90</v>
      </c>
      <c r="AV265" s="12" t="s">
        <v>84</v>
      </c>
      <c r="AW265" s="12" t="s">
        <v>36</v>
      </c>
      <c r="AX265" s="12" t="s">
        <v>80</v>
      </c>
      <c r="AY265" s="149" t="s">
        <v>172</v>
      </c>
    </row>
    <row r="266" spans="2:47" s="1" customFormat="1" ht="12">
      <c r="B266" s="33"/>
      <c r="D266" s="146" t="s">
        <v>186</v>
      </c>
      <c r="F266" s="155" t="s">
        <v>371</v>
      </c>
      <c r="L266" s="33"/>
      <c r="M266" s="145"/>
      <c r="T266" s="54"/>
      <c r="AU266" s="18" t="s">
        <v>90</v>
      </c>
    </row>
    <row r="267" spans="2:47" s="1" customFormat="1" ht="12">
      <c r="B267" s="33"/>
      <c r="D267" s="146" t="s">
        <v>186</v>
      </c>
      <c r="F267" s="156" t="s">
        <v>1381</v>
      </c>
      <c r="H267" s="157">
        <v>42.948</v>
      </c>
      <c r="L267" s="33"/>
      <c r="M267" s="145"/>
      <c r="T267" s="54"/>
      <c r="AU267" s="18" t="s">
        <v>90</v>
      </c>
    </row>
    <row r="268" spans="2:47" s="1" customFormat="1" ht="12">
      <c r="B268" s="33"/>
      <c r="D268" s="146" t="s">
        <v>186</v>
      </c>
      <c r="F268" s="156" t="s">
        <v>1382</v>
      </c>
      <c r="H268" s="157">
        <v>14.16</v>
      </c>
      <c r="L268" s="33"/>
      <c r="M268" s="145"/>
      <c r="T268" s="54"/>
      <c r="AU268" s="18" t="s">
        <v>90</v>
      </c>
    </row>
    <row r="269" spans="2:47" s="1" customFormat="1" ht="12">
      <c r="B269" s="33"/>
      <c r="D269" s="146" t="s">
        <v>186</v>
      </c>
      <c r="F269" s="156" t="s">
        <v>1383</v>
      </c>
      <c r="H269" s="157">
        <v>9.156</v>
      </c>
      <c r="L269" s="33"/>
      <c r="M269" s="145"/>
      <c r="T269" s="54"/>
      <c r="AU269" s="18" t="s">
        <v>90</v>
      </c>
    </row>
    <row r="270" spans="2:47" s="1" customFormat="1" ht="12">
      <c r="B270" s="33"/>
      <c r="D270" s="146" t="s">
        <v>186</v>
      </c>
      <c r="F270" s="156" t="s">
        <v>1384</v>
      </c>
      <c r="H270" s="157">
        <v>7.036</v>
      </c>
      <c r="L270" s="33"/>
      <c r="M270" s="145"/>
      <c r="T270" s="54"/>
      <c r="AU270" s="18" t="s">
        <v>90</v>
      </c>
    </row>
    <row r="271" spans="2:47" s="1" customFormat="1" ht="12">
      <c r="B271" s="33"/>
      <c r="D271" s="146" t="s">
        <v>186</v>
      </c>
      <c r="F271" s="156" t="s">
        <v>217</v>
      </c>
      <c r="H271" s="157">
        <v>73.3</v>
      </c>
      <c r="L271" s="33"/>
      <c r="M271" s="145"/>
      <c r="T271" s="54"/>
      <c r="AU271" s="18" t="s">
        <v>90</v>
      </c>
    </row>
    <row r="272" spans="2:65" s="1" customFormat="1" ht="55.5" customHeight="1">
      <c r="B272" s="33"/>
      <c r="C272" s="129" t="s">
        <v>417</v>
      </c>
      <c r="D272" s="129" t="s">
        <v>176</v>
      </c>
      <c r="E272" s="130" t="s">
        <v>383</v>
      </c>
      <c r="F272" s="131" t="s">
        <v>384</v>
      </c>
      <c r="G272" s="132" t="s">
        <v>101</v>
      </c>
      <c r="H272" s="133">
        <v>146.6</v>
      </c>
      <c r="I272" s="134"/>
      <c r="J272" s="135">
        <f>ROUND(I272*H272,2)</f>
        <v>0</v>
      </c>
      <c r="K272" s="131" t="s">
        <v>179</v>
      </c>
      <c r="L272" s="33"/>
      <c r="M272" s="136" t="s">
        <v>31</v>
      </c>
      <c r="N272" s="137" t="s">
        <v>46</v>
      </c>
      <c r="P272" s="138">
        <f>O272*H272</f>
        <v>0</v>
      </c>
      <c r="Q272" s="138">
        <v>0.006</v>
      </c>
      <c r="R272" s="138">
        <f>Q272*H272</f>
        <v>0.8795999999999999</v>
      </c>
      <c r="S272" s="138">
        <v>0</v>
      </c>
      <c r="T272" s="139">
        <f>S272*H272</f>
        <v>0</v>
      </c>
      <c r="AR272" s="140" t="s">
        <v>90</v>
      </c>
      <c r="AT272" s="140" t="s">
        <v>176</v>
      </c>
      <c r="AU272" s="140" t="s">
        <v>90</v>
      </c>
      <c r="AY272" s="18" t="s">
        <v>172</v>
      </c>
      <c r="BE272" s="141">
        <f>IF(N272="základní",J272,0)</f>
        <v>0</v>
      </c>
      <c r="BF272" s="141">
        <f>IF(N272="snížená",J272,0)</f>
        <v>0</v>
      </c>
      <c r="BG272" s="141">
        <f>IF(N272="zákl. přenesená",J272,0)</f>
        <v>0</v>
      </c>
      <c r="BH272" s="141">
        <f>IF(N272="sníž. přenesená",J272,0)</f>
        <v>0</v>
      </c>
      <c r="BI272" s="141">
        <f>IF(N272="nulová",J272,0)</f>
        <v>0</v>
      </c>
      <c r="BJ272" s="18" t="s">
        <v>80</v>
      </c>
      <c r="BK272" s="141">
        <f>ROUND(I272*H272,2)</f>
        <v>0</v>
      </c>
      <c r="BL272" s="18" t="s">
        <v>90</v>
      </c>
      <c r="BM272" s="140" t="s">
        <v>1386</v>
      </c>
    </row>
    <row r="273" spans="2:47" s="1" customFormat="1" ht="12">
      <c r="B273" s="33"/>
      <c r="D273" s="142" t="s">
        <v>181</v>
      </c>
      <c r="F273" s="143" t="s">
        <v>386</v>
      </c>
      <c r="I273" s="144"/>
      <c r="L273" s="33"/>
      <c r="M273" s="145"/>
      <c r="T273" s="54"/>
      <c r="AT273" s="18" t="s">
        <v>181</v>
      </c>
      <c r="AU273" s="18" t="s">
        <v>90</v>
      </c>
    </row>
    <row r="274" spans="2:51" s="12" customFormat="1" ht="12">
      <c r="B274" s="148"/>
      <c r="D274" s="146" t="s">
        <v>185</v>
      </c>
      <c r="E274" s="149" t="s">
        <v>31</v>
      </c>
      <c r="F274" s="150" t="s">
        <v>972</v>
      </c>
      <c r="H274" s="151">
        <v>146.6</v>
      </c>
      <c r="I274" s="152"/>
      <c r="L274" s="148"/>
      <c r="M274" s="153"/>
      <c r="T274" s="154"/>
      <c r="AT274" s="149" t="s">
        <v>185</v>
      </c>
      <c r="AU274" s="149" t="s">
        <v>90</v>
      </c>
      <c r="AV274" s="12" t="s">
        <v>84</v>
      </c>
      <c r="AW274" s="12" t="s">
        <v>36</v>
      </c>
      <c r="AX274" s="12" t="s">
        <v>80</v>
      </c>
      <c r="AY274" s="149" t="s">
        <v>172</v>
      </c>
    </row>
    <row r="275" spans="2:47" s="1" customFormat="1" ht="12">
      <c r="B275" s="33"/>
      <c r="D275" s="146" t="s">
        <v>186</v>
      </c>
      <c r="F275" s="155" t="s">
        <v>371</v>
      </c>
      <c r="L275" s="33"/>
      <c r="M275" s="145"/>
      <c r="T275" s="54"/>
      <c r="AU275" s="18" t="s">
        <v>90</v>
      </c>
    </row>
    <row r="276" spans="2:47" s="1" customFormat="1" ht="12">
      <c r="B276" s="33"/>
      <c r="D276" s="146" t="s">
        <v>186</v>
      </c>
      <c r="F276" s="156" t="s">
        <v>1381</v>
      </c>
      <c r="H276" s="157">
        <v>42.948</v>
      </c>
      <c r="L276" s="33"/>
      <c r="M276" s="145"/>
      <c r="T276" s="54"/>
      <c r="AU276" s="18" t="s">
        <v>90</v>
      </c>
    </row>
    <row r="277" spans="2:47" s="1" customFormat="1" ht="12">
      <c r="B277" s="33"/>
      <c r="D277" s="146" t="s">
        <v>186</v>
      </c>
      <c r="F277" s="156" t="s">
        <v>1382</v>
      </c>
      <c r="H277" s="157">
        <v>14.16</v>
      </c>
      <c r="L277" s="33"/>
      <c r="M277" s="145"/>
      <c r="T277" s="54"/>
      <c r="AU277" s="18" t="s">
        <v>90</v>
      </c>
    </row>
    <row r="278" spans="2:47" s="1" customFormat="1" ht="12">
      <c r="B278" s="33"/>
      <c r="D278" s="146" t="s">
        <v>186</v>
      </c>
      <c r="F278" s="156" t="s">
        <v>1383</v>
      </c>
      <c r="H278" s="157">
        <v>9.156</v>
      </c>
      <c r="L278" s="33"/>
      <c r="M278" s="145"/>
      <c r="T278" s="54"/>
      <c r="AU278" s="18" t="s">
        <v>90</v>
      </c>
    </row>
    <row r="279" spans="2:47" s="1" customFormat="1" ht="12">
      <c r="B279" s="33"/>
      <c r="D279" s="146" t="s">
        <v>186</v>
      </c>
      <c r="F279" s="156" t="s">
        <v>1384</v>
      </c>
      <c r="H279" s="157">
        <v>7.036</v>
      </c>
      <c r="L279" s="33"/>
      <c r="M279" s="145"/>
      <c r="T279" s="54"/>
      <c r="AU279" s="18" t="s">
        <v>90</v>
      </c>
    </row>
    <row r="280" spans="2:47" s="1" customFormat="1" ht="12">
      <c r="B280" s="33"/>
      <c r="D280" s="146" t="s">
        <v>186</v>
      </c>
      <c r="F280" s="156" t="s">
        <v>217</v>
      </c>
      <c r="H280" s="157">
        <v>73.3</v>
      </c>
      <c r="L280" s="33"/>
      <c r="M280" s="145"/>
      <c r="T280" s="54"/>
      <c r="AU280" s="18" t="s">
        <v>90</v>
      </c>
    </row>
    <row r="281" spans="2:65" s="1" customFormat="1" ht="33" customHeight="1">
      <c r="B281" s="33"/>
      <c r="C281" s="129" t="s">
        <v>427</v>
      </c>
      <c r="D281" s="129" t="s">
        <v>176</v>
      </c>
      <c r="E281" s="130" t="s">
        <v>388</v>
      </c>
      <c r="F281" s="131" t="s">
        <v>389</v>
      </c>
      <c r="G281" s="132" t="s">
        <v>101</v>
      </c>
      <c r="H281" s="133">
        <v>73.3</v>
      </c>
      <c r="I281" s="134"/>
      <c r="J281" s="135">
        <f>ROUND(I281*H281,2)</f>
        <v>0</v>
      </c>
      <c r="K281" s="131" t="s">
        <v>179</v>
      </c>
      <c r="L281" s="33"/>
      <c r="M281" s="136" t="s">
        <v>31</v>
      </c>
      <c r="N281" s="137" t="s">
        <v>46</v>
      </c>
      <c r="P281" s="138">
        <f>O281*H281</f>
        <v>0</v>
      </c>
      <c r="Q281" s="138">
        <v>0.0162</v>
      </c>
      <c r="R281" s="138">
        <f>Q281*H281</f>
        <v>1.18746</v>
      </c>
      <c r="S281" s="138">
        <v>0</v>
      </c>
      <c r="T281" s="139">
        <f>S281*H281</f>
        <v>0</v>
      </c>
      <c r="AR281" s="140" t="s">
        <v>90</v>
      </c>
      <c r="AT281" s="140" t="s">
        <v>176</v>
      </c>
      <c r="AU281" s="140" t="s">
        <v>90</v>
      </c>
      <c r="AY281" s="18" t="s">
        <v>172</v>
      </c>
      <c r="BE281" s="141">
        <f>IF(N281="základní",J281,0)</f>
        <v>0</v>
      </c>
      <c r="BF281" s="141">
        <f>IF(N281="snížená",J281,0)</f>
        <v>0</v>
      </c>
      <c r="BG281" s="141">
        <f>IF(N281="zákl. přenesená",J281,0)</f>
        <v>0</v>
      </c>
      <c r="BH281" s="141">
        <f>IF(N281="sníž. přenesená",J281,0)</f>
        <v>0</v>
      </c>
      <c r="BI281" s="141">
        <f>IF(N281="nulová",J281,0)</f>
        <v>0</v>
      </c>
      <c r="BJ281" s="18" t="s">
        <v>80</v>
      </c>
      <c r="BK281" s="141">
        <f>ROUND(I281*H281,2)</f>
        <v>0</v>
      </c>
      <c r="BL281" s="18" t="s">
        <v>90</v>
      </c>
      <c r="BM281" s="140" t="s">
        <v>1387</v>
      </c>
    </row>
    <row r="282" spans="2:47" s="1" customFormat="1" ht="12">
      <c r="B282" s="33"/>
      <c r="D282" s="142" t="s">
        <v>181</v>
      </c>
      <c r="F282" s="143" t="s">
        <v>391</v>
      </c>
      <c r="I282" s="144"/>
      <c r="L282" s="33"/>
      <c r="M282" s="145"/>
      <c r="T282" s="54"/>
      <c r="AT282" s="18" t="s">
        <v>181</v>
      </c>
      <c r="AU282" s="18" t="s">
        <v>90</v>
      </c>
    </row>
    <row r="283" spans="2:51" s="12" customFormat="1" ht="12">
      <c r="B283" s="148"/>
      <c r="D283" s="146" t="s">
        <v>185</v>
      </c>
      <c r="E283" s="149" t="s">
        <v>31</v>
      </c>
      <c r="F283" s="150" t="s">
        <v>111</v>
      </c>
      <c r="H283" s="151">
        <v>73.3</v>
      </c>
      <c r="I283" s="152"/>
      <c r="L283" s="148"/>
      <c r="M283" s="153"/>
      <c r="T283" s="154"/>
      <c r="AT283" s="149" t="s">
        <v>185</v>
      </c>
      <c r="AU283" s="149" t="s">
        <v>90</v>
      </c>
      <c r="AV283" s="12" t="s">
        <v>84</v>
      </c>
      <c r="AW283" s="12" t="s">
        <v>36</v>
      </c>
      <c r="AX283" s="12" t="s">
        <v>80</v>
      </c>
      <c r="AY283" s="149" t="s">
        <v>172</v>
      </c>
    </row>
    <row r="284" spans="2:47" s="1" customFormat="1" ht="12">
      <c r="B284" s="33"/>
      <c r="D284" s="146" t="s">
        <v>186</v>
      </c>
      <c r="F284" s="155" t="s">
        <v>371</v>
      </c>
      <c r="L284" s="33"/>
      <c r="M284" s="145"/>
      <c r="T284" s="54"/>
      <c r="AU284" s="18" t="s">
        <v>90</v>
      </c>
    </row>
    <row r="285" spans="2:47" s="1" customFormat="1" ht="12">
      <c r="B285" s="33"/>
      <c r="D285" s="146" t="s">
        <v>186</v>
      </c>
      <c r="F285" s="156" t="s">
        <v>1381</v>
      </c>
      <c r="H285" s="157">
        <v>42.948</v>
      </c>
      <c r="L285" s="33"/>
      <c r="M285" s="145"/>
      <c r="T285" s="54"/>
      <c r="AU285" s="18" t="s">
        <v>90</v>
      </c>
    </row>
    <row r="286" spans="2:47" s="1" customFormat="1" ht="12">
      <c r="B286" s="33"/>
      <c r="D286" s="146" t="s">
        <v>186</v>
      </c>
      <c r="F286" s="156" t="s">
        <v>1382</v>
      </c>
      <c r="H286" s="157">
        <v>14.16</v>
      </c>
      <c r="L286" s="33"/>
      <c r="M286" s="145"/>
      <c r="T286" s="54"/>
      <c r="AU286" s="18" t="s">
        <v>90</v>
      </c>
    </row>
    <row r="287" spans="2:47" s="1" customFormat="1" ht="12">
      <c r="B287" s="33"/>
      <c r="D287" s="146" t="s">
        <v>186</v>
      </c>
      <c r="F287" s="156" t="s">
        <v>1383</v>
      </c>
      <c r="H287" s="157">
        <v>9.156</v>
      </c>
      <c r="L287" s="33"/>
      <c r="M287" s="145"/>
      <c r="T287" s="54"/>
      <c r="AU287" s="18" t="s">
        <v>90</v>
      </c>
    </row>
    <row r="288" spans="2:47" s="1" customFormat="1" ht="12">
      <c r="B288" s="33"/>
      <c r="D288" s="146" t="s">
        <v>186</v>
      </c>
      <c r="F288" s="156" t="s">
        <v>1384</v>
      </c>
      <c r="H288" s="157">
        <v>7.036</v>
      </c>
      <c r="L288" s="33"/>
      <c r="M288" s="145"/>
      <c r="T288" s="54"/>
      <c r="AU288" s="18" t="s">
        <v>90</v>
      </c>
    </row>
    <row r="289" spans="2:47" s="1" customFormat="1" ht="12">
      <c r="B289" s="33"/>
      <c r="D289" s="146" t="s">
        <v>186</v>
      </c>
      <c r="F289" s="156" t="s">
        <v>217</v>
      </c>
      <c r="H289" s="157">
        <v>73.3</v>
      </c>
      <c r="L289" s="33"/>
      <c r="M289" s="145"/>
      <c r="T289" s="54"/>
      <c r="AU289" s="18" t="s">
        <v>90</v>
      </c>
    </row>
    <row r="290" spans="2:65" s="1" customFormat="1" ht="24.2" customHeight="1">
      <c r="B290" s="33"/>
      <c r="C290" s="129" t="s">
        <v>432</v>
      </c>
      <c r="D290" s="129" t="s">
        <v>176</v>
      </c>
      <c r="E290" s="130" t="s">
        <v>393</v>
      </c>
      <c r="F290" s="131" t="s">
        <v>394</v>
      </c>
      <c r="G290" s="132" t="s">
        <v>101</v>
      </c>
      <c r="H290" s="133">
        <v>73.3</v>
      </c>
      <c r="I290" s="134"/>
      <c r="J290" s="135">
        <f>ROUND(I290*H290,2)</f>
        <v>0</v>
      </c>
      <c r="K290" s="131" t="s">
        <v>179</v>
      </c>
      <c r="L290" s="33"/>
      <c r="M290" s="136" t="s">
        <v>31</v>
      </c>
      <c r="N290" s="137" t="s">
        <v>46</v>
      </c>
      <c r="P290" s="138">
        <f>O290*H290</f>
        <v>0</v>
      </c>
      <c r="Q290" s="138">
        <v>0.004</v>
      </c>
      <c r="R290" s="138">
        <f>Q290*H290</f>
        <v>0.2932</v>
      </c>
      <c r="S290" s="138">
        <v>0</v>
      </c>
      <c r="T290" s="139">
        <f>S290*H290</f>
        <v>0</v>
      </c>
      <c r="AR290" s="140" t="s">
        <v>90</v>
      </c>
      <c r="AT290" s="140" t="s">
        <v>176</v>
      </c>
      <c r="AU290" s="140" t="s">
        <v>90</v>
      </c>
      <c r="AY290" s="18" t="s">
        <v>172</v>
      </c>
      <c r="BE290" s="141">
        <f>IF(N290="základní",J290,0)</f>
        <v>0</v>
      </c>
      <c r="BF290" s="141">
        <f>IF(N290="snížená",J290,0)</f>
        <v>0</v>
      </c>
      <c r="BG290" s="141">
        <f>IF(N290="zákl. přenesená",J290,0)</f>
        <v>0</v>
      </c>
      <c r="BH290" s="141">
        <f>IF(N290="sníž. přenesená",J290,0)</f>
        <v>0</v>
      </c>
      <c r="BI290" s="141">
        <f>IF(N290="nulová",J290,0)</f>
        <v>0</v>
      </c>
      <c r="BJ290" s="18" t="s">
        <v>80</v>
      </c>
      <c r="BK290" s="141">
        <f>ROUND(I290*H290,2)</f>
        <v>0</v>
      </c>
      <c r="BL290" s="18" t="s">
        <v>90</v>
      </c>
      <c r="BM290" s="140" t="s">
        <v>1388</v>
      </c>
    </row>
    <row r="291" spans="2:47" s="1" customFormat="1" ht="12">
      <c r="B291" s="33"/>
      <c r="D291" s="142" t="s">
        <v>181</v>
      </c>
      <c r="F291" s="143" t="s">
        <v>396</v>
      </c>
      <c r="I291" s="144"/>
      <c r="L291" s="33"/>
      <c r="M291" s="145"/>
      <c r="T291" s="54"/>
      <c r="AT291" s="18" t="s">
        <v>181</v>
      </c>
      <c r="AU291" s="18" t="s">
        <v>90</v>
      </c>
    </row>
    <row r="292" spans="2:51" s="12" customFormat="1" ht="12">
      <c r="B292" s="148"/>
      <c r="D292" s="146" t="s">
        <v>185</v>
      </c>
      <c r="E292" s="149" t="s">
        <v>31</v>
      </c>
      <c r="F292" s="150" t="s">
        <v>111</v>
      </c>
      <c r="H292" s="151">
        <v>73.3</v>
      </c>
      <c r="I292" s="152"/>
      <c r="L292" s="148"/>
      <c r="M292" s="153"/>
      <c r="T292" s="154"/>
      <c r="AT292" s="149" t="s">
        <v>185</v>
      </c>
      <c r="AU292" s="149" t="s">
        <v>90</v>
      </c>
      <c r="AV292" s="12" t="s">
        <v>84</v>
      </c>
      <c r="AW292" s="12" t="s">
        <v>36</v>
      </c>
      <c r="AX292" s="12" t="s">
        <v>80</v>
      </c>
      <c r="AY292" s="149" t="s">
        <v>172</v>
      </c>
    </row>
    <row r="293" spans="2:47" s="1" customFormat="1" ht="12">
      <c r="B293" s="33"/>
      <c r="D293" s="146" t="s">
        <v>186</v>
      </c>
      <c r="F293" s="155" t="s">
        <v>371</v>
      </c>
      <c r="L293" s="33"/>
      <c r="M293" s="145"/>
      <c r="T293" s="54"/>
      <c r="AU293" s="18" t="s">
        <v>90</v>
      </c>
    </row>
    <row r="294" spans="2:47" s="1" customFormat="1" ht="12">
      <c r="B294" s="33"/>
      <c r="D294" s="146" t="s">
        <v>186</v>
      </c>
      <c r="F294" s="156" t="s">
        <v>1381</v>
      </c>
      <c r="H294" s="157">
        <v>42.948</v>
      </c>
      <c r="L294" s="33"/>
      <c r="M294" s="145"/>
      <c r="T294" s="54"/>
      <c r="AU294" s="18" t="s">
        <v>90</v>
      </c>
    </row>
    <row r="295" spans="2:47" s="1" customFormat="1" ht="12">
      <c r="B295" s="33"/>
      <c r="D295" s="146" t="s">
        <v>186</v>
      </c>
      <c r="F295" s="156" t="s">
        <v>1382</v>
      </c>
      <c r="H295" s="157">
        <v>14.16</v>
      </c>
      <c r="L295" s="33"/>
      <c r="M295" s="145"/>
      <c r="T295" s="54"/>
      <c r="AU295" s="18" t="s">
        <v>90</v>
      </c>
    </row>
    <row r="296" spans="2:47" s="1" customFormat="1" ht="12">
      <c r="B296" s="33"/>
      <c r="D296" s="146" t="s">
        <v>186</v>
      </c>
      <c r="F296" s="156" t="s">
        <v>1383</v>
      </c>
      <c r="H296" s="157">
        <v>9.156</v>
      </c>
      <c r="L296" s="33"/>
      <c r="M296" s="145"/>
      <c r="T296" s="54"/>
      <c r="AU296" s="18" t="s">
        <v>90</v>
      </c>
    </row>
    <row r="297" spans="2:47" s="1" customFormat="1" ht="12">
      <c r="B297" s="33"/>
      <c r="D297" s="146" t="s">
        <v>186</v>
      </c>
      <c r="F297" s="156" t="s">
        <v>1384</v>
      </c>
      <c r="H297" s="157">
        <v>7.036</v>
      </c>
      <c r="L297" s="33"/>
      <c r="M297" s="145"/>
      <c r="T297" s="54"/>
      <c r="AU297" s="18" t="s">
        <v>90</v>
      </c>
    </row>
    <row r="298" spans="2:47" s="1" customFormat="1" ht="12">
      <c r="B298" s="33"/>
      <c r="D298" s="146" t="s">
        <v>186</v>
      </c>
      <c r="F298" s="156" t="s">
        <v>217</v>
      </c>
      <c r="H298" s="157">
        <v>73.3</v>
      </c>
      <c r="L298" s="33"/>
      <c r="M298" s="145"/>
      <c r="T298" s="54"/>
      <c r="AU298" s="18" t="s">
        <v>90</v>
      </c>
    </row>
    <row r="299" spans="2:65" s="1" customFormat="1" ht="33" customHeight="1">
      <c r="B299" s="33"/>
      <c r="C299" s="129" t="s">
        <v>437</v>
      </c>
      <c r="D299" s="129" t="s">
        <v>176</v>
      </c>
      <c r="E299" s="130" t="s">
        <v>398</v>
      </c>
      <c r="F299" s="131" t="s">
        <v>399</v>
      </c>
      <c r="G299" s="132" t="s">
        <v>101</v>
      </c>
      <c r="H299" s="133">
        <v>40.967</v>
      </c>
      <c r="I299" s="134"/>
      <c r="J299" s="135">
        <f>ROUND(I299*H299,2)</f>
        <v>0</v>
      </c>
      <c r="K299" s="131" t="s">
        <v>179</v>
      </c>
      <c r="L299" s="33"/>
      <c r="M299" s="136" t="s">
        <v>31</v>
      </c>
      <c r="N299" s="137" t="s">
        <v>46</v>
      </c>
      <c r="P299" s="138">
        <f>O299*H299</f>
        <v>0</v>
      </c>
      <c r="Q299" s="138">
        <v>0.00735</v>
      </c>
      <c r="R299" s="138">
        <f>Q299*H299</f>
        <v>0.30110745</v>
      </c>
      <c r="S299" s="138">
        <v>0</v>
      </c>
      <c r="T299" s="139">
        <f>S299*H299</f>
        <v>0</v>
      </c>
      <c r="AR299" s="140" t="s">
        <v>90</v>
      </c>
      <c r="AT299" s="140" t="s">
        <v>176</v>
      </c>
      <c r="AU299" s="140" t="s">
        <v>90</v>
      </c>
      <c r="AY299" s="18" t="s">
        <v>172</v>
      </c>
      <c r="BE299" s="141">
        <f>IF(N299="základní",J299,0)</f>
        <v>0</v>
      </c>
      <c r="BF299" s="141">
        <f>IF(N299="snížená",J299,0)</f>
        <v>0</v>
      </c>
      <c r="BG299" s="141">
        <f>IF(N299="zákl. přenesená",J299,0)</f>
        <v>0</v>
      </c>
      <c r="BH299" s="141">
        <f>IF(N299="sníž. přenesená",J299,0)</f>
        <v>0</v>
      </c>
      <c r="BI299" s="141">
        <f>IF(N299="nulová",J299,0)</f>
        <v>0</v>
      </c>
      <c r="BJ299" s="18" t="s">
        <v>80</v>
      </c>
      <c r="BK299" s="141">
        <f>ROUND(I299*H299,2)</f>
        <v>0</v>
      </c>
      <c r="BL299" s="18" t="s">
        <v>90</v>
      </c>
      <c r="BM299" s="140" t="s">
        <v>1389</v>
      </c>
    </row>
    <row r="300" spans="2:47" s="1" customFormat="1" ht="12">
      <c r="B300" s="33"/>
      <c r="D300" s="142" t="s">
        <v>181</v>
      </c>
      <c r="F300" s="143" t="s">
        <v>401</v>
      </c>
      <c r="I300" s="144"/>
      <c r="L300" s="33"/>
      <c r="M300" s="145"/>
      <c r="T300" s="54"/>
      <c r="AT300" s="18" t="s">
        <v>181</v>
      </c>
      <c r="AU300" s="18" t="s">
        <v>90</v>
      </c>
    </row>
    <row r="301" spans="2:51" s="12" customFormat="1" ht="12">
      <c r="B301" s="148"/>
      <c r="D301" s="146" t="s">
        <v>185</v>
      </c>
      <c r="E301" s="149" t="s">
        <v>31</v>
      </c>
      <c r="F301" s="150" t="s">
        <v>99</v>
      </c>
      <c r="H301" s="151">
        <v>33.614</v>
      </c>
      <c r="I301" s="152"/>
      <c r="L301" s="148"/>
      <c r="M301" s="153"/>
      <c r="T301" s="154"/>
      <c r="AT301" s="149" t="s">
        <v>185</v>
      </c>
      <c r="AU301" s="149" t="s">
        <v>90</v>
      </c>
      <c r="AV301" s="12" t="s">
        <v>84</v>
      </c>
      <c r="AW301" s="12" t="s">
        <v>36</v>
      </c>
      <c r="AX301" s="12" t="s">
        <v>75</v>
      </c>
      <c r="AY301" s="149" t="s">
        <v>172</v>
      </c>
    </row>
    <row r="302" spans="2:51" s="12" customFormat="1" ht="12">
      <c r="B302" s="148"/>
      <c r="D302" s="146" t="s">
        <v>185</v>
      </c>
      <c r="E302" s="149" t="s">
        <v>31</v>
      </c>
      <c r="F302" s="150" t="s">
        <v>103</v>
      </c>
      <c r="H302" s="151">
        <v>7.353</v>
      </c>
      <c r="I302" s="152"/>
      <c r="L302" s="148"/>
      <c r="M302" s="153"/>
      <c r="T302" s="154"/>
      <c r="AT302" s="149" t="s">
        <v>185</v>
      </c>
      <c r="AU302" s="149" t="s">
        <v>90</v>
      </c>
      <c r="AV302" s="12" t="s">
        <v>84</v>
      </c>
      <c r="AW302" s="12" t="s">
        <v>36</v>
      </c>
      <c r="AX302" s="12" t="s">
        <v>75</v>
      </c>
      <c r="AY302" s="149" t="s">
        <v>172</v>
      </c>
    </row>
    <row r="303" spans="2:51" s="13" customFormat="1" ht="12">
      <c r="B303" s="168"/>
      <c r="D303" s="146" t="s">
        <v>185</v>
      </c>
      <c r="E303" s="169" t="s">
        <v>31</v>
      </c>
      <c r="F303" s="170" t="s">
        <v>217</v>
      </c>
      <c r="H303" s="171">
        <v>40.967</v>
      </c>
      <c r="I303" s="172"/>
      <c r="L303" s="168"/>
      <c r="M303" s="173"/>
      <c r="T303" s="174"/>
      <c r="AT303" s="169" t="s">
        <v>185</v>
      </c>
      <c r="AU303" s="169" t="s">
        <v>90</v>
      </c>
      <c r="AV303" s="13" t="s">
        <v>90</v>
      </c>
      <c r="AW303" s="13" t="s">
        <v>36</v>
      </c>
      <c r="AX303" s="13" t="s">
        <v>80</v>
      </c>
      <c r="AY303" s="169" t="s">
        <v>172</v>
      </c>
    </row>
    <row r="304" spans="2:47" s="1" customFormat="1" ht="12">
      <c r="B304" s="33"/>
      <c r="D304" s="146" t="s">
        <v>186</v>
      </c>
      <c r="F304" s="155" t="s">
        <v>402</v>
      </c>
      <c r="L304" s="33"/>
      <c r="M304" s="145"/>
      <c r="T304" s="54"/>
      <c r="AU304" s="18" t="s">
        <v>90</v>
      </c>
    </row>
    <row r="305" spans="2:47" s="1" customFormat="1" ht="12">
      <c r="B305" s="33"/>
      <c r="D305" s="146" t="s">
        <v>186</v>
      </c>
      <c r="F305" s="156" t="s">
        <v>1390</v>
      </c>
      <c r="H305" s="157">
        <v>33.614</v>
      </c>
      <c r="L305" s="33"/>
      <c r="M305" s="145"/>
      <c r="T305" s="54"/>
      <c r="AU305" s="18" t="s">
        <v>90</v>
      </c>
    </row>
    <row r="306" spans="2:47" s="1" customFormat="1" ht="12">
      <c r="B306" s="33"/>
      <c r="D306" s="146" t="s">
        <v>186</v>
      </c>
      <c r="F306" s="155" t="s">
        <v>407</v>
      </c>
      <c r="L306" s="33"/>
      <c r="M306" s="145"/>
      <c r="T306" s="54"/>
      <c r="AU306" s="18" t="s">
        <v>90</v>
      </c>
    </row>
    <row r="307" spans="2:47" s="1" customFormat="1" ht="12">
      <c r="B307" s="33"/>
      <c r="D307" s="146" t="s">
        <v>186</v>
      </c>
      <c r="F307" s="156" t="s">
        <v>1391</v>
      </c>
      <c r="H307" s="157">
        <v>7.353</v>
      </c>
      <c r="L307" s="33"/>
      <c r="M307" s="145"/>
      <c r="T307" s="54"/>
      <c r="AU307" s="18" t="s">
        <v>90</v>
      </c>
    </row>
    <row r="308" spans="2:65" s="1" customFormat="1" ht="33" customHeight="1">
      <c r="B308" s="33"/>
      <c r="C308" s="129" t="s">
        <v>444</v>
      </c>
      <c r="D308" s="129" t="s">
        <v>176</v>
      </c>
      <c r="E308" s="130" t="s">
        <v>412</v>
      </c>
      <c r="F308" s="131" t="s">
        <v>413</v>
      </c>
      <c r="G308" s="132" t="s">
        <v>101</v>
      </c>
      <c r="H308" s="133">
        <v>40.967</v>
      </c>
      <c r="I308" s="134"/>
      <c r="J308" s="135">
        <f>ROUND(I308*H308,2)</f>
        <v>0</v>
      </c>
      <c r="K308" s="131" t="s">
        <v>179</v>
      </c>
      <c r="L308" s="33"/>
      <c r="M308" s="136" t="s">
        <v>31</v>
      </c>
      <c r="N308" s="137" t="s">
        <v>46</v>
      </c>
      <c r="P308" s="138">
        <f>O308*H308</f>
        <v>0</v>
      </c>
      <c r="Q308" s="138">
        <v>0.0315</v>
      </c>
      <c r="R308" s="138">
        <f>Q308*H308</f>
        <v>1.2904605</v>
      </c>
      <c r="S308" s="138">
        <v>0</v>
      </c>
      <c r="T308" s="139">
        <f>S308*H308</f>
        <v>0</v>
      </c>
      <c r="AR308" s="140" t="s">
        <v>90</v>
      </c>
      <c r="AT308" s="140" t="s">
        <v>176</v>
      </c>
      <c r="AU308" s="140" t="s">
        <v>90</v>
      </c>
      <c r="AY308" s="18" t="s">
        <v>172</v>
      </c>
      <c r="BE308" s="141">
        <f>IF(N308="základní",J308,0)</f>
        <v>0</v>
      </c>
      <c r="BF308" s="141">
        <f>IF(N308="snížená",J308,0)</f>
        <v>0</v>
      </c>
      <c r="BG308" s="141">
        <f>IF(N308="zákl. přenesená",J308,0)</f>
        <v>0</v>
      </c>
      <c r="BH308" s="141">
        <f>IF(N308="sníž. přenesená",J308,0)</f>
        <v>0</v>
      </c>
      <c r="BI308" s="141">
        <f>IF(N308="nulová",J308,0)</f>
        <v>0</v>
      </c>
      <c r="BJ308" s="18" t="s">
        <v>80</v>
      </c>
      <c r="BK308" s="141">
        <f>ROUND(I308*H308,2)</f>
        <v>0</v>
      </c>
      <c r="BL308" s="18" t="s">
        <v>90</v>
      </c>
      <c r="BM308" s="140" t="s">
        <v>1392</v>
      </c>
    </row>
    <row r="309" spans="2:47" s="1" customFormat="1" ht="12">
      <c r="B309" s="33"/>
      <c r="D309" s="142" t="s">
        <v>181</v>
      </c>
      <c r="F309" s="143" t="s">
        <v>415</v>
      </c>
      <c r="I309" s="144"/>
      <c r="L309" s="33"/>
      <c r="M309" s="145"/>
      <c r="T309" s="54"/>
      <c r="AT309" s="18" t="s">
        <v>181</v>
      </c>
      <c r="AU309" s="18" t="s">
        <v>90</v>
      </c>
    </row>
    <row r="310" spans="2:51" s="12" customFormat="1" ht="12">
      <c r="B310" s="148"/>
      <c r="D310" s="146" t="s">
        <v>185</v>
      </c>
      <c r="E310" s="149" t="s">
        <v>31</v>
      </c>
      <c r="F310" s="150" t="s">
        <v>416</v>
      </c>
      <c r="H310" s="151">
        <v>40.967</v>
      </c>
      <c r="I310" s="152"/>
      <c r="L310" s="148"/>
      <c r="M310" s="153"/>
      <c r="T310" s="154"/>
      <c r="AT310" s="149" t="s">
        <v>185</v>
      </c>
      <c r="AU310" s="149" t="s">
        <v>90</v>
      </c>
      <c r="AV310" s="12" t="s">
        <v>84</v>
      </c>
      <c r="AW310" s="12" t="s">
        <v>36</v>
      </c>
      <c r="AX310" s="12" t="s">
        <v>80</v>
      </c>
      <c r="AY310" s="149" t="s">
        <v>172</v>
      </c>
    </row>
    <row r="311" spans="2:47" s="1" customFormat="1" ht="12">
      <c r="B311" s="33"/>
      <c r="D311" s="146" t="s">
        <v>186</v>
      </c>
      <c r="F311" s="155" t="s">
        <v>402</v>
      </c>
      <c r="L311" s="33"/>
      <c r="M311" s="145"/>
      <c r="T311" s="54"/>
      <c r="AU311" s="18" t="s">
        <v>90</v>
      </c>
    </row>
    <row r="312" spans="2:47" s="1" customFormat="1" ht="12">
      <c r="B312" s="33"/>
      <c r="D312" s="146" t="s">
        <v>186</v>
      </c>
      <c r="F312" s="156" t="s">
        <v>1390</v>
      </c>
      <c r="H312" s="157">
        <v>33.614</v>
      </c>
      <c r="L312" s="33"/>
      <c r="M312" s="145"/>
      <c r="T312" s="54"/>
      <c r="AU312" s="18" t="s">
        <v>90</v>
      </c>
    </row>
    <row r="313" spans="2:47" s="1" customFormat="1" ht="12">
      <c r="B313" s="33"/>
      <c r="D313" s="146" t="s">
        <v>186</v>
      </c>
      <c r="F313" s="155" t="s">
        <v>407</v>
      </c>
      <c r="L313" s="33"/>
      <c r="M313" s="145"/>
      <c r="T313" s="54"/>
      <c r="AU313" s="18" t="s">
        <v>90</v>
      </c>
    </row>
    <row r="314" spans="2:47" s="1" customFormat="1" ht="12">
      <c r="B314" s="33"/>
      <c r="D314" s="146" t="s">
        <v>186</v>
      </c>
      <c r="F314" s="156" t="s">
        <v>1391</v>
      </c>
      <c r="H314" s="157">
        <v>7.353</v>
      </c>
      <c r="L314" s="33"/>
      <c r="M314" s="145"/>
      <c r="T314" s="54"/>
      <c r="AU314" s="18" t="s">
        <v>90</v>
      </c>
    </row>
    <row r="315" spans="2:65" s="1" customFormat="1" ht="44.25" customHeight="1">
      <c r="B315" s="33"/>
      <c r="C315" s="129" t="s">
        <v>449</v>
      </c>
      <c r="D315" s="129" t="s">
        <v>176</v>
      </c>
      <c r="E315" s="130" t="s">
        <v>418</v>
      </c>
      <c r="F315" s="131" t="s">
        <v>419</v>
      </c>
      <c r="G315" s="132" t="s">
        <v>101</v>
      </c>
      <c r="H315" s="133">
        <v>81.934</v>
      </c>
      <c r="I315" s="134"/>
      <c r="J315" s="135">
        <f>ROUND(I315*H315,2)</f>
        <v>0</v>
      </c>
      <c r="K315" s="131" t="s">
        <v>179</v>
      </c>
      <c r="L315" s="33"/>
      <c r="M315" s="136" t="s">
        <v>31</v>
      </c>
      <c r="N315" s="137" t="s">
        <v>46</v>
      </c>
      <c r="P315" s="138">
        <f>O315*H315</f>
        <v>0</v>
      </c>
      <c r="Q315" s="138">
        <v>0.0105</v>
      </c>
      <c r="R315" s="138">
        <f>Q315*H315</f>
        <v>0.860307</v>
      </c>
      <c r="S315" s="138">
        <v>0</v>
      </c>
      <c r="T315" s="139">
        <f>S315*H315</f>
        <v>0</v>
      </c>
      <c r="AR315" s="140" t="s">
        <v>90</v>
      </c>
      <c r="AT315" s="140" t="s">
        <v>176</v>
      </c>
      <c r="AU315" s="140" t="s">
        <v>90</v>
      </c>
      <c r="AY315" s="18" t="s">
        <v>172</v>
      </c>
      <c r="BE315" s="141">
        <f>IF(N315="základní",J315,0)</f>
        <v>0</v>
      </c>
      <c r="BF315" s="141">
        <f>IF(N315="snížená",J315,0)</f>
        <v>0</v>
      </c>
      <c r="BG315" s="141">
        <f>IF(N315="zákl. přenesená",J315,0)</f>
        <v>0</v>
      </c>
      <c r="BH315" s="141">
        <f>IF(N315="sníž. přenesená",J315,0)</f>
        <v>0</v>
      </c>
      <c r="BI315" s="141">
        <f>IF(N315="nulová",J315,0)</f>
        <v>0</v>
      </c>
      <c r="BJ315" s="18" t="s">
        <v>80</v>
      </c>
      <c r="BK315" s="141">
        <f>ROUND(I315*H315,2)</f>
        <v>0</v>
      </c>
      <c r="BL315" s="18" t="s">
        <v>90</v>
      </c>
      <c r="BM315" s="140" t="s">
        <v>1393</v>
      </c>
    </row>
    <row r="316" spans="2:47" s="1" customFormat="1" ht="12">
      <c r="B316" s="33"/>
      <c r="D316" s="142" t="s">
        <v>181</v>
      </c>
      <c r="F316" s="143" t="s">
        <v>421</v>
      </c>
      <c r="I316" s="144"/>
      <c r="L316" s="33"/>
      <c r="M316" s="145"/>
      <c r="T316" s="54"/>
      <c r="AT316" s="18" t="s">
        <v>181</v>
      </c>
      <c r="AU316" s="18" t="s">
        <v>90</v>
      </c>
    </row>
    <row r="317" spans="2:51" s="12" customFormat="1" ht="12">
      <c r="B317" s="148"/>
      <c r="D317" s="146" t="s">
        <v>185</v>
      </c>
      <c r="E317" s="149" t="s">
        <v>31</v>
      </c>
      <c r="F317" s="150" t="s">
        <v>422</v>
      </c>
      <c r="H317" s="151">
        <v>81.934</v>
      </c>
      <c r="I317" s="152"/>
      <c r="L317" s="148"/>
      <c r="M317" s="153"/>
      <c r="T317" s="154"/>
      <c r="AT317" s="149" t="s">
        <v>185</v>
      </c>
      <c r="AU317" s="149" t="s">
        <v>90</v>
      </c>
      <c r="AV317" s="12" t="s">
        <v>84</v>
      </c>
      <c r="AW317" s="12" t="s">
        <v>36</v>
      </c>
      <c r="AX317" s="12" t="s">
        <v>80</v>
      </c>
      <c r="AY317" s="149" t="s">
        <v>172</v>
      </c>
    </row>
    <row r="318" spans="2:47" s="1" customFormat="1" ht="12">
      <c r="B318" s="33"/>
      <c r="D318" s="146" t="s">
        <v>186</v>
      </c>
      <c r="F318" s="155" t="s">
        <v>402</v>
      </c>
      <c r="L318" s="33"/>
      <c r="M318" s="145"/>
      <c r="T318" s="54"/>
      <c r="AU318" s="18" t="s">
        <v>90</v>
      </c>
    </row>
    <row r="319" spans="2:47" s="1" customFormat="1" ht="12">
      <c r="B319" s="33"/>
      <c r="D319" s="146" t="s">
        <v>186</v>
      </c>
      <c r="F319" s="156" t="s">
        <v>1390</v>
      </c>
      <c r="H319" s="157">
        <v>33.614</v>
      </c>
      <c r="L319" s="33"/>
      <c r="M319" s="145"/>
      <c r="T319" s="54"/>
      <c r="AU319" s="18" t="s">
        <v>90</v>
      </c>
    </row>
    <row r="320" spans="2:47" s="1" customFormat="1" ht="12">
      <c r="B320" s="33"/>
      <c r="D320" s="146" t="s">
        <v>186</v>
      </c>
      <c r="F320" s="155" t="s">
        <v>407</v>
      </c>
      <c r="L320" s="33"/>
      <c r="M320" s="145"/>
      <c r="T320" s="54"/>
      <c r="AU320" s="18" t="s">
        <v>90</v>
      </c>
    </row>
    <row r="321" spans="2:47" s="1" customFormat="1" ht="12">
      <c r="B321" s="33"/>
      <c r="D321" s="146" t="s">
        <v>186</v>
      </c>
      <c r="F321" s="156" t="s">
        <v>1391</v>
      </c>
      <c r="H321" s="157">
        <v>7.353</v>
      </c>
      <c r="L321" s="33"/>
      <c r="M321" s="145"/>
      <c r="T321" s="54"/>
      <c r="AU321" s="18" t="s">
        <v>90</v>
      </c>
    </row>
    <row r="322" spans="2:63" s="11" customFormat="1" ht="20.85" customHeight="1">
      <c r="B322" s="117"/>
      <c r="D322" s="118" t="s">
        <v>74</v>
      </c>
      <c r="E322" s="127" t="s">
        <v>423</v>
      </c>
      <c r="F322" s="127" t="s">
        <v>424</v>
      </c>
      <c r="I322" s="120"/>
      <c r="J322" s="128">
        <f>BK322</f>
        <v>0</v>
      </c>
      <c r="L322" s="117"/>
      <c r="M322" s="122"/>
      <c r="P322" s="123">
        <f>P323+P338</f>
        <v>0</v>
      </c>
      <c r="R322" s="123">
        <f>R323+R338</f>
        <v>0.22855733027999997</v>
      </c>
      <c r="T322" s="124">
        <f>T323+T338</f>
        <v>0</v>
      </c>
      <c r="AR322" s="118" t="s">
        <v>80</v>
      </c>
      <c r="AT322" s="125" t="s">
        <v>74</v>
      </c>
      <c r="AU322" s="125" t="s">
        <v>84</v>
      </c>
      <c r="AY322" s="118" t="s">
        <v>172</v>
      </c>
      <c r="BK322" s="126">
        <f>BK323+BK338</f>
        <v>0</v>
      </c>
    </row>
    <row r="323" spans="2:63" s="15" customFormat="1" ht="20.85" customHeight="1">
      <c r="B323" s="181"/>
      <c r="D323" s="182" t="s">
        <v>74</v>
      </c>
      <c r="E323" s="182" t="s">
        <v>425</v>
      </c>
      <c r="F323" s="182" t="s">
        <v>426</v>
      </c>
      <c r="I323" s="183"/>
      <c r="J323" s="184">
        <f>BK323</f>
        <v>0</v>
      </c>
      <c r="L323" s="181"/>
      <c r="M323" s="185"/>
      <c r="P323" s="186">
        <f>SUM(P324:P337)</f>
        <v>0</v>
      </c>
      <c r="R323" s="186">
        <f>SUM(R324:R337)</f>
        <v>0.20921335199999996</v>
      </c>
      <c r="T323" s="187">
        <f>SUM(T324:T337)</f>
        <v>0</v>
      </c>
      <c r="AR323" s="182" t="s">
        <v>80</v>
      </c>
      <c r="AT323" s="188" t="s">
        <v>74</v>
      </c>
      <c r="AU323" s="188" t="s">
        <v>87</v>
      </c>
      <c r="AY323" s="182" t="s">
        <v>172</v>
      </c>
      <c r="BK323" s="189">
        <f>SUM(BK324:BK337)</f>
        <v>0</v>
      </c>
    </row>
    <row r="324" spans="2:65" s="1" customFormat="1" ht="37.9" customHeight="1">
      <c r="B324" s="33"/>
      <c r="C324" s="129" t="s">
        <v>454</v>
      </c>
      <c r="D324" s="129" t="s">
        <v>176</v>
      </c>
      <c r="E324" s="130" t="s">
        <v>428</v>
      </c>
      <c r="F324" s="131" t="s">
        <v>429</v>
      </c>
      <c r="G324" s="132" t="s">
        <v>101</v>
      </c>
      <c r="H324" s="133">
        <v>7.353</v>
      </c>
      <c r="I324" s="134"/>
      <c r="J324" s="135">
        <f>ROUND(I324*H324,2)</f>
        <v>0</v>
      </c>
      <c r="K324" s="131" t="s">
        <v>179</v>
      </c>
      <c r="L324" s="33"/>
      <c r="M324" s="136" t="s">
        <v>31</v>
      </c>
      <c r="N324" s="137" t="s">
        <v>46</v>
      </c>
      <c r="P324" s="138">
        <f>O324*H324</f>
        <v>0</v>
      </c>
      <c r="Q324" s="138">
        <v>0.004384</v>
      </c>
      <c r="R324" s="138">
        <f>Q324*H324</f>
        <v>0.032235552</v>
      </c>
      <c r="S324" s="138">
        <v>0</v>
      </c>
      <c r="T324" s="139">
        <f>S324*H324</f>
        <v>0</v>
      </c>
      <c r="AR324" s="140" t="s">
        <v>90</v>
      </c>
      <c r="AT324" s="140" t="s">
        <v>176</v>
      </c>
      <c r="AU324" s="140" t="s">
        <v>90</v>
      </c>
      <c r="AY324" s="18" t="s">
        <v>172</v>
      </c>
      <c r="BE324" s="141">
        <f>IF(N324="základní",J324,0)</f>
        <v>0</v>
      </c>
      <c r="BF324" s="141">
        <f>IF(N324="snížená",J324,0)</f>
        <v>0</v>
      </c>
      <c r="BG324" s="141">
        <f>IF(N324="zákl. přenesená",J324,0)</f>
        <v>0</v>
      </c>
      <c r="BH324" s="141">
        <f>IF(N324="sníž. přenesená",J324,0)</f>
        <v>0</v>
      </c>
      <c r="BI324" s="141">
        <f>IF(N324="nulová",J324,0)</f>
        <v>0</v>
      </c>
      <c r="BJ324" s="18" t="s">
        <v>80</v>
      </c>
      <c r="BK324" s="141">
        <f>ROUND(I324*H324,2)</f>
        <v>0</v>
      </c>
      <c r="BL324" s="18" t="s">
        <v>90</v>
      </c>
      <c r="BM324" s="140" t="s">
        <v>1394</v>
      </c>
    </row>
    <row r="325" spans="2:47" s="1" customFormat="1" ht="12">
      <c r="B325" s="33"/>
      <c r="D325" s="142" t="s">
        <v>181</v>
      </c>
      <c r="F325" s="143" t="s">
        <v>431</v>
      </c>
      <c r="I325" s="144"/>
      <c r="L325" s="33"/>
      <c r="M325" s="145"/>
      <c r="T325" s="54"/>
      <c r="AT325" s="18" t="s">
        <v>181</v>
      </c>
      <c r="AU325" s="18" t="s">
        <v>90</v>
      </c>
    </row>
    <row r="326" spans="2:51" s="12" customFormat="1" ht="12">
      <c r="B326" s="148"/>
      <c r="D326" s="146" t="s">
        <v>185</v>
      </c>
      <c r="E326" s="149" t="s">
        <v>31</v>
      </c>
      <c r="F326" s="150" t="s">
        <v>103</v>
      </c>
      <c r="H326" s="151">
        <v>7.353</v>
      </c>
      <c r="I326" s="152"/>
      <c r="L326" s="148"/>
      <c r="M326" s="153"/>
      <c r="T326" s="154"/>
      <c r="AT326" s="149" t="s">
        <v>185</v>
      </c>
      <c r="AU326" s="149" t="s">
        <v>90</v>
      </c>
      <c r="AV326" s="12" t="s">
        <v>84</v>
      </c>
      <c r="AW326" s="12" t="s">
        <v>36</v>
      </c>
      <c r="AX326" s="12" t="s">
        <v>80</v>
      </c>
      <c r="AY326" s="149" t="s">
        <v>172</v>
      </c>
    </row>
    <row r="327" spans="2:47" s="1" customFormat="1" ht="12">
      <c r="B327" s="33"/>
      <c r="D327" s="146" t="s">
        <v>186</v>
      </c>
      <c r="F327" s="155" t="s">
        <v>407</v>
      </c>
      <c r="L327" s="33"/>
      <c r="M327" s="145"/>
      <c r="T327" s="54"/>
      <c r="AU327" s="18" t="s">
        <v>90</v>
      </c>
    </row>
    <row r="328" spans="2:47" s="1" customFormat="1" ht="12">
      <c r="B328" s="33"/>
      <c r="D328" s="146" t="s">
        <v>186</v>
      </c>
      <c r="F328" s="156" t="s">
        <v>1391</v>
      </c>
      <c r="H328" s="157">
        <v>7.353</v>
      </c>
      <c r="L328" s="33"/>
      <c r="M328" s="145"/>
      <c r="T328" s="54"/>
      <c r="AU328" s="18" t="s">
        <v>90</v>
      </c>
    </row>
    <row r="329" spans="2:65" s="1" customFormat="1" ht="44.25" customHeight="1">
      <c r="B329" s="33"/>
      <c r="C329" s="129" t="s">
        <v>461</v>
      </c>
      <c r="D329" s="129" t="s">
        <v>176</v>
      </c>
      <c r="E329" s="130" t="s">
        <v>433</v>
      </c>
      <c r="F329" s="131" t="s">
        <v>434</v>
      </c>
      <c r="G329" s="132" t="s">
        <v>101</v>
      </c>
      <c r="H329" s="133">
        <v>40.967</v>
      </c>
      <c r="I329" s="134"/>
      <c r="J329" s="135">
        <f>ROUND(I329*H329,2)</f>
        <v>0</v>
      </c>
      <c r="K329" s="131" t="s">
        <v>179</v>
      </c>
      <c r="L329" s="33"/>
      <c r="M329" s="136" t="s">
        <v>31</v>
      </c>
      <c r="N329" s="137" t="s">
        <v>46</v>
      </c>
      <c r="P329" s="138">
        <f>O329*H329</f>
        <v>0</v>
      </c>
      <c r="Q329" s="138">
        <v>0.003</v>
      </c>
      <c r="R329" s="138">
        <f>Q329*H329</f>
        <v>0.122901</v>
      </c>
      <c r="S329" s="138">
        <v>0</v>
      </c>
      <c r="T329" s="139">
        <f>S329*H329</f>
        <v>0</v>
      </c>
      <c r="AR329" s="140" t="s">
        <v>90</v>
      </c>
      <c r="AT329" s="140" t="s">
        <v>176</v>
      </c>
      <c r="AU329" s="140" t="s">
        <v>90</v>
      </c>
      <c r="AY329" s="18" t="s">
        <v>172</v>
      </c>
      <c r="BE329" s="141">
        <f>IF(N329="základní",J329,0)</f>
        <v>0</v>
      </c>
      <c r="BF329" s="141">
        <f>IF(N329="snížená",J329,0)</f>
        <v>0</v>
      </c>
      <c r="BG329" s="141">
        <f>IF(N329="zákl. přenesená",J329,0)</f>
        <v>0</v>
      </c>
      <c r="BH329" s="141">
        <f>IF(N329="sníž. přenesená",J329,0)</f>
        <v>0</v>
      </c>
      <c r="BI329" s="141">
        <f>IF(N329="nulová",J329,0)</f>
        <v>0</v>
      </c>
      <c r="BJ329" s="18" t="s">
        <v>80</v>
      </c>
      <c r="BK329" s="141">
        <f>ROUND(I329*H329,2)</f>
        <v>0</v>
      </c>
      <c r="BL329" s="18" t="s">
        <v>90</v>
      </c>
      <c r="BM329" s="140" t="s">
        <v>1395</v>
      </c>
    </row>
    <row r="330" spans="2:47" s="1" customFormat="1" ht="12">
      <c r="B330" s="33"/>
      <c r="D330" s="142" t="s">
        <v>181</v>
      </c>
      <c r="F330" s="143" t="s">
        <v>436</v>
      </c>
      <c r="I330" s="144"/>
      <c r="L330" s="33"/>
      <c r="M330" s="145"/>
      <c r="T330" s="54"/>
      <c r="AT330" s="18" t="s">
        <v>181</v>
      </c>
      <c r="AU330" s="18" t="s">
        <v>90</v>
      </c>
    </row>
    <row r="331" spans="2:51" s="12" customFormat="1" ht="12">
      <c r="B331" s="148"/>
      <c r="D331" s="146" t="s">
        <v>185</v>
      </c>
      <c r="E331" s="149" t="s">
        <v>31</v>
      </c>
      <c r="F331" s="150" t="s">
        <v>416</v>
      </c>
      <c r="H331" s="151">
        <v>40.967</v>
      </c>
      <c r="I331" s="152"/>
      <c r="L331" s="148"/>
      <c r="M331" s="153"/>
      <c r="T331" s="154"/>
      <c r="AT331" s="149" t="s">
        <v>185</v>
      </c>
      <c r="AU331" s="149" t="s">
        <v>90</v>
      </c>
      <c r="AV331" s="12" t="s">
        <v>84</v>
      </c>
      <c r="AW331" s="12" t="s">
        <v>36</v>
      </c>
      <c r="AX331" s="12" t="s">
        <v>80</v>
      </c>
      <c r="AY331" s="149" t="s">
        <v>172</v>
      </c>
    </row>
    <row r="332" spans="2:47" s="1" customFormat="1" ht="12">
      <c r="B332" s="33"/>
      <c r="D332" s="146" t="s">
        <v>186</v>
      </c>
      <c r="F332" s="155" t="s">
        <v>402</v>
      </c>
      <c r="L332" s="33"/>
      <c r="M332" s="145"/>
      <c r="T332" s="54"/>
      <c r="AU332" s="18" t="s">
        <v>90</v>
      </c>
    </row>
    <row r="333" spans="2:47" s="1" customFormat="1" ht="12">
      <c r="B333" s="33"/>
      <c r="D333" s="146" t="s">
        <v>186</v>
      </c>
      <c r="F333" s="156" t="s">
        <v>1390</v>
      </c>
      <c r="H333" s="157">
        <v>33.614</v>
      </c>
      <c r="L333" s="33"/>
      <c r="M333" s="145"/>
      <c r="T333" s="54"/>
      <c r="AU333" s="18" t="s">
        <v>90</v>
      </c>
    </row>
    <row r="334" spans="2:47" s="1" customFormat="1" ht="12">
      <c r="B334" s="33"/>
      <c r="D334" s="146" t="s">
        <v>186</v>
      </c>
      <c r="F334" s="155" t="s">
        <v>407</v>
      </c>
      <c r="L334" s="33"/>
      <c r="M334" s="145"/>
      <c r="T334" s="54"/>
      <c r="AU334" s="18" t="s">
        <v>90</v>
      </c>
    </row>
    <row r="335" spans="2:47" s="1" customFormat="1" ht="12">
      <c r="B335" s="33"/>
      <c r="D335" s="146" t="s">
        <v>186</v>
      </c>
      <c r="F335" s="156" t="s">
        <v>1391</v>
      </c>
      <c r="H335" s="157">
        <v>7.353</v>
      </c>
      <c r="L335" s="33"/>
      <c r="M335" s="145"/>
      <c r="T335" s="54"/>
      <c r="AU335" s="18" t="s">
        <v>90</v>
      </c>
    </row>
    <row r="336" spans="2:65" s="1" customFormat="1" ht="24.2" customHeight="1">
      <c r="B336" s="33"/>
      <c r="C336" s="158" t="s">
        <v>467</v>
      </c>
      <c r="D336" s="158" t="s">
        <v>201</v>
      </c>
      <c r="E336" s="159" t="s">
        <v>438</v>
      </c>
      <c r="F336" s="160" t="s">
        <v>439</v>
      </c>
      <c r="G336" s="161" t="s">
        <v>101</v>
      </c>
      <c r="H336" s="162">
        <v>45.064</v>
      </c>
      <c r="I336" s="163"/>
      <c r="J336" s="164">
        <f>ROUND(I336*H336,2)</f>
        <v>0</v>
      </c>
      <c r="K336" s="160" t="s">
        <v>179</v>
      </c>
      <c r="L336" s="165"/>
      <c r="M336" s="166" t="s">
        <v>31</v>
      </c>
      <c r="N336" s="167" t="s">
        <v>46</v>
      </c>
      <c r="P336" s="138">
        <f>O336*H336</f>
        <v>0</v>
      </c>
      <c r="Q336" s="138">
        <v>0.0012</v>
      </c>
      <c r="R336" s="138">
        <f>Q336*H336</f>
        <v>0.054076799999999994</v>
      </c>
      <c r="S336" s="138">
        <v>0</v>
      </c>
      <c r="T336" s="139">
        <f>S336*H336</f>
        <v>0</v>
      </c>
      <c r="AR336" s="140" t="s">
        <v>205</v>
      </c>
      <c r="AT336" s="140" t="s">
        <v>201</v>
      </c>
      <c r="AU336" s="140" t="s">
        <v>90</v>
      </c>
      <c r="AY336" s="18" t="s">
        <v>172</v>
      </c>
      <c r="BE336" s="141">
        <f>IF(N336="základní",J336,0)</f>
        <v>0</v>
      </c>
      <c r="BF336" s="141">
        <f>IF(N336="snížená",J336,0)</f>
        <v>0</v>
      </c>
      <c r="BG336" s="141">
        <f>IF(N336="zákl. přenesená",J336,0)</f>
        <v>0</v>
      </c>
      <c r="BH336" s="141">
        <f>IF(N336="sníž. přenesená",J336,0)</f>
        <v>0</v>
      </c>
      <c r="BI336" s="141">
        <f>IF(N336="nulová",J336,0)</f>
        <v>0</v>
      </c>
      <c r="BJ336" s="18" t="s">
        <v>80</v>
      </c>
      <c r="BK336" s="141">
        <f>ROUND(I336*H336,2)</f>
        <v>0</v>
      </c>
      <c r="BL336" s="18" t="s">
        <v>90</v>
      </c>
      <c r="BM336" s="140" t="s">
        <v>1396</v>
      </c>
    </row>
    <row r="337" spans="2:51" s="12" customFormat="1" ht="12">
      <c r="B337" s="148"/>
      <c r="D337" s="146" t="s">
        <v>185</v>
      </c>
      <c r="F337" s="150" t="s">
        <v>1397</v>
      </c>
      <c r="H337" s="151">
        <v>45.064</v>
      </c>
      <c r="I337" s="152"/>
      <c r="L337" s="148"/>
      <c r="M337" s="153"/>
      <c r="T337" s="154"/>
      <c r="AT337" s="149" t="s">
        <v>185</v>
      </c>
      <c r="AU337" s="149" t="s">
        <v>90</v>
      </c>
      <c r="AV337" s="12" t="s">
        <v>84</v>
      </c>
      <c r="AW337" s="12" t="s">
        <v>4</v>
      </c>
      <c r="AX337" s="12" t="s">
        <v>80</v>
      </c>
      <c r="AY337" s="149" t="s">
        <v>172</v>
      </c>
    </row>
    <row r="338" spans="2:63" s="15" customFormat="1" ht="20.85" customHeight="1">
      <c r="B338" s="181"/>
      <c r="D338" s="182" t="s">
        <v>74</v>
      </c>
      <c r="E338" s="182" t="s">
        <v>442</v>
      </c>
      <c r="F338" s="182" t="s">
        <v>443</v>
      </c>
      <c r="I338" s="183"/>
      <c r="J338" s="184">
        <f>BK338</f>
        <v>0</v>
      </c>
      <c r="L338" s="181"/>
      <c r="M338" s="185"/>
      <c r="P338" s="186">
        <f>SUM(P339:P352)</f>
        <v>0</v>
      </c>
      <c r="R338" s="186">
        <f>SUM(R339:R352)</f>
        <v>0.01934397828</v>
      </c>
      <c r="T338" s="187">
        <f>SUM(T339:T352)</f>
        <v>0</v>
      </c>
      <c r="AR338" s="182" t="s">
        <v>80</v>
      </c>
      <c r="AT338" s="188" t="s">
        <v>74</v>
      </c>
      <c r="AU338" s="188" t="s">
        <v>87</v>
      </c>
      <c r="AY338" s="182" t="s">
        <v>172</v>
      </c>
      <c r="BK338" s="189">
        <f>SUM(BK339:BK352)</f>
        <v>0</v>
      </c>
    </row>
    <row r="339" spans="2:65" s="1" customFormat="1" ht="24.2" customHeight="1">
      <c r="B339" s="33"/>
      <c r="C339" s="129" t="s">
        <v>472</v>
      </c>
      <c r="D339" s="129" t="s">
        <v>176</v>
      </c>
      <c r="E339" s="130" t="s">
        <v>445</v>
      </c>
      <c r="F339" s="131" t="s">
        <v>446</v>
      </c>
      <c r="G339" s="132" t="s">
        <v>101</v>
      </c>
      <c r="H339" s="133">
        <v>7.353</v>
      </c>
      <c r="I339" s="134"/>
      <c r="J339" s="135">
        <f>ROUND(I339*H339,2)</f>
        <v>0</v>
      </c>
      <c r="K339" s="131" t="s">
        <v>447</v>
      </c>
      <c r="L339" s="33"/>
      <c r="M339" s="136" t="s">
        <v>31</v>
      </c>
      <c r="N339" s="137" t="s">
        <v>46</v>
      </c>
      <c r="P339" s="138">
        <f>O339*H339</f>
        <v>0</v>
      </c>
      <c r="Q339" s="138">
        <v>0.0018</v>
      </c>
      <c r="R339" s="138">
        <f>Q339*H339</f>
        <v>0.0132354</v>
      </c>
      <c r="S339" s="138">
        <v>0</v>
      </c>
      <c r="T339" s="139">
        <f>S339*H339</f>
        <v>0</v>
      </c>
      <c r="AR339" s="140" t="s">
        <v>90</v>
      </c>
      <c r="AT339" s="140" t="s">
        <v>176</v>
      </c>
      <c r="AU339" s="140" t="s">
        <v>90</v>
      </c>
      <c r="AY339" s="18" t="s">
        <v>172</v>
      </c>
      <c r="BE339" s="141">
        <f>IF(N339="základní",J339,0)</f>
        <v>0</v>
      </c>
      <c r="BF339" s="141">
        <f>IF(N339="snížená",J339,0)</f>
        <v>0</v>
      </c>
      <c r="BG339" s="141">
        <f>IF(N339="zákl. přenesená",J339,0)</f>
        <v>0</v>
      </c>
      <c r="BH339" s="141">
        <f>IF(N339="sníž. přenesená",J339,0)</f>
        <v>0</v>
      </c>
      <c r="BI339" s="141">
        <f>IF(N339="nulová",J339,0)</f>
        <v>0</v>
      </c>
      <c r="BJ339" s="18" t="s">
        <v>80</v>
      </c>
      <c r="BK339" s="141">
        <f>ROUND(I339*H339,2)</f>
        <v>0</v>
      </c>
      <c r="BL339" s="18" t="s">
        <v>90</v>
      </c>
      <c r="BM339" s="140" t="s">
        <v>1398</v>
      </c>
    </row>
    <row r="340" spans="2:51" s="12" customFormat="1" ht="12">
      <c r="B340" s="148"/>
      <c r="D340" s="146" t="s">
        <v>185</v>
      </c>
      <c r="E340" s="149" t="s">
        <v>31</v>
      </c>
      <c r="F340" s="150" t="s">
        <v>103</v>
      </c>
      <c r="H340" s="151">
        <v>7.353</v>
      </c>
      <c r="I340" s="152"/>
      <c r="L340" s="148"/>
      <c r="M340" s="153"/>
      <c r="T340" s="154"/>
      <c r="AT340" s="149" t="s">
        <v>185</v>
      </c>
      <c r="AU340" s="149" t="s">
        <v>90</v>
      </c>
      <c r="AV340" s="12" t="s">
        <v>84</v>
      </c>
      <c r="AW340" s="12" t="s">
        <v>36</v>
      </c>
      <c r="AX340" s="12" t="s">
        <v>80</v>
      </c>
      <c r="AY340" s="149" t="s">
        <v>172</v>
      </c>
    </row>
    <row r="341" spans="2:47" s="1" customFormat="1" ht="12">
      <c r="B341" s="33"/>
      <c r="D341" s="146" t="s">
        <v>186</v>
      </c>
      <c r="F341" s="155" t="s">
        <v>407</v>
      </c>
      <c r="L341" s="33"/>
      <c r="M341" s="145"/>
      <c r="T341" s="54"/>
      <c r="AU341" s="18" t="s">
        <v>90</v>
      </c>
    </row>
    <row r="342" spans="2:47" s="1" customFormat="1" ht="12">
      <c r="B342" s="33"/>
      <c r="D342" s="146" t="s">
        <v>186</v>
      </c>
      <c r="F342" s="156" t="s">
        <v>1391</v>
      </c>
      <c r="H342" s="157">
        <v>7.353</v>
      </c>
      <c r="L342" s="33"/>
      <c r="M342" s="145"/>
      <c r="T342" s="54"/>
      <c r="AU342" s="18" t="s">
        <v>90</v>
      </c>
    </row>
    <row r="343" spans="2:65" s="1" customFormat="1" ht="37.9" customHeight="1">
      <c r="B343" s="33"/>
      <c r="C343" s="129" t="s">
        <v>483</v>
      </c>
      <c r="D343" s="129" t="s">
        <v>176</v>
      </c>
      <c r="E343" s="130" t="s">
        <v>450</v>
      </c>
      <c r="F343" s="131" t="s">
        <v>451</v>
      </c>
      <c r="G343" s="132" t="s">
        <v>101</v>
      </c>
      <c r="H343" s="133">
        <v>7.353</v>
      </c>
      <c r="I343" s="134"/>
      <c r="J343" s="135">
        <f>ROUND(I343*H343,2)</f>
        <v>0</v>
      </c>
      <c r="K343" s="131" t="s">
        <v>179</v>
      </c>
      <c r="L343" s="33"/>
      <c r="M343" s="136" t="s">
        <v>31</v>
      </c>
      <c r="N343" s="137" t="s">
        <v>46</v>
      </c>
      <c r="P343" s="138">
        <f>O343*H343</f>
        <v>0</v>
      </c>
      <c r="Q343" s="138">
        <v>0.000105</v>
      </c>
      <c r="R343" s="138">
        <f>Q343*H343</f>
        <v>0.0007720650000000001</v>
      </c>
      <c r="S343" s="138">
        <v>0</v>
      </c>
      <c r="T343" s="139">
        <f>S343*H343</f>
        <v>0</v>
      </c>
      <c r="AR343" s="140" t="s">
        <v>90</v>
      </c>
      <c r="AT343" s="140" t="s">
        <v>176</v>
      </c>
      <c r="AU343" s="140" t="s">
        <v>90</v>
      </c>
      <c r="AY343" s="18" t="s">
        <v>172</v>
      </c>
      <c r="BE343" s="141">
        <f>IF(N343="základní",J343,0)</f>
        <v>0</v>
      </c>
      <c r="BF343" s="141">
        <f>IF(N343="snížená",J343,0)</f>
        <v>0</v>
      </c>
      <c r="BG343" s="141">
        <f>IF(N343="zákl. přenesená",J343,0)</f>
        <v>0</v>
      </c>
      <c r="BH343" s="141">
        <f>IF(N343="sníž. přenesená",J343,0)</f>
        <v>0</v>
      </c>
      <c r="BI343" s="141">
        <f>IF(N343="nulová",J343,0)</f>
        <v>0</v>
      </c>
      <c r="BJ343" s="18" t="s">
        <v>80</v>
      </c>
      <c r="BK343" s="141">
        <f>ROUND(I343*H343,2)</f>
        <v>0</v>
      </c>
      <c r="BL343" s="18" t="s">
        <v>90</v>
      </c>
      <c r="BM343" s="140" t="s">
        <v>1399</v>
      </c>
    </row>
    <row r="344" spans="2:47" s="1" customFormat="1" ht="12">
      <c r="B344" s="33"/>
      <c r="D344" s="142" t="s">
        <v>181</v>
      </c>
      <c r="F344" s="143" t="s">
        <v>453</v>
      </c>
      <c r="I344" s="144"/>
      <c r="L344" s="33"/>
      <c r="M344" s="145"/>
      <c r="T344" s="54"/>
      <c r="AT344" s="18" t="s">
        <v>181</v>
      </c>
      <c r="AU344" s="18" t="s">
        <v>90</v>
      </c>
    </row>
    <row r="345" spans="2:51" s="12" customFormat="1" ht="12">
      <c r="B345" s="148"/>
      <c r="D345" s="146" t="s">
        <v>185</v>
      </c>
      <c r="E345" s="149" t="s">
        <v>31</v>
      </c>
      <c r="F345" s="150" t="s">
        <v>103</v>
      </c>
      <c r="H345" s="151">
        <v>7.353</v>
      </c>
      <c r="I345" s="152"/>
      <c r="L345" s="148"/>
      <c r="M345" s="153"/>
      <c r="T345" s="154"/>
      <c r="AT345" s="149" t="s">
        <v>185</v>
      </c>
      <c r="AU345" s="149" t="s">
        <v>90</v>
      </c>
      <c r="AV345" s="12" t="s">
        <v>84</v>
      </c>
      <c r="AW345" s="12" t="s">
        <v>36</v>
      </c>
      <c r="AX345" s="12" t="s">
        <v>80</v>
      </c>
      <c r="AY345" s="149" t="s">
        <v>172</v>
      </c>
    </row>
    <row r="346" spans="2:47" s="1" customFormat="1" ht="12">
      <c r="B346" s="33"/>
      <c r="D346" s="146" t="s">
        <v>186</v>
      </c>
      <c r="F346" s="155" t="s">
        <v>407</v>
      </c>
      <c r="L346" s="33"/>
      <c r="M346" s="145"/>
      <c r="T346" s="54"/>
      <c r="AU346" s="18" t="s">
        <v>90</v>
      </c>
    </row>
    <row r="347" spans="2:47" s="1" customFormat="1" ht="12">
      <c r="B347" s="33"/>
      <c r="D347" s="146" t="s">
        <v>186</v>
      </c>
      <c r="F347" s="156" t="s">
        <v>1391</v>
      </c>
      <c r="H347" s="157">
        <v>7.353</v>
      </c>
      <c r="L347" s="33"/>
      <c r="M347" s="145"/>
      <c r="T347" s="54"/>
      <c r="AU347" s="18" t="s">
        <v>90</v>
      </c>
    </row>
    <row r="348" spans="2:65" s="1" customFormat="1" ht="37.9" customHeight="1">
      <c r="B348" s="33"/>
      <c r="C348" s="129" t="s">
        <v>489</v>
      </c>
      <c r="D348" s="129" t="s">
        <v>176</v>
      </c>
      <c r="E348" s="130" t="s">
        <v>455</v>
      </c>
      <c r="F348" s="131" t="s">
        <v>456</v>
      </c>
      <c r="G348" s="132" t="s">
        <v>101</v>
      </c>
      <c r="H348" s="133">
        <v>14.706</v>
      </c>
      <c r="I348" s="134"/>
      <c r="J348" s="135">
        <f>ROUND(I348*H348,2)</f>
        <v>0</v>
      </c>
      <c r="K348" s="131" t="s">
        <v>179</v>
      </c>
      <c r="L348" s="33"/>
      <c r="M348" s="136" t="s">
        <v>31</v>
      </c>
      <c r="N348" s="137" t="s">
        <v>46</v>
      </c>
      <c r="P348" s="138">
        <f>O348*H348</f>
        <v>0</v>
      </c>
      <c r="Q348" s="138">
        <v>0.00036288</v>
      </c>
      <c r="R348" s="138">
        <f>Q348*H348</f>
        <v>0.00533651328</v>
      </c>
      <c r="S348" s="138">
        <v>0</v>
      </c>
      <c r="T348" s="139">
        <f>S348*H348</f>
        <v>0</v>
      </c>
      <c r="AR348" s="140" t="s">
        <v>90</v>
      </c>
      <c r="AT348" s="140" t="s">
        <v>176</v>
      </c>
      <c r="AU348" s="140" t="s">
        <v>90</v>
      </c>
      <c r="AY348" s="18" t="s">
        <v>172</v>
      </c>
      <c r="BE348" s="141">
        <f>IF(N348="základní",J348,0)</f>
        <v>0</v>
      </c>
      <c r="BF348" s="141">
        <f>IF(N348="snížená",J348,0)</f>
        <v>0</v>
      </c>
      <c r="BG348" s="141">
        <f>IF(N348="zákl. přenesená",J348,0)</f>
        <v>0</v>
      </c>
      <c r="BH348" s="141">
        <f>IF(N348="sníž. přenesená",J348,0)</f>
        <v>0</v>
      </c>
      <c r="BI348" s="141">
        <f>IF(N348="nulová",J348,0)</f>
        <v>0</v>
      </c>
      <c r="BJ348" s="18" t="s">
        <v>80</v>
      </c>
      <c r="BK348" s="141">
        <f>ROUND(I348*H348,2)</f>
        <v>0</v>
      </c>
      <c r="BL348" s="18" t="s">
        <v>90</v>
      </c>
      <c r="BM348" s="140" t="s">
        <v>1400</v>
      </c>
    </row>
    <row r="349" spans="2:47" s="1" customFormat="1" ht="12">
      <c r="B349" s="33"/>
      <c r="D349" s="142" t="s">
        <v>181</v>
      </c>
      <c r="F349" s="143" t="s">
        <v>458</v>
      </c>
      <c r="I349" s="144"/>
      <c r="L349" s="33"/>
      <c r="M349" s="145"/>
      <c r="T349" s="54"/>
      <c r="AT349" s="18" t="s">
        <v>181</v>
      </c>
      <c r="AU349" s="18" t="s">
        <v>90</v>
      </c>
    </row>
    <row r="350" spans="2:51" s="12" customFormat="1" ht="12">
      <c r="B350" s="148"/>
      <c r="D350" s="146" t="s">
        <v>185</v>
      </c>
      <c r="E350" s="149" t="s">
        <v>31</v>
      </c>
      <c r="F350" s="150" t="s">
        <v>459</v>
      </c>
      <c r="H350" s="151">
        <v>14.706</v>
      </c>
      <c r="I350" s="152"/>
      <c r="L350" s="148"/>
      <c r="M350" s="153"/>
      <c r="T350" s="154"/>
      <c r="AT350" s="149" t="s">
        <v>185</v>
      </c>
      <c r="AU350" s="149" t="s">
        <v>90</v>
      </c>
      <c r="AV350" s="12" t="s">
        <v>84</v>
      </c>
      <c r="AW350" s="12" t="s">
        <v>36</v>
      </c>
      <c r="AX350" s="12" t="s">
        <v>80</v>
      </c>
      <c r="AY350" s="149" t="s">
        <v>172</v>
      </c>
    </row>
    <row r="351" spans="2:47" s="1" customFormat="1" ht="12">
      <c r="B351" s="33"/>
      <c r="D351" s="146" t="s">
        <v>186</v>
      </c>
      <c r="F351" s="155" t="s">
        <v>407</v>
      </c>
      <c r="L351" s="33"/>
      <c r="M351" s="145"/>
      <c r="T351" s="54"/>
      <c r="AU351" s="18" t="s">
        <v>90</v>
      </c>
    </row>
    <row r="352" spans="2:47" s="1" customFormat="1" ht="12">
      <c r="B352" s="33"/>
      <c r="D352" s="146" t="s">
        <v>186</v>
      </c>
      <c r="F352" s="156" t="s">
        <v>1391</v>
      </c>
      <c r="H352" s="157">
        <v>7.353</v>
      </c>
      <c r="L352" s="33"/>
      <c r="M352" s="145"/>
      <c r="T352" s="54"/>
      <c r="AU352" s="18" t="s">
        <v>90</v>
      </c>
    </row>
    <row r="353" spans="2:63" s="11" customFormat="1" ht="22.9" customHeight="1">
      <c r="B353" s="117"/>
      <c r="D353" s="118" t="s">
        <v>74</v>
      </c>
      <c r="E353" s="127" t="s">
        <v>241</v>
      </c>
      <c r="F353" s="127" t="s">
        <v>460</v>
      </c>
      <c r="I353" s="120"/>
      <c r="J353" s="128">
        <f>BK353</f>
        <v>0</v>
      </c>
      <c r="L353" s="117"/>
      <c r="M353" s="122"/>
      <c r="P353" s="123">
        <f>P354+SUM(P355:P364)</f>
        <v>0</v>
      </c>
      <c r="R353" s="123">
        <f>R354+SUM(R355:R364)</f>
        <v>8.546797939000001</v>
      </c>
      <c r="T353" s="124">
        <f>T354+SUM(T355:T364)</f>
        <v>0</v>
      </c>
      <c r="AR353" s="118" t="s">
        <v>80</v>
      </c>
      <c r="AT353" s="125" t="s">
        <v>74</v>
      </c>
      <c r="AU353" s="125" t="s">
        <v>80</v>
      </c>
      <c r="AY353" s="118" t="s">
        <v>172</v>
      </c>
      <c r="BK353" s="126">
        <f>BK354+SUM(BK355:BK364)</f>
        <v>0</v>
      </c>
    </row>
    <row r="354" spans="2:65" s="1" customFormat="1" ht="37.9" customHeight="1">
      <c r="B354" s="33"/>
      <c r="C354" s="129" t="s">
        <v>494</v>
      </c>
      <c r="D354" s="129" t="s">
        <v>176</v>
      </c>
      <c r="E354" s="130" t="s">
        <v>462</v>
      </c>
      <c r="F354" s="131" t="s">
        <v>463</v>
      </c>
      <c r="G354" s="132" t="s">
        <v>101</v>
      </c>
      <c r="H354" s="133">
        <v>25.84</v>
      </c>
      <c r="I354" s="134"/>
      <c r="J354" s="135">
        <f>ROUND(I354*H354,2)</f>
        <v>0</v>
      </c>
      <c r="K354" s="131" t="s">
        <v>179</v>
      </c>
      <c r="L354" s="33"/>
      <c r="M354" s="136" t="s">
        <v>31</v>
      </c>
      <c r="N354" s="137" t="s">
        <v>46</v>
      </c>
      <c r="P354" s="138">
        <f>O354*H354</f>
        <v>0</v>
      </c>
      <c r="Q354" s="138">
        <v>0.00021</v>
      </c>
      <c r="R354" s="138">
        <f>Q354*H354</f>
        <v>0.0054264000000000005</v>
      </c>
      <c r="S354" s="138">
        <v>0</v>
      </c>
      <c r="T354" s="139">
        <f>S354*H354</f>
        <v>0</v>
      </c>
      <c r="AR354" s="140" t="s">
        <v>90</v>
      </c>
      <c r="AT354" s="140" t="s">
        <v>176</v>
      </c>
      <c r="AU354" s="140" t="s">
        <v>84</v>
      </c>
      <c r="AY354" s="18" t="s">
        <v>172</v>
      </c>
      <c r="BE354" s="141">
        <f>IF(N354="základní",J354,0)</f>
        <v>0</v>
      </c>
      <c r="BF354" s="141">
        <f>IF(N354="snížená",J354,0)</f>
        <v>0</v>
      </c>
      <c r="BG354" s="141">
        <f>IF(N354="zákl. přenesená",J354,0)</f>
        <v>0</v>
      </c>
      <c r="BH354" s="141">
        <f>IF(N354="sníž. přenesená",J354,0)</f>
        <v>0</v>
      </c>
      <c r="BI354" s="141">
        <f>IF(N354="nulová",J354,0)</f>
        <v>0</v>
      </c>
      <c r="BJ354" s="18" t="s">
        <v>80</v>
      </c>
      <c r="BK354" s="141">
        <f>ROUND(I354*H354,2)</f>
        <v>0</v>
      </c>
      <c r="BL354" s="18" t="s">
        <v>90</v>
      </c>
      <c r="BM354" s="140" t="s">
        <v>1401</v>
      </c>
    </row>
    <row r="355" spans="2:47" s="1" customFormat="1" ht="12">
      <c r="B355" s="33"/>
      <c r="D355" s="142" t="s">
        <v>181</v>
      </c>
      <c r="F355" s="143" t="s">
        <v>465</v>
      </c>
      <c r="I355" s="144"/>
      <c r="L355" s="33"/>
      <c r="M355" s="145"/>
      <c r="T355" s="54"/>
      <c r="AT355" s="18" t="s">
        <v>181</v>
      </c>
      <c r="AU355" s="18" t="s">
        <v>84</v>
      </c>
    </row>
    <row r="356" spans="2:51" s="12" customFormat="1" ht="12">
      <c r="B356" s="148"/>
      <c r="D356" s="146" t="s">
        <v>185</v>
      </c>
      <c r="E356" s="149" t="s">
        <v>31</v>
      </c>
      <c r="F356" s="150" t="s">
        <v>1402</v>
      </c>
      <c r="H356" s="151">
        <v>25.84</v>
      </c>
      <c r="I356" s="152"/>
      <c r="L356" s="148"/>
      <c r="M356" s="153"/>
      <c r="T356" s="154"/>
      <c r="AT356" s="149" t="s">
        <v>185</v>
      </c>
      <c r="AU356" s="149" t="s">
        <v>84</v>
      </c>
      <c r="AV356" s="12" t="s">
        <v>84</v>
      </c>
      <c r="AW356" s="12" t="s">
        <v>36</v>
      </c>
      <c r="AX356" s="12" t="s">
        <v>80</v>
      </c>
      <c r="AY356" s="149" t="s">
        <v>172</v>
      </c>
    </row>
    <row r="357" spans="2:65" s="1" customFormat="1" ht="37.9" customHeight="1">
      <c r="B357" s="33"/>
      <c r="C357" s="129" t="s">
        <v>499</v>
      </c>
      <c r="D357" s="129" t="s">
        <v>176</v>
      </c>
      <c r="E357" s="130" t="s">
        <v>468</v>
      </c>
      <c r="F357" s="131" t="s">
        <v>469</v>
      </c>
      <c r="G357" s="132" t="s">
        <v>101</v>
      </c>
      <c r="H357" s="133">
        <v>100</v>
      </c>
      <c r="I357" s="134"/>
      <c r="J357" s="135">
        <f>ROUND(I357*H357,2)</f>
        <v>0</v>
      </c>
      <c r="K357" s="131" t="s">
        <v>179</v>
      </c>
      <c r="L357" s="33"/>
      <c r="M357" s="136" t="s">
        <v>31</v>
      </c>
      <c r="N357" s="137" t="s">
        <v>46</v>
      </c>
      <c r="P357" s="138">
        <f>O357*H357</f>
        <v>0</v>
      </c>
      <c r="Q357" s="138">
        <v>3.5E-05</v>
      </c>
      <c r="R357" s="138">
        <f>Q357*H357</f>
        <v>0.0034999999999999996</v>
      </c>
      <c r="S357" s="138">
        <v>0</v>
      </c>
      <c r="T357" s="139">
        <f>S357*H357</f>
        <v>0</v>
      </c>
      <c r="AR357" s="140" t="s">
        <v>289</v>
      </c>
      <c r="AT357" s="140" t="s">
        <v>176</v>
      </c>
      <c r="AU357" s="140" t="s">
        <v>84</v>
      </c>
      <c r="AY357" s="18" t="s">
        <v>172</v>
      </c>
      <c r="BE357" s="141">
        <f>IF(N357="základní",J357,0)</f>
        <v>0</v>
      </c>
      <c r="BF357" s="141">
        <f>IF(N357="snížená",J357,0)</f>
        <v>0</v>
      </c>
      <c r="BG357" s="141">
        <f>IF(N357="zákl. přenesená",J357,0)</f>
        <v>0</v>
      </c>
      <c r="BH357" s="141">
        <f>IF(N357="sníž. přenesená",J357,0)</f>
        <v>0</v>
      </c>
      <c r="BI357" s="141">
        <f>IF(N357="nulová",J357,0)</f>
        <v>0</v>
      </c>
      <c r="BJ357" s="18" t="s">
        <v>80</v>
      </c>
      <c r="BK357" s="141">
        <f>ROUND(I357*H357,2)</f>
        <v>0</v>
      </c>
      <c r="BL357" s="18" t="s">
        <v>289</v>
      </c>
      <c r="BM357" s="140" t="s">
        <v>1403</v>
      </c>
    </row>
    <row r="358" spans="2:47" s="1" customFormat="1" ht="12">
      <c r="B358" s="33"/>
      <c r="D358" s="142" t="s">
        <v>181</v>
      </c>
      <c r="F358" s="143" t="s">
        <v>471</v>
      </c>
      <c r="I358" s="144"/>
      <c r="L358" s="33"/>
      <c r="M358" s="145"/>
      <c r="T358" s="54"/>
      <c r="AT358" s="18" t="s">
        <v>181</v>
      </c>
      <c r="AU358" s="18" t="s">
        <v>84</v>
      </c>
    </row>
    <row r="359" spans="2:51" s="12" customFormat="1" ht="12">
      <c r="B359" s="148"/>
      <c r="D359" s="146" t="s">
        <v>185</v>
      </c>
      <c r="E359" s="149" t="s">
        <v>31</v>
      </c>
      <c r="F359" s="150" t="s">
        <v>801</v>
      </c>
      <c r="H359" s="151">
        <v>100</v>
      </c>
      <c r="I359" s="152"/>
      <c r="L359" s="148"/>
      <c r="M359" s="153"/>
      <c r="T359" s="154"/>
      <c r="AT359" s="149" t="s">
        <v>185</v>
      </c>
      <c r="AU359" s="149" t="s">
        <v>84</v>
      </c>
      <c r="AV359" s="12" t="s">
        <v>84</v>
      </c>
      <c r="AW359" s="12" t="s">
        <v>36</v>
      </c>
      <c r="AX359" s="12" t="s">
        <v>80</v>
      </c>
      <c r="AY359" s="149" t="s">
        <v>172</v>
      </c>
    </row>
    <row r="360" spans="2:65" s="1" customFormat="1" ht="24.2" customHeight="1">
      <c r="B360" s="33"/>
      <c r="C360" s="129" t="s">
        <v>504</v>
      </c>
      <c r="D360" s="129" t="s">
        <v>176</v>
      </c>
      <c r="E360" s="130" t="s">
        <v>473</v>
      </c>
      <c r="F360" s="131" t="s">
        <v>474</v>
      </c>
      <c r="G360" s="132" t="s">
        <v>475</v>
      </c>
      <c r="H360" s="133">
        <v>5</v>
      </c>
      <c r="I360" s="134"/>
      <c r="J360" s="135">
        <f>ROUND(I360*H360,2)</f>
        <v>0</v>
      </c>
      <c r="K360" s="131" t="s">
        <v>179</v>
      </c>
      <c r="L360" s="33"/>
      <c r="M360" s="136" t="s">
        <v>31</v>
      </c>
      <c r="N360" s="137" t="s">
        <v>46</v>
      </c>
      <c r="P360" s="138">
        <f>O360*H360</f>
        <v>0</v>
      </c>
      <c r="Q360" s="138">
        <v>0</v>
      </c>
      <c r="R360" s="138">
        <f>Q360*H360</f>
        <v>0</v>
      </c>
      <c r="S360" s="138">
        <v>0</v>
      </c>
      <c r="T360" s="139">
        <f>S360*H360</f>
        <v>0</v>
      </c>
      <c r="AR360" s="140" t="s">
        <v>90</v>
      </c>
      <c r="AT360" s="140" t="s">
        <v>176</v>
      </c>
      <c r="AU360" s="140" t="s">
        <v>84</v>
      </c>
      <c r="AY360" s="18" t="s">
        <v>172</v>
      </c>
      <c r="BE360" s="141">
        <f>IF(N360="základní",J360,0)</f>
        <v>0</v>
      </c>
      <c r="BF360" s="141">
        <f>IF(N360="snížená",J360,0)</f>
        <v>0</v>
      </c>
      <c r="BG360" s="141">
        <f>IF(N360="zákl. přenesená",J360,0)</f>
        <v>0</v>
      </c>
      <c r="BH360" s="141">
        <f>IF(N360="sníž. přenesená",J360,0)</f>
        <v>0</v>
      </c>
      <c r="BI360" s="141">
        <f>IF(N360="nulová",J360,0)</f>
        <v>0</v>
      </c>
      <c r="BJ360" s="18" t="s">
        <v>80</v>
      </c>
      <c r="BK360" s="141">
        <f>ROUND(I360*H360,2)</f>
        <v>0</v>
      </c>
      <c r="BL360" s="18" t="s">
        <v>90</v>
      </c>
      <c r="BM360" s="140" t="s">
        <v>1404</v>
      </c>
    </row>
    <row r="361" spans="2:47" s="1" customFormat="1" ht="12">
      <c r="B361" s="33"/>
      <c r="D361" s="142" t="s">
        <v>181</v>
      </c>
      <c r="F361" s="143" t="s">
        <v>477</v>
      </c>
      <c r="I361" s="144"/>
      <c r="L361" s="33"/>
      <c r="M361" s="145"/>
      <c r="T361" s="54"/>
      <c r="AT361" s="18" t="s">
        <v>181</v>
      </c>
      <c r="AU361" s="18" t="s">
        <v>84</v>
      </c>
    </row>
    <row r="362" spans="2:51" s="12" customFormat="1" ht="12">
      <c r="B362" s="148"/>
      <c r="D362" s="146" t="s">
        <v>185</v>
      </c>
      <c r="E362" s="149" t="s">
        <v>31</v>
      </c>
      <c r="F362" s="150" t="s">
        <v>480</v>
      </c>
      <c r="H362" s="151">
        <v>5</v>
      </c>
      <c r="I362" s="152"/>
      <c r="L362" s="148"/>
      <c r="M362" s="153"/>
      <c r="T362" s="154"/>
      <c r="AT362" s="149" t="s">
        <v>185</v>
      </c>
      <c r="AU362" s="149" t="s">
        <v>84</v>
      </c>
      <c r="AV362" s="12" t="s">
        <v>84</v>
      </c>
      <c r="AW362" s="12" t="s">
        <v>36</v>
      </c>
      <c r="AX362" s="12" t="s">
        <v>75</v>
      </c>
      <c r="AY362" s="149" t="s">
        <v>172</v>
      </c>
    </row>
    <row r="363" spans="2:51" s="13" customFormat="1" ht="12">
      <c r="B363" s="168"/>
      <c r="D363" s="146" t="s">
        <v>185</v>
      </c>
      <c r="E363" s="169" t="s">
        <v>31</v>
      </c>
      <c r="F363" s="170" t="s">
        <v>217</v>
      </c>
      <c r="H363" s="171">
        <v>5</v>
      </c>
      <c r="I363" s="172"/>
      <c r="L363" s="168"/>
      <c r="M363" s="173"/>
      <c r="T363" s="174"/>
      <c r="AT363" s="169" t="s">
        <v>185</v>
      </c>
      <c r="AU363" s="169" t="s">
        <v>84</v>
      </c>
      <c r="AV363" s="13" t="s">
        <v>90</v>
      </c>
      <c r="AW363" s="13" t="s">
        <v>36</v>
      </c>
      <c r="AX363" s="13" t="s">
        <v>80</v>
      </c>
      <c r="AY363" s="169" t="s">
        <v>172</v>
      </c>
    </row>
    <row r="364" spans="2:63" s="11" customFormat="1" ht="20.85" customHeight="1">
      <c r="B364" s="117"/>
      <c r="D364" s="118" t="s">
        <v>74</v>
      </c>
      <c r="E364" s="127" t="s">
        <v>481</v>
      </c>
      <c r="F364" s="127" t="s">
        <v>482</v>
      </c>
      <c r="I364" s="120"/>
      <c r="J364" s="128">
        <f>BK364</f>
        <v>0</v>
      </c>
      <c r="L364" s="117"/>
      <c r="M364" s="122"/>
      <c r="P364" s="123">
        <f>SUM(P365:P381)</f>
        <v>0</v>
      </c>
      <c r="R364" s="123">
        <f>SUM(R365:R381)</f>
        <v>8.537871539000001</v>
      </c>
      <c r="T364" s="124">
        <f>SUM(T365:T381)</f>
        <v>0</v>
      </c>
      <c r="AR364" s="118" t="s">
        <v>80</v>
      </c>
      <c r="AT364" s="125" t="s">
        <v>74</v>
      </c>
      <c r="AU364" s="125" t="s">
        <v>84</v>
      </c>
      <c r="AY364" s="118" t="s">
        <v>172</v>
      </c>
      <c r="BK364" s="126">
        <f>SUM(BK365:BK381)</f>
        <v>0</v>
      </c>
    </row>
    <row r="365" spans="2:65" s="1" customFormat="1" ht="55.5" customHeight="1">
      <c r="B365" s="33"/>
      <c r="C365" s="129" t="s">
        <v>509</v>
      </c>
      <c r="D365" s="129" t="s">
        <v>176</v>
      </c>
      <c r="E365" s="130" t="s">
        <v>490</v>
      </c>
      <c r="F365" s="131" t="s">
        <v>491</v>
      </c>
      <c r="G365" s="132" t="s">
        <v>101</v>
      </c>
      <c r="H365" s="133">
        <v>10.505</v>
      </c>
      <c r="I365" s="134"/>
      <c r="J365" s="135">
        <f>ROUND(I365*H365,2)</f>
        <v>0</v>
      </c>
      <c r="K365" s="131" t="s">
        <v>179</v>
      </c>
      <c r="L365" s="33"/>
      <c r="M365" s="136" t="s">
        <v>31</v>
      </c>
      <c r="N365" s="137" t="s">
        <v>46</v>
      </c>
      <c r="P365" s="138">
        <f>O365*H365</f>
        <v>0</v>
      </c>
      <c r="Q365" s="138">
        <v>0.250805</v>
      </c>
      <c r="R365" s="138">
        <f>Q365*H365</f>
        <v>2.6347065250000004</v>
      </c>
      <c r="S365" s="138">
        <v>0</v>
      </c>
      <c r="T365" s="139">
        <f>S365*H365</f>
        <v>0</v>
      </c>
      <c r="AR365" s="140" t="s">
        <v>90</v>
      </c>
      <c r="AT365" s="140" t="s">
        <v>176</v>
      </c>
      <c r="AU365" s="140" t="s">
        <v>87</v>
      </c>
      <c r="AY365" s="18" t="s">
        <v>172</v>
      </c>
      <c r="BE365" s="141">
        <f>IF(N365="základní",J365,0)</f>
        <v>0</v>
      </c>
      <c r="BF365" s="141">
        <f>IF(N365="snížená",J365,0)</f>
        <v>0</v>
      </c>
      <c r="BG365" s="141">
        <f>IF(N365="zákl. přenesená",J365,0)</f>
        <v>0</v>
      </c>
      <c r="BH365" s="141">
        <f>IF(N365="sníž. přenesená",J365,0)</f>
        <v>0</v>
      </c>
      <c r="BI365" s="141">
        <f>IF(N365="nulová",J365,0)</f>
        <v>0</v>
      </c>
      <c r="BJ365" s="18" t="s">
        <v>80</v>
      </c>
      <c r="BK365" s="141">
        <f>ROUND(I365*H365,2)</f>
        <v>0</v>
      </c>
      <c r="BL365" s="18" t="s">
        <v>90</v>
      </c>
      <c r="BM365" s="140" t="s">
        <v>1405</v>
      </c>
    </row>
    <row r="366" spans="2:47" s="1" customFormat="1" ht="12">
      <c r="B366" s="33"/>
      <c r="D366" s="142" t="s">
        <v>181</v>
      </c>
      <c r="F366" s="143" t="s">
        <v>493</v>
      </c>
      <c r="I366" s="144"/>
      <c r="L366" s="33"/>
      <c r="M366" s="145"/>
      <c r="T366" s="54"/>
      <c r="AT366" s="18" t="s">
        <v>181</v>
      </c>
      <c r="AU366" s="18" t="s">
        <v>87</v>
      </c>
    </row>
    <row r="367" spans="2:51" s="12" customFormat="1" ht="12">
      <c r="B367" s="148"/>
      <c r="D367" s="146" t="s">
        <v>185</v>
      </c>
      <c r="E367" s="149" t="s">
        <v>31</v>
      </c>
      <c r="F367" s="150" t="s">
        <v>1024</v>
      </c>
      <c r="H367" s="151">
        <v>10.505</v>
      </c>
      <c r="I367" s="152"/>
      <c r="L367" s="148"/>
      <c r="M367" s="153"/>
      <c r="T367" s="154"/>
      <c r="AT367" s="149" t="s">
        <v>185</v>
      </c>
      <c r="AU367" s="149" t="s">
        <v>87</v>
      </c>
      <c r="AV367" s="12" t="s">
        <v>84</v>
      </c>
      <c r="AW367" s="12" t="s">
        <v>36</v>
      </c>
      <c r="AX367" s="12" t="s">
        <v>80</v>
      </c>
      <c r="AY367" s="149" t="s">
        <v>172</v>
      </c>
    </row>
    <row r="368" spans="2:47" s="1" customFormat="1" ht="12">
      <c r="B368" s="33"/>
      <c r="D368" s="146" t="s">
        <v>186</v>
      </c>
      <c r="F368" s="155" t="s">
        <v>310</v>
      </c>
      <c r="L368" s="33"/>
      <c r="M368" s="145"/>
      <c r="T368" s="54"/>
      <c r="AU368" s="18" t="s">
        <v>87</v>
      </c>
    </row>
    <row r="369" spans="2:47" s="1" customFormat="1" ht="12">
      <c r="B369" s="33"/>
      <c r="D369" s="146" t="s">
        <v>186</v>
      </c>
      <c r="F369" s="156" t="s">
        <v>1315</v>
      </c>
      <c r="H369" s="157">
        <v>21.009</v>
      </c>
      <c r="L369" s="33"/>
      <c r="M369" s="145"/>
      <c r="T369" s="54"/>
      <c r="AU369" s="18" t="s">
        <v>87</v>
      </c>
    </row>
    <row r="370" spans="2:65" s="1" customFormat="1" ht="16.5" customHeight="1">
      <c r="B370" s="33"/>
      <c r="C370" s="158" t="s">
        <v>515</v>
      </c>
      <c r="D370" s="158" t="s">
        <v>201</v>
      </c>
      <c r="E370" s="159" t="s">
        <v>495</v>
      </c>
      <c r="F370" s="160" t="s">
        <v>496</v>
      </c>
      <c r="G370" s="161" t="s">
        <v>101</v>
      </c>
      <c r="H370" s="162">
        <v>10.715</v>
      </c>
      <c r="I370" s="163"/>
      <c r="J370" s="164">
        <f>ROUND(I370*H370,2)</f>
        <v>0</v>
      </c>
      <c r="K370" s="160" t="s">
        <v>179</v>
      </c>
      <c r="L370" s="165"/>
      <c r="M370" s="166" t="s">
        <v>31</v>
      </c>
      <c r="N370" s="167" t="s">
        <v>46</v>
      </c>
      <c r="P370" s="138">
        <f>O370*H370</f>
        <v>0</v>
      </c>
      <c r="Q370" s="138">
        <v>0.118</v>
      </c>
      <c r="R370" s="138">
        <f>Q370*H370</f>
        <v>1.26437</v>
      </c>
      <c r="S370" s="138">
        <v>0</v>
      </c>
      <c r="T370" s="139">
        <f>S370*H370</f>
        <v>0</v>
      </c>
      <c r="AR370" s="140" t="s">
        <v>205</v>
      </c>
      <c r="AT370" s="140" t="s">
        <v>201</v>
      </c>
      <c r="AU370" s="140" t="s">
        <v>87</v>
      </c>
      <c r="AY370" s="18" t="s">
        <v>172</v>
      </c>
      <c r="BE370" s="141">
        <f>IF(N370="základní",J370,0)</f>
        <v>0</v>
      </c>
      <c r="BF370" s="141">
        <f>IF(N370="snížená",J370,0)</f>
        <v>0</v>
      </c>
      <c r="BG370" s="141">
        <f>IF(N370="zákl. přenesená",J370,0)</f>
        <v>0</v>
      </c>
      <c r="BH370" s="141">
        <f>IF(N370="sníž. přenesená",J370,0)</f>
        <v>0</v>
      </c>
      <c r="BI370" s="141">
        <f>IF(N370="nulová",J370,0)</f>
        <v>0</v>
      </c>
      <c r="BJ370" s="18" t="s">
        <v>80</v>
      </c>
      <c r="BK370" s="141">
        <f>ROUND(I370*H370,2)</f>
        <v>0</v>
      </c>
      <c r="BL370" s="18" t="s">
        <v>90</v>
      </c>
      <c r="BM370" s="140" t="s">
        <v>1406</v>
      </c>
    </row>
    <row r="371" spans="2:51" s="12" customFormat="1" ht="12">
      <c r="B371" s="148"/>
      <c r="D371" s="146" t="s">
        <v>185</v>
      </c>
      <c r="F371" s="150" t="s">
        <v>1407</v>
      </c>
      <c r="H371" s="151">
        <v>10.715</v>
      </c>
      <c r="I371" s="152"/>
      <c r="L371" s="148"/>
      <c r="M371" s="153"/>
      <c r="T371" s="154"/>
      <c r="AT371" s="149" t="s">
        <v>185</v>
      </c>
      <c r="AU371" s="149" t="s">
        <v>87</v>
      </c>
      <c r="AV371" s="12" t="s">
        <v>84</v>
      </c>
      <c r="AW371" s="12" t="s">
        <v>4</v>
      </c>
      <c r="AX371" s="12" t="s">
        <v>80</v>
      </c>
      <c r="AY371" s="149" t="s">
        <v>172</v>
      </c>
    </row>
    <row r="372" spans="2:65" s="1" customFormat="1" ht="24.2" customHeight="1">
      <c r="B372" s="33"/>
      <c r="C372" s="129" t="s">
        <v>523</v>
      </c>
      <c r="D372" s="129" t="s">
        <v>176</v>
      </c>
      <c r="E372" s="130" t="s">
        <v>484</v>
      </c>
      <c r="F372" s="131" t="s">
        <v>485</v>
      </c>
      <c r="G372" s="132" t="s">
        <v>101</v>
      </c>
      <c r="H372" s="133">
        <v>10.505</v>
      </c>
      <c r="I372" s="134"/>
      <c r="J372" s="135">
        <f>ROUND(I372*H372,2)</f>
        <v>0</v>
      </c>
      <c r="K372" s="131" t="s">
        <v>179</v>
      </c>
      <c r="L372" s="33"/>
      <c r="M372" s="136" t="s">
        <v>31</v>
      </c>
      <c r="N372" s="137" t="s">
        <v>46</v>
      </c>
      <c r="P372" s="138">
        <f>O372*H372</f>
        <v>0</v>
      </c>
      <c r="Q372" s="138">
        <v>0.1837</v>
      </c>
      <c r="R372" s="138">
        <f>Q372*H372</f>
        <v>1.9297685000000002</v>
      </c>
      <c r="S372" s="138">
        <v>0</v>
      </c>
      <c r="T372" s="139">
        <f>S372*H372</f>
        <v>0</v>
      </c>
      <c r="AR372" s="140" t="s">
        <v>90</v>
      </c>
      <c r="AT372" s="140" t="s">
        <v>176</v>
      </c>
      <c r="AU372" s="140" t="s">
        <v>87</v>
      </c>
      <c r="AY372" s="18" t="s">
        <v>172</v>
      </c>
      <c r="BE372" s="141">
        <f>IF(N372="základní",J372,0)</f>
        <v>0</v>
      </c>
      <c r="BF372" s="141">
        <f>IF(N372="snížená",J372,0)</f>
        <v>0</v>
      </c>
      <c r="BG372" s="141">
        <f>IF(N372="zákl. přenesená",J372,0)</f>
        <v>0</v>
      </c>
      <c r="BH372" s="141">
        <f>IF(N372="sníž. přenesená",J372,0)</f>
        <v>0</v>
      </c>
      <c r="BI372" s="141">
        <f>IF(N372="nulová",J372,0)</f>
        <v>0</v>
      </c>
      <c r="BJ372" s="18" t="s">
        <v>80</v>
      </c>
      <c r="BK372" s="141">
        <f>ROUND(I372*H372,2)</f>
        <v>0</v>
      </c>
      <c r="BL372" s="18" t="s">
        <v>90</v>
      </c>
      <c r="BM372" s="140" t="s">
        <v>1408</v>
      </c>
    </row>
    <row r="373" spans="2:47" s="1" customFormat="1" ht="12">
      <c r="B373" s="33"/>
      <c r="D373" s="142" t="s">
        <v>181</v>
      </c>
      <c r="F373" s="143" t="s">
        <v>487</v>
      </c>
      <c r="I373" s="144"/>
      <c r="L373" s="33"/>
      <c r="M373" s="145"/>
      <c r="T373" s="54"/>
      <c r="AT373" s="18" t="s">
        <v>181</v>
      </c>
      <c r="AU373" s="18" t="s">
        <v>87</v>
      </c>
    </row>
    <row r="374" spans="2:51" s="12" customFormat="1" ht="12">
      <c r="B374" s="148"/>
      <c r="D374" s="146" t="s">
        <v>185</v>
      </c>
      <c r="E374" s="149" t="s">
        <v>31</v>
      </c>
      <c r="F374" s="150" t="s">
        <v>1024</v>
      </c>
      <c r="H374" s="151">
        <v>10.505</v>
      </c>
      <c r="I374" s="152"/>
      <c r="L374" s="148"/>
      <c r="M374" s="153"/>
      <c r="T374" s="154"/>
      <c r="AT374" s="149" t="s">
        <v>185</v>
      </c>
      <c r="AU374" s="149" t="s">
        <v>87</v>
      </c>
      <c r="AV374" s="12" t="s">
        <v>84</v>
      </c>
      <c r="AW374" s="12" t="s">
        <v>36</v>
      </c>
      <c r="AX374" s="12" t="s">
        <v>80</v>
      </c>
      <c r="AY374" s="149" t="s">
        <v>172</v>
      </c>
    </row>
    <row r="375" spans="2:47" s="1" customFormat="1" ht="12">
      <c r="B375" s="33"/>
      <c r="D375" s="146" t="s">
        <v>186</v>
      </c>
      <c r="F375" s="155" t="s">
        <v>310</v>
      </c>
      <c r="L375" s="33"/>
      <c r="M375" s="145"/>
      <c r="T375" s="54"/>
      <c r="AU375" s="18" t="s">
        <v>87</v>
      </c>
    </row>
    <row r="376" spans="2:47" s="1" customFormat="1" ht="12">
      <c r="B376" s="33"/>
      <c r="D376" s="146" t="s">
        <v>186</v>
      </c>
      <c r="F376" s="156" t="s">
        <v>1315</v>
      </c>
      <c r="H376" s="157">
        <v>21.009</v>
      </c>
      <c r="L376" s="33"/>
      <c r="M376" s="145"/>
      <c r="T376" s="54"/>
      <c r="AU376" s="18" t="s">
        <v>87</v>
      </c>
    </row>
    <row r="377" spans="2:65" s="1" customFormat="1" ht="37.9" customHeight="1">
      <c r="B377" s="33"/>
      <c r="C377" s="129" t="s">
        <v>529</v>
      </c>
      <c r="D377" s="129" t="s">
        <v>176</v>
      </c>
      <c r="E377" s="130" t="s">
        <v>500</v>
      </c>
      <c r="F377" s="131" t="s">
        <v>501</v>
      </c>
      <c r="G377" s="132" t="s">
        <v>109</v>
      </c>
      <c r="H377" s="133">
        <v>21.009</v>
      </c>
      <c r="I377" s="134"/>
      <c r="J377" s="135">
        <f>ROUND(I377*H377,2)</f>
        <v>0</v>
      </c>
      <c r="K377" s="131" t="s">
        <v>179</v>
      </c>
      <c r="L377" s="33"/>
      <c r="M377" s="136" t="s">
        <v>31</v>
      </c>
      <c r="N377" s="137" t="s">
        <v>46</v>
      </c>
      <c r="P377" s="138">
        <f>O377*H377</f>
        <v>0</v>
      </c>
      <c r="Q377" s="138">
        <v>0.128946</v>
      </c>
      <c r="R377" s="138">
        <f>Q377*H377</f>
        <v>2.709026514</v>
      </c>
      <c r="S377" s="138">
        <v>0</v>
      </c>
      <c r="T377" s="139">
        <f>S377*H377</f>
        <v>0</v>
      </c>
      <c r="AR377" s="140" t="s">
        <v>90</v>
      </c>
      <c r="AT377" s="140" t="s">
        <v>176</v>
      </c>
      <c r="AU377" s="140" t="s">
        <v>87</v>
      </c>
      <c r="AY377" s="18" t="s">
        <v>172</v>
      </c>
      <c r="BE377" s="141">
        <f>IF(N377="základní",J377,0)</f>
        <v>0</v>
      </c>
      <c r="BF377" s="141">
        <f>IF(N377="snížená",J377,0)</f>
        <v>0</v>
      </c>
      <c r="BG377" s="141">
        <f>IF(N377="zákl. přenesená",J377,0)</f>
        <v>0</v>
      </c>
      <c r="BH377" s="141">
        <f>IF(N377="sníž. přenesená",J377,0)</f>
        <v>0</v>
      </c>
      <c r="BI377" s="141">
        <f>IF(N377="nulová",J377,0)</f>
        <v>0</v>
      </c>
      <c r="BJ377" s="18" t="s">
        <v>80</v>
      </c>
      <c r="BK377" s="141">
        <f>ROUND(I377*H377,2)</f>
        <v>0</v>
      </c>
      <c r="BL377" s="18" t="s">
        <v>90</v>
      </c>
      <c r="BM377" s="140" t="s">
        <v>1409</v>
      </c>
    </row>
    <row r="378" spans="2:47" s="1" customFormat="1" ht="12">
      <c r="B378" s="33"/>
      <c r="D378" s="142" t="s">
        <v>181</v>
      </c>
      <c r="F378" s="143" t="s">
        <v>503</v>
      </c>
      <c r="I378" s="144"/>
      <c r="L378" s="33"/>
      <c r="M378" s="145"/>
      <c r="T378" s="54"/>
      <c r="AT378" s="18" t="s">
        <v>181</v>
      </c>
      <c r="AU378" s="18" t="s">
        <v>87</v>
      </c>
    </row>
    <row r="379" spans="2:51" s="12" customFormat="1" ht="12">
      <c r="B379" s="148"/>
      <c r="D379" s="146" t="s">
        <v>185</v>
      </c>
      <c r="E379" s="149" t="s">
        <v>31</v>
      </c>
      <c r="F379" s="150" t="s">
        <v>107</v>
      </c>
      <c r="H379" s="151">
        <v>21.009</v>
      </c>
      <c r="I379" s="152"/>
      <c r="L379" s="148"/>
      <c r="M379" s="153"/>
      <c r="T379" s="154"/>
      <c r="AT379" s="149" t="s">
        <v>185</v>
      </c>
      <c r="AU379" s="149" t="s">
        <v>87</v>
      </c>
      <c r="AV379" s="12" t="s">
        <v>84</v>
      </c>
      <c r="AW379" s="12" t="s">
        <v>36</v>
      </c>
      <c r="AX379" s="12" t="s">
        <v>80</v>
      </c>
      <c r="AY379" s="149" t="s">
        <v>172</v>
      </c>
    </row>
    <row r="380" spans="2:47" s="1" customFormat="1" ht="12">
      <c r="B380" s="33"/>
      <c r="D380" s="146" t="s">
        <v>186</v>
      </c>
      <c r="F380" s="155" t="s">
        <v>310</v>
      </c>
      <c r="L380" s="33"/>
      <c r="M380" s="145"/>
      <c r="T380" s="54"/>
      <c r="AU380" s="18" t="s">
        <v>87</v>
      </c>
    </row>
    <row r="381" spans="2:47" s="1" customFormat="1" ht="12">
      <c r="B381" s="33"/>
      <c r="D381" s="146" t="s">
        <v>186</v>
      </c>
      <c r="F381" s="156" t="s">
        <v>1315</v>
      </c>
      <c r="H381" s="157">
        <v>21.009</v>
      </c>
      <c r="L381" s="33"/>
      <c r="M381" s="145"/>
      <c r="T381" s="54"/>
      <c r="AU381" s="18" t="s">
        <v>87</v>
      </c>
    </row>
    <row r="382" spans="2:63" s="11" customFormat="1" ht="22.9" customHeight="1">
      <c r="B382" s="117"/>
      <c r="D382" s="118" t="s">
        <v>74</v>
      </c>
      <c r="E382" s="127" t="s">
        <v>521</v>
      </c>
      <c r="F382" s="127" t="s">
        <v>522</v>
      </c>
      <c r="I382" s="120"/>
      <c r="J382" s="128">
        <f>BK382</f>
        <v>0</v>
      </c>
      <c r="L382" s="117"/>
      <c r="M382" s="122"/>
      <c r="P382" s="123">
        <f>P383+SUM(P384:P440)</f>
        <v>0</v>
      </c>
      <c r="R382" s="123">
        <f>R383+SUM(R384:R440)</f>
        <v>0</v>
      </c>
      <c r="T382" s="124">
        <f>T383+SUM(T384:T440)</f>
        <v>15.88235</v>
      </c>
      <c r="AR382" s="118" t="s">
        <v>80</v>
      </c>
      <c r="AT382" s="125" t="s">
        <v>74</v>
      </c>
      <c r="AU382" s="125" t="s">
        <v>80</v>
      </c>
      <c r="AY382" s="118" t="s">
        <v>172</v>
      </c>
      <c r="BK382" s="126">
        <f>BK383+SUM(BK384:BK440)</f>
        <v>0</v>
      </c>
    </row>
    <row r="383" spans="2:65" s="1" customFormat="1" ht="37.9" customHeight="1">
      <c r="B383" s="33"/>
      <c r="C383" s="129" t="s">
        <v>536</v>
      </c>
      <c r="D383" s="129" t="s">
        <v>176</v>
      </c>
      <c r="E383" s="130" t="s">
        <v>545</v>
      </c>
      <c r="F383" s="131" t="s">
        <v>546</v>
      </c>
      <c r="G383" s="132" t="s">
        <v>109</v>
      </c>
      <c r="H383" s="133">
        <v>18.749</v>
      </c>
      <c r="I383" s="134"/>
      <c r="J383" s="135">
        <f>ROUND(I383*H383,2)</f>
        <v>0</v>
      </c>
      <c r="K383" s="131" t="s">
        <v>179</v>
      </c>
      <c r="L383" s="33"/>
      <c r="M383" s="136" t="s">
        <v>31</v>
      </c>
      <c r="N383" s="137" t="s">
        <v>46</v>
      </c>
      <c r="P383" s="138">
        <f>O383*H383</f>
        <v>0</v>
      </c>
      <c r="Q383" s="138">
        <v>0</v>
      </c>
      <c r="R383" s="138">
        <f>Q383*H383</f>
        <v>0</v>
      </c>
      <c r="S383" s="138">
        <v>0.04</v>
      </c>
      <c r="T383" s="139">
        <f>S383*H383</f>
        <v>0.74996</v>
      </c>
      <c r="AR383" s="140" t="s">
        <v>90</v>
      </c>
      <c r="AT383" s="140" t="s">
        <v>176</v>
      </c>
      <c r="AU383" s="140" t="s">
        <v>84</v>
      </c>
      <c r="AY383" s="18" t="s">
        <v>172</v>
      </c>
      <c r="BE383" s="141">
        <f>IF(N383="základní",J383,0)</f>
        <v>0</v>
      </c>
      <c r="BF383" s="141">
        <f>IF(N383="snížená",J383,0)</f>
        <v>0</v>
      </c>
      <c r="BG383" s="141">
        <f>IF(N383="zákl. přenesená",J383,0)</f>
        <v>0</v>
      </c>
      <c r="BH383" s="141">
        <f>IF(N383="sníž. přenesená",J383,0)</f>
        <v>0</v>
      </c>
      <c r="BI383" s="141">
        <f>IF(N383="nulová",J383,0)</f>
        <v>0</v>
      </c>
      <c r="BJ383" s="18" t="s">
        <v>80</v>
      </c>
      <c r="BK383" s="141">
        <f>ROUND(I383*H383,2)</f>
        <v>0</v>
      </c>
      <c r="BL383" s="18" t="s">
        <v>90</v>
      </c>
      <c r="BM383" s="140" t="s">
        <v>1410</v>
      </c>
    </row>
    <row r="384" spans="2:47" s="1" customFormat="1" ht="12">
      <c r="B384" s="33"/>
      <c r="D384" s="142" t="s">
        <v>181</v>
      </c>
      <c r="F384" s="143" t="s">
        <v>548</v>
      </c>
      <c r="I384" s="144"/>
      <c r="L384" s="33"/>
      <c r="M384" s="145"/>
      <c r="T384" s="54"/>
      <c r="AT384" s="18" t="s">
        <v>181</v>
      </c>
      <c r="AU384" s="18" t="s">
        <v>84</v>
      </c>
    </row>
    <row r="385" spans="2:51" s="12" customFormat="1" ht="12">
      <c r="B385" s="148"/>
      <c r="D385" s="146" t="s">
        <v>185</v>
      </c>
      <c r="E385" s="149" t="s">
        <v>31</v>
      </c>
      <c r="F385" s="150" t="s">
        <v>1411</v>
      </c>
      <c r="H385" s="151">
        <v>18.749</v>
      </c>
      <c r="I385" s="152"/>
      <c r="L385" s="148"/>
      <c r="M385" s="153"/>
      <c r="T385" s="154"/>
      <c r="AT385" s="149" t="s">
        <v>185</v>
      </c>
      <c r="AU385" s="149" t="s">
        <v>84</v>
      </c>
      <c r="AV385" s="12" t="s">
        <v>84</v>
      </c>
      <c r="AW385" s="12" t="s">
        <v>36</v>
      </c>
      <c r="AX385" s="12" t="s">
        <v>80</v>
      </c>
      <c r="AY385" s="149" t="s">
        <v>172</v>
      </c>
    </row>
    <row r="386" spans="2:47" s="1" customFormat="1" ht="12">
      <c r="B386" s="33"/>
      <c r="D386" s="146" t="s">
        <v>186</v>
      </c>
      <c r="F386" s="155" t="s">
        <v>310</v>
      </c>
      <c r="L386" s="33"/>
      <c r="M386" s="145"/>
      <c r="T386" s="54"/>
      <c r="AU386" s="18" t="s">
        <v>84</v>
      </c>
    </row>
    <row r="387" spans="2:47" s="1" customFormat="1" ht="12">
      <c r="B387" s="33"/>
      <c r="D387" s="146" t="s">
        <v>186</v>
      </c>
      <c r="F387" s="156" t="s">
        <v>1315</v>
      </c>
      <c r="H387" s="157">
        <v>21.009</v>
      </c>
      <c r="L387" s="33"/>
      <c r="M387" s="145"/>
      <c r="T387" s="54"/>
      <c r="AU387" s="18" t="s">
        <v>84</v>
      </c>
    </row>
    <row r="388" spans="2:65" s="1" customFormat="1" ht="16.5" customHeight="1">
      <c r="B388" s="33"/>
      <c r="C388" s="129" t="s">
        <v>538</v>
      </c>
      <c r="D388" s="129" t="s">
        <v>176</v>
      </c>
      <c r="E388" s="130" t="s">
        <v>566</v>
      </c>
      <c r="F388" s="131" t="s">
        <v>567</v>
      </c>
      <c r="G388" s="132" t="s">
        <v>101</v>
      </c>
      <c r="H388" s="133">
        <v>40.967</v>
      </c>
      <c r="I388" s="134"/>
      <c r="J388" s="135">
        <f>ROUND(I388*H388,2)</f>
        <v>0</v>
      </c>
      <c r="K388" s="131" t="s">
        <v>179</v>
      </c>
      <c r="L388" s="33"/>
      <c r="M388" s="136" t="s">
        <v>31</v>
      </c>
      <c r="N388" s="137" t="s">
        <v>46</v>
      </c>
      <c r="P388" s="138">
        <f>O388*H388</f>
        <v>0</v>
      </c>
      <c r="Q388" s="138">
        <v>0</v>
      </c>
      <c r="R388" s="138">
        <f>Q388*H388</f>
        <v>0</v>
      </c>
      <c r="S388" s="138">
        <v>0</v>
      </c>
      <c r="T388" s="139">
        <f>S388*H388</f>
        <v>0</v>
      </c>
      <c r="AR388" s="140" t="s">
        <v>90</v>
      </c>
      <c r="AT388" s="140" t="s">
        <v>176</v>
      </c>
      <c r="AU388" s="140" t="s">
        <v>84</v>
      </c>
      <c r="AY388" s="18" t="s">
        <v>172</v>
      </c>
      <c r="BE388" s="141">
        <f>IF(N388="základní",J388,0)</f>
        <v>0</v>
      </c>
      <c r="BF388" s="141">
        <f>IF(N388="snížená",J388,0)</f>
        <v>0</v>
      </c>
      <c r="BG388" s="141">
        <f>IF(N388="zákl. přenesená",J388,0)</f>
        <v>0</v>
      </c>
      <c r="BH388" s="141">
        <f>IF(N388="sníž. přenesená",J388,0)</f>
        <v>0</v>
      </c>
      <c r="BI388" s="141">
        <f>IF(N388="nulová",J388,0)</f>
        <v>0</v>
      </c>
      <c r="BJ388" s="18" t="s">
        <v>80</v>
      </c>
      <c r="BK388" s="141">
        <f>ROUND(I388*H388,2)</f>
        <v>0</v>
      </c>
      <c r="BL388" s="18" t="s">
        <v>90</v>
      </c>
      <c r="BM388" s="140" t="s">
        <v>1412</v>
      </c>
    </row>
    <row r="389" spans="2:47" s="1" customFormat="1" ht="12">
      <c r="B389" s="33"/>
      <c r="D389" s="142" t="s">
        <v>181</v>
      </c>
      <c r="F389" s="143" t="s">
        <v>569</v>
      </c>
      <c r="I389" s="144"/>
      <c r="L389" s="33"/>
      <c r="M389" s="145"/>
      <c r="T389" s="54"/>
      <c r="AT389" s="18" t="s">
        <v>181</v>
      </c>
      <c r="AU389" s="18" t="s">
        <v>84</v>
      </c>
    </row>
    <row r="390" spans="2:51" s="12" customFormat="1" ht="12">
      <c r="B390" s="148"/>
      <c r="D390" s="146" t="s">
        <v>185</v>
      </c>
      <c r="E390" s="149" t="s">
        <v>31</v>
      </c>
      <c r="F390" s="150" t="s">
        <v>99</v>
      </c>
      <c r="H390" s="151">
        <v>33.614</v>
      </c>
      <c r="I390" s="152"/>
      <c r="L390" s="148"/>
      <c r="M390" s="153"/>
      <c r="T390" s="154"/>
      <c r="AT390" s="149" t="s">
        <v>185</v>
      </c>
      <c r="AU390" s="149" t="s">
        <v>84</v>
      </c>
      <c r="AV390" s="12" t="s">
        <v>84</v>
      </c>
      <c r="AW390" s="12" t="s">
        <v>36</v>
      </c>
      <c r="AX390" s="12" t="s">
        <v>75</v>
      </c>
      <c r="AY390" s="149" t="s">
        <v>172</v>
      </c>
    </row>
    <row r="391" spans="2:51" s="12" customFormat="1" ht="12">
      <c r="B391" s="148"/>
      <c r="D391" s="146" t="s">
        <v>185</v>
      </c>
      <c r="E391" s="149" t="s">
        <v>31</v>
      </c>
      <c r="F391" s="150" t="s">
        <v>103</v>
      </c>
      <c r="H391" s="151">
        <v>7.353</v>
      </c>
      <c r="I391" s="152"/>
      <c r="L391" s="148"/>
      <c r="M391" s="153"/>
      <c r="T391" s="154"/>
      <c r="AT391" s="149" t="s">
        <v>185</v>
      </c>
      <c r="AU391" s="149" t="s">
        <v>84</v>
      </c>
      <c r="AV391" s="12" t="s">
        <v>84</v>
      </c>
      <c r="AW391" s="12" t="s">
        <v>36</v>
      </c>
      <c r="AX391" s="12" t="s">
        <v>75</v>
      </c>
      <c r="AY391" s="149" t="s">
        <v>172</v>
      </c>
    </row>
    <row r="392" spans="2:51" s="13" customFormat="1" ht="12">
      <c r="B392" s="168"/>
      <c r="D392" s="146" t="s">
        <v>185</v>
      </c>
      <c r="E392" s="169" t="s">
        <v>31</v>
      </c>
      <c r="F392" s="170" t="s">
        <v>217</v>
      </c>
      <c r="H392" s="171">
        <v>40.967</v>
      </c>
      <c r="I392" s="172"/>
      <c r="L392" s="168"/>
      <c r="M392" s="173"/>
      <c r="T392" s="174"/>
      <c r="AT392" s="169" t="s">
        <v>185</v>
      </c>
      <c r="AU392" s="169" t="s">
        <v>84</v>
      </c>
      <c r="AV392" s="13" t="s">
        <v>90</v>
      </c>
      <c r="AW392" s="13" t="s">
        <v>36</v>
      </c>
      <c r="AX392" s="13" t="s">
        <v>80</v>
      </c>
      <c r="AY392" s="169" t="s">
        <v>172</v>
      </c>
    </row>
    <row r="393" spans="2:47" s="1" customFormat="1" ht="12">
      <c r="B393" s="33"/>
      <c r="D393" s="146" t="s">
        <v>186</v>
      </c>
      <c r="F393" s="155" t="s">
        <v>402</v>
      </c>
      <c r="L393" s="33"/>
      <c r="M393" s="145"/>
      <c r="T393" s="54"/>
      <c r="AU393" s="18" t="s">
        <v>84</v>
      </c>
    </row>
    <row r="394" spans="2:47" s="1" customFormat="1" ht="12">
      <c r="B394" s="33"/>
      <c r="D394" s="146" t="s">
        <v>186</v>
      </c>
      <c r="F394" s="156" t="s">
        <v>1390</v>
      </c>
      <c r="H394" s="157">
        <v>33.614</v>
      </c>
      <c r="L394" s="33"/>
      <c r="M394" s="145"/>
      <c r="T394" s="54"/>
      <c r="AU394" s="18" t="s">
        <v>84</v>
      </c>
    </row>
    <row r="395" spans="2:47" s="1" customFormat="1" ht="12">
      <c r="B395" s="33"/>
      <c r="D395" s="146" t="s">
        <v>186</v>
      </c>
      <c r="F395" s="155" t="s">
        <v>407</v>
      </c>
      <c r="L395" s="33"/>
      <c r="M395" s="145"/>
      <c r="T395" s="54"/>
      <c r="AU395" s="18" t="s">
        <v>84</v>
      </c>
    </row>
    <row r="396" spans="2:47" s="1" customFormat="1" ht="12">
      <c r="B396" s="33"/>
      <c r="D396" s="146" t="s">
        <v>186</v>
      </c>
      <c r="F396" s="156" t="s">
        <v>1391</v>
      </c>
      <c r="H396" s="157">
        <v>7.353</v>
      </c>
      <c r="L396" s="33"/>
      <c r="M396" s="145"/>
      <c r="T396" s="54"/>
      <c r="AU396" s="18" t="s">
        <v>84</v>
      </c>
    </row>
    <row r="397" spans="2:65" s="1" customFormat="1" ht="37.9" customHeight="1">
      <c r="B397" s="33"/>
      <c r="C397" s="129" t="s">
        <v>544</v>
      </c>
      <c r="D397" s="129" t="s">
        <v>176</v>
      </c>
      <c r="E397" s="130" t="s">
        <v>559</v>
      </c>
      <c r="F397" s="131" t="s">
        <v>560</v>
      </c>
      <c r="G397" s="132" t="s">
        <v>101</v>
      </c>
      <c r="H397" s="133">
        <v>40.967</v>
      </c>
      <c r="I397" s="134"/>
      <c r="J397" s="135">
        <f>ROUND(I397*H397,2)</f>
        <v>0</v>
      </c>
      <c r="K397" s="131" t="s">
        <v>179</v>
      </c>
      <c r="L397" s="33"/>
      <c r="M397" s="136" t="s">
        <v>31</v>
      </c>
      <c r="N397" s="137" t="s">
        <v>46</v>
      </c>
      <c r="P397" s="138">
        <f>O397*H397</f>
        <v>0</v>
      </c>
      <c r="Q397" s="138">
        <v>0</v>
      </c>
      <c r="R397" s="138">
        <f>Q397*H397</f>
        <v>0</v>
      </c>
      <c r="S397" s="138">
        <v>0.046</v>
      </c>
      <c r="T397" s="139">
        <f>S397*H397</f>
        <v>1.884482</v>
      </c>
      <c r="AR397" s="140" t="s">
        <v>90</v>
      </c>
      <c r="AT397" s="140" t="s">
        <v>176</v>
      </c>
      <c r="AU397" s="140" t="s">
        <v>84</v>
      </c>
      <c r="AY397" s="18" t="s">
        <v>172</v>
      </c>
      <c r="BE397" s="141">
        <f>IF(N397="základní",J397,0)</f>
        <v>0</v>
      </c>
      <c r="BF397" s="141">
        <f>IF(N397="snížená",J397,0)</f>
        <v>0</v>
      </c>
      <c r="BG397" s="141">
        <f>IF(N397="zákl. přenesená",J397,0)</f>
        <v>0</v>
      </c>
      <c r="BH397" s="141">
        <f>IF(N397="sníž. přenesená",J397,0)</f>
        <v>0</v>
      </c>
      <c r="BI397" s="141">
        <f>IF(N397="nulová",J397,0)</f>
        <v>0</v>
      </c>
      <c r="BJ397" s="18" t="s">
        <v>80</v>
      </c>
      <c r="BK397" s="141">
        <f>ROUND(I397*H397,2)</f>
        <v>0</v>
      </c>
      <c r="BL397" s="18" t="s">
        <v>90</v>
      </c>
      <c r="BM397" s="140" t="s">
        <v>1413</v>
      </c>
    </row>
    <row r="398" spans="2:47" s="1" customFormat="1" ht="12">
      <c r="B398" s="33"/>
      <c r="D398" s="142" t="s">
        <v>181</v>
      </c>
      <c r="F398" s="143" t="s">
        <v>562</v>
      </c>
      <c r="I398" s="144"/>
      <c r="L398" s="33"/>
      <c r="M398" s="145"/>
      <c r="T398" s="54"/>
      <c r="AT398" s="18" t="s">
        <v>181</v>
      </c>
      <c r="AU398" s="18" t="s">
        <v>84</v>
      </c>
    </row>
    <row r="399" spans="2:65" s="1" customFormat="1" ht="24.2" customHeight="1">
      <c r="B399" s="33"/>
      <c r="C399" s="129" t="s">
        <v>550</v>
      </c>
      <c r="D399" s="129" t="s">
        <v>176</v>
      </c>
      <c r="E399" s="130" t="s">
        <v>1239</v>
      </c>
      <c r="F399" s="131" t="s">
        <v>1240</v>
      </c>
      <c r="G399" s="132" t="s">
        <v>101</v>
      </c>
      <c r="H399" s="133">
        <v>24.452</v>
      </c>
      <c r="I399" s="134"/>
      <c r="J399" s="135">
        <f>ROUND(I399*H399,2)</f>
        <v>0</v>
      </c>
      <c r="K399" s="131" t="s">
        <v>179</v>
      </c>
      <c r="L399" s="33"/>
      <c r="M399" s="136" t="s">
        <v>31</v>
      </c>
      <c r="N399" s="137" t="s">
        <v>46</v>
      </c>
      <c r="P399" s="138">
        <f>O399*H399</f>
        <v>0</v>
      </c>
      <c r="Q399" s="138">
        <v>0</v>
      </c>
      <c r="R399" s="138">
        <f>Q399*H399</f>
        <v>0</v>
      </c>
      <c r="S399" s="138">
        <v>0.0045</v>
      </c>
      <c r="T399" s="139">
        <f>S399*H399</f>
        <v>0.11003399999999999</v>
      </c>
      <c r="AR399" s="140" t="s">
        <v>90</v>
      </c>
      <c r="AT399" s="140" t="s">
        <v>176</v>
      </c>
      <c r="AU399" s="140" t="s">
        <v>84</v>
      </c>
      <c r="AY399" s="18" t="s">
        <v>172</v>
      </c>
      <c r="BE399" s="141">
        <f>IF(N399="základní",J399,0)</f>
        <v>0</v>
      </c>
      <c r="BF399" s="141">
        <f>IF(N399="snížená",J399,0)</f>
        <v>0</v>
      </c>
      <c r="BG399" s="141">
        <f>IF(N399="zákl. přenesená",J399,0)</f>
        <v>0</v>
      </c>
      <c r="BH399" s="141">
        <f>IF(N399="sníž. přenesená",J399,0)</f>
        <v>0</v>
      </c>
      <c r="BI399" s="141">
        <f>IF(N399="nulová",J399,0)</f>
        <v>0</v>
      </c>
      <c r="BJ399" s="18" t="s">
        <v>80</v>
      </c>
      <c r="BK399" s="141">
        <f>ROUND(I399*H399,2)</f>
        <v>0</v>
      </c>
      <c r="BL399" s="18" t="s">
        <v>90</v>
      </c>
      <c r="BM399" s="140" t="s">
        <v>1414</v>
      </c>
    </row>
    <row r="400" spans="2:47" s="1" customFormat="1" ht="12">
      <c r="B400" s="33"/>
      <c r="D400" s="142" t="s">
        <v>181</v>
      </c>
      <c r="F400" s="143" t="s">
        <v>1242</v>
      </c>
      <c r="I400" s="144"/>
      <c r="L400" s="33"/>
      <c r="M400" s="145"/>
      <c r="T400" s="54"/>
      <c r="AT400" s="18" t="s">
        <v>181</v>
      </c>
      <c r="AU400" s="18" t="s">
        <v>84</v>
      </c>
    </row>
    <row r="401" spans="2:51" s="12" customFormat="1" ht="12">
      <c r="B401" s="148"/>
      <c r="D401" s="146" t="s">
        <v>185</v>
      </c>
      <c r="E401" s="149" t="s">
        <v>31</v>
      </c>
      <c r="F401" s="150" t="s">
        <v>1415</v>
      </c>
      <c r="H401" s="151">
        <v>24.452</v>
      </c>
      <c r="I401" s="152"/>
      <c r="L401" s="148"/>
      <c r="M401" s="153"/>
      <c r="T401" s="154"/>
      <c r="AT401" s="149" t="s">
        <v>185</v>
      </c>
      <c r="AU401" s="149" t="s">
        <v>84</v>
      </c>
      <c r="AV401" s="12" t="s">
        <v>84</v>
      </c>
      <c r="AW401" s="12" t="s">
        <v>36</v>
      </c>
      <c r="AX401" s="12" t="s">
        <v>80</v>
      </c>
      <c r="AY401" s="149" t="s">
        <v>172</v>
      </c>
    </row>
    <row r="402" spans="2:47" s="1" customFormat="1" ht="12">
      <c r="B402" s="33"/>
      <c r="D402" s="146" t="s">
        <v>186</v>
      </c>
      <c r="F402" s="155" t="s">
        <v>310</v>
      </c>
      <c r="L402" s="33"/>
      <c r="M402" s="145"/>
      <c r="T402" s="54"/>
      <c r="AU402" s="18" t="s">
        <v>84</v>
      </c>
    </row>
    <row r="403" spans="2:47" s="1" customFormat="1" ht="12">
      <c r="B403" s="33"/>
      <c r="D403" s="146" t="s">
        <v>186</v>
      </c>
      <c r="F403" s="156" t="s">
        <v>1315</v>
      </c>
      <c r="H403" s="157">
        <v>21.009</v>
      </c>
      <c r="L403" s="33"/>
      <c r="M403" s="145"/>
      <c r="T403" s="54"/>
      <c r="AU403" s="18" t="s">
        <v>84</v>
      </c>
    </row>
    <row r="404" spans="2:65" s="1" customFormat="1" ht="24.2" customHeight="1">
      <c r="B404" s="33"/>
      <c r="C404" s="129" t="s">
        <v>555</v>
      </c>
      <c r="D404" s="129" t="s">
        <v>176</v>
      </c>
      <c r="E404" s="130" t="s">
        <v>589</v>
      </c>
      <c r="F404" s="131" t="s">
        <v>590</v>
      </c>
      <c r="G404" s="132" t="s">
        <v>109</v>
      </c>
      <c r="H404" s="133">
        <v>14</v>
      </c>
      <c r="I404" s="134"/>
      <c r="J404" s="135">
        <f>ROUND(I404*H404,2)</f>
        <v>0</v>
      </c>
      <c r="K404" s="131" t="s">
        <v>179</v>
      </c>
      <c r="L404" s="33"/>
      <c r="M404" s="136" t="s">
        <v>31</v>
      </c>
      <c r="N404" s="137" t="s">
        <v>46</v>
      </c>
      <c r="P404" s="138">
        <f>O404*H404</f>
        <v>0</v>
      </c>
      <c r="Q404" s="138">
        <v>0</v>
      </c>
      <c r="R404" s="138">
        <f>Q404*H404</f>
        <v>0</v>
      </c>
      <c r="S404" s="138">
        <v>0.00167</v>
      </c>
      <c r="T404" s="139">
        <f>S404*H404</f>
        <v>0.02338</v>
      </c>
      <c r="AR404" s="140" t="s">
        <v>90</v>
      </c>
      <c r="AT404" s="140" t="s">
        <v>176</v>
      </c>
      <c r="AU404" s="140" t="s">
        <v>84</v>
      </c>
      <c r="AY404" s="18" t="s">
        <v>172</v>
      </c>
      <c r="BE404" s="141">
        <f>IF(N404="základní",J404,0)</f>
        <v>0</v>
      </c>
      <c r="BF404" s="141">
        <f>IF(N404="snížená",J404,0)</f>
        <v>0</v>
      </c>
      <c r="BG404" s="141">
        <f>IF(N404="zákl. přenesená",J404,0)</f>
        <v>0</v>
      </c>
      <c r="BH404" s="141">
        <f>IF(N404="sníž. přenesená",J404,0)</f>
        <v>0</v>
      </c>
      <c r="BI404" s="141">
        <f>IF(N404="nulová",J404,0)</f>
        <v>0</v>
      </c>
      <c r="BJ404" s="18" t="s">
        <v>80</v>
      </c>
      <c r="BK404" s="141">
        <f>ROUND(I404*H404,2)</f>
        <v>0</v>
      </c>
      <c r="BL404" s="18" t="s">
        <v>90</v>
      </c>
      <c r="BM404" s="140" t="s">
        <v>1416</v>
      </c>
    </row>
    <row r="405" spans="2:47" s="1" customFormat="1" ht="12">
      <c r="B405" s="33"/>
      <c r="D405" s="142" t="s">
        <v>181</v>
      </c>
      <c r="F405" s="143" t="s">
        <v>592</v>
      </c>
      <c r="I405" s="144"/>
      <c r="L405" s="33"/>
      <c r="M405" s="145"/>
      <c r="T405" s="54"/>
      <c r="AT405" s="18" t="s">
        <v>181</v>
      </c>
      <c r="AU405" s="18" t="s">
        <v>84</v>
      </c>
    </row>
    <row r="406" spans="2:51" s="12" customFormat="1" ht="12">
      <c r="B406" s="148"/>
      <c r="D406" s="146" t="s">
        <v>185</v>
      </c>
      <c r="E406" s="149" t="s">
        <v>31</v>
      </c>
      <c r="F406" s="150" t="s">
        <v>1417</v>
      </c>
      <c r="H406" s="151">
        <v>14</v>
      </c>
      <c r="I406" s="152"/>
      <c r="L406" s="148"/>
      <c r="M406" s="153"/>
      <c r="T406" s="154"/>
      <c r="AT406" s="149" t="s">
        <v>185</v>
      </c>
      <c r="AU406" s="149" t="s">
        <v>84</v>
      </c>
      <c r="AV406" s="12" t="s">
        <v>84</v>
      </c>
      <c r="AW406" s="12" t="s">
        <v>36</v>
      </c>
      <c r="AX406" s="12" t="s">
        <v>80</v>
      </c>
      <c r="AY406" s="149" t="s">
        <v>172</v>
      </c>
    </row>
    <row r="407" spans="2:65" s="1" customFormat="1" ht="44.25" customHeight="1">
      <c r="B407" s="33"/>
      <c r="C407" s="129" t="s">
        <v>558</v>
      </c>
      <c r="D407" s="129" t="s">
        <v>176</v>
      </c>
      <c r="E407" s="130" t="s">
        <v>1233</v>
      </c>
      <c r="F407" s="131" t="s">
        <v>1234</v>
      </c>
      <c r="G407" s="132" t="s">
        <v>101</v>
      </c>
      <c r="H407" s="133">
        <v>24.452</v>
      </c>
      <c r="I407" s="134"/>
      <c r="J407" s="135">
        <f>ROUND(I407*H407,2)</f>
        <v>0</v>
      </c>
      <c r="K407" s="131" t="s">
        <v>179</v>
      </c>
      <c r="L407" s="33"/>
      <c r="M407" s="136" t="s">
        <v>31</v>
      </c>
      <c r="N407" s="137" t="s">
        <v>46</v>
      </c>
      <c r="P407" s="138">
        <f>O407*H407</f>
        <v>0</v>
      </c>
      <c r="Q407" s="138">
        <v>0</v>
      </c>
      <c r="R407" s="138">
        <f>Q407*H407</f>
        <v>0</v>
      </c>
      <c r="S407" s="138">
        <v>0.131</v>
      </c>
      <c r="T407" s="139">
        <f>S407*H407</f>
        <v>3.203212</v>
      </c>
      <c r="AR407" s="140" t="s">
        <v>90</v>
      </c>
      <c r="AT407" s="140" t="s">
        <v>176</v>
      </c>
      <c r="AU407" s="140" t="s">
        <v>84</v>
      </c>
      <c r="AY407" s="18" t="s">
        <v>172</v>
      </c>
      <c r="BE407" s="141">
        <f>IF(N407="základní",J407,0)</f>
        <v>0</v>
      </c>
      <c r="BF407" s="141">
        <f>IF(N407="snížená",J407,0)</f>
        <v>0</v>
      </c>
      <c r="BG407" s="141">
        <f>IF(N407="zákl. přenesená",J407,0)</f>
        <v>0</v>
      </c>
      <c r="BH407" s="141">
        <f>IF(N407="sníž. přenesená",J407,0)</f>
        <v>0</v>
      </c>
      <c r="BI407" s="141">
        <f>IF(N407="nulová",J407,0)</f>
        <v>0</v>
      </c>
      <c r="BJ407" s="18" t="s">
        <v>80</v>
      </c>
      <c r="BK407" s="141">
        <f>ROUND(I407*H407,2)</f>
        <v>0</v>
      </c>
      <c r="BL407" s="18" t="s">
        <v>90</v>
      </c>
      <c r="BM407" s="140" t="s">
        <v>1418</v>
      </c>
    </row>
    <row r="408" spans="2:47" s="1" customFormat="1" ht="12">
      <c r="B408" s="33"/>
      <c r="D408" s="142" t="s">
        <v>181</v>
      </c>
      <c r="F408" s="143" t="s">
        <v>1236</v>
      </c>
      <c r="I408" s="144"/>
      <c r="L408" s="33"/>
      <c r="M408" s="145"/>
      <c r="T408" s="54"/>
      <c r="AT408" s="18" t="s">
        <v>181</v>
      </c>
      <c r="AU408" s="18" t="s">
        <v>84</v>
      </c>
    </row>
    <row r="409" spans="2:51" s="12" customFormat="1" ht="12">
      <c r="B409" s="148"/>
      <c r="D409" s="146" t="s">
        <v>185</v>
      </c>
      <c r="E409" s="149" t="s">
        <v>31</v>
      </c>
      <c r="F409" s="150" t="s">
        <v>1415</v>
      </c>
      <c r="H409" s="151">
        <v>24.452</v>
      </c>
      <c r="I409" s="152"/>
      <c r="L409" s="148"/>
      <c r="M409" s="153"/>
      <c r="T409" s="154"/>
      <c r="AT409" s="149" t="s">
        <v>185</v>
      </c>
      <c r="AU409" s="149" t="s">
        <v>84</v>
      </c>
      <c r="AV409" s="12" t="s">
        <v>84</v>
      </c>
      <c r="AW409" s="12" t="s">
        <v>36</v>
      </c>
      <c r="AX409" s="12" t="s">
        <v>80</v>
      </c>
      <c r="AY409" s="149" t="s">
        <v>172</v>
      </c>
    </row>
    <row r="410" spans="2:47" s="1" customFormat="1" ht="12">
      <c r="B410" s="33"/>
      <c r="D410" s="146" t="s">
        <v>186</v>
      </c>
      <c r="F410" s="155" t="s">
        <v>310</v>
      </c>
      <c r="L410" s="33"/>
      <c r="M410" s="145"/>
      <c r="T410" s="54"/>
      <c r="AU410" s="18" t="s">
        <v>84</v>
      </c>
    </row>
    <row r="411" spans="2:47" s="1" customFormat="1" ht="12">
      <c r="B411" s="33"/>
      <c r="D411" s="146" t="s">
        <v>186</v>
      </c>
      <c r="F411" s="156" t="s">
        <v>1315</v>
      </c>
      <c r="H411" s="157">
        <v>21.009</v>
      </c>
      <c r="L411" s="33"/>
      <c r="M411" s="145"/>
      <c r="T411" s="54"/>
      <c r="AU411" s="18" t="s">
        <v>84</v>
      </c>
    </row>
    <row r="412" spans="2:65" s="1" customFormat="1" ht="55.5" customHeight="1">
      <c r="B412" s="33"/>
      <c r="C412" s="129" t="s">
        <v>565</v>
      </c>
      <c r="D412" s="129" t="s">
        <v>176</v>
      </c>
      <c r="E412" s="130" t="s">
        <v>1246</v>
      </c>
      <c r="F412" s="131" t="s">
        <v>1247</v>
      </c>
      <c r="G412" s="132" t="s">
        <v>584</v>
      </c>
      <c r="H412" s="133">
        <v>1</v>
      </c>
      <c r="I412" s="134"/>
      <c r="J412" s="135">
        <f>ROUND(I412*H412,2)</f>
        <v>0</v>
      </c>
      <c r="K412" s="131" t="s">
        <v>179</v>
      </c>
      <c r="L412" s="33"/>
      <c r="M412" s="136" t="s">
        <v>31</v>
      </c>
      <c r="N412" s="137" t="s">
        <v>46</v>
      </c>
      <c r="P412" s="138">
        <f>O412*H412</f>
        <v>0</v>
      </c>
      <c r="Q412" s="138">
        <v>0</v>
      </c>
      <c r="R412" s="138">
        <f>Q412*H412</f>
        <v>0</v>
      </c>
      <c r="S412" s="138">
        <v>0.523</v>
      </c>
      <c r="T412" s="139">
        <f>S412*H412</f>
        <v>0.523</v>
      </c>
      <c r="AR412" s="140" t="s">
        <v>90</v>
      </c>
      <c r="AT412" s="140" t="s">
        <v>176</v>
      </c>
      <c r="AU412" s="140" t="s">
        <v>84</v>
      </c>
      <c r="AY412" s="18" t="s">
        <v>172</v>
      </c>
      <c r="BE412" s="141">
        <f>IF(N412="základní",J412,0)</f>
        <v>0</v>
      </c>
      <c r="BF412" s="141">
        <f>IF(N412="snížená",J412,0)</f>
        <v>0</v>
      </c>
      <c r="BG412" s="141">
        <f>IF(N412="zákl. přenesená",J412,0)</f>
        <v>0</v>
      </c>
      <c r="BH412" s="141">
        <f>IF(N412="sníž. přenesená",J412,0)</f>
        <v>0</v>
      </c>
      <c r="BI412" s="141">
        <f>IF(N412="nulová",J412,0)</f>
        <v>0</v>
      </c>
      <c r="BJ412" s="18" t="s">
        <v>80</v>
      </c>
      <c r="BK412" s="141">
        <f>ROUND(I412*H412,2)</f>
        <v>0</v>
      </c>
      <c r="BL412" s="18" t="s">
        <v>90</v>
      </c>
      <c r="BM412" s="140" t="s">
        <v>1419</v>
      </c>
    </row>
    <row r="413" spans="2:47" s="1" customFormat="1" ht="12">
      <c r="B413" s="33"/>
      <c r="D413" s="142" t="s">
        <v>181</v>
      </c>
      <c r="F413" s="143" t="s">
        <v>1249</v>
      </c>
      <c r="I413" s="144"/>
      <c r="L413" s="33"/>
      <c r="M413" s="145"/>
      <c r="T413" s="54"/>
      <c r="AT413" s="18" t="s">
        <v>181</v>
      </c>
      <c r="AU413" s="18" t="s">
        <v>84</v>
      </c>
    </row>
    <row r="414" spans="2:51" s="12" customFormat="1" ht="12">
      <c r="B414" s="148"/>
      <c r="D414" s="146" t="s">
        <v>185</v>
      </c>
      <c r="E414" s="149" t="s">
        <v>31</v>
      </c>
      <c r="F414" s="150" t="s">
        <v>1250</v>
      </c>
      <c r="H414" s="151">
        <v>1</v>
      </c>
      <c r="I414" s="152"/>
      <c r="L414" s="148"/>
      <c r="M414" s="153"/>
      <c r="T414" s="154"/>
      <c r="AT414" s="149" t="s">
        <v>185</v>
      </c>
      <c r="AU414" s="149" t="s">
        <v>84</v>
      </c>
      <c r="AV414" s="12" t="s">
        <v>84</v>
      </c>
      <c r="AW414" s="12" t="s">
        <v>36</v>
      </c>
      <c r="AX414" s="12" t="s">
        <v>80</v>
      </c>
      <c r="AY414" s="149" t="s">
        <v>172</v>
      </c>
    </row>
    <row r="415" spans="2:65" s="1" customFormat="1" ht="33" customHeight="1">
      <c r="B415" s="33"/>
      <c r="C415" s="129" t="s">
        <v>575</v>
      </c>
      <c r="D415" s="129" t="s">
        <v>176</v>
      </c>
      <c r="E415" s="130" t="s">
        <v>1057</v>
      </c>
      <c r="F415" s="131" t="s">
        <v>1058</v>
      </c>
      <c r="G415" s="132" t="s">
        <v>101</v>
      </c>
      <c r="H415" s="133">
        <v>25.84</v>
      </c>
      <c r="I415" s="134"/>
      <c r="J415" s="135">
        <f>ROUND(I415*H415,2)</f>
        <v>0</v>
      </c>
      <c r="K415" s="131" t="s">
        <v>179</v>
      </c>
      <c r="L415" s="33"/>
      <c r="M415" s="136" t="s">
        <v>31</v>
      </c>
      <c r="N415" s="137" t="s">
        <v>46</v>
      </c>
      <c r="P415" s="138">
        <f>O415*H415</f>
        <v>0</v>
      </c>
      <c r="Q415" s="138">
        <v>0</v>
      </c>
      <c r="R415" s="138">
        <f>Q415*H415</f>
        <v>0</v>
      </c>
      <c r="S415" s="138">
        <v>0.05</v>
      </c>
      <c r="T415" s="139">
        <f>S415*H415</f>
        <v>1.292</v>
      </c>
      <c r="AR415" s="140" t="s">
        <v>90</v>
      </c>
      <c r="AT415" s="140" t="s">
        <v>176</v>
      </c>
      <c r="AU415" s="140" t="s">
        <v>84</v>
      </c>
      <c r="AY415" s="18" t="s">
        <v>172</v>
      </c>
      <c r="BE415" s="141">
        <f>IF(N415="základní",J415,0)</f>
        <v>0</v>
      </c>
      <c r="BF415" s="141">
        <f>IF(N415="snížená",J415,0)</f>
        <v>0</v>
      </c>
      <c r="BG415" s="141">
        <f>IF(N415="zákl. přenesená",J415,0)</f>
        <v>0</v>
      </c>
      <c r="BH415" s="141">
        <f>IF(N415="sníž. přenesená",J415,0)</f>
        <v>0</v>
      </c>
      <c r="BI415" s="141">
        <f>IF(N415="nulová",J415,0)</f>
        <v>0</v>
      </c>
      <c r="BJ415" s="18" t="s">
        <v>80</v>
      </c>
      <c r="BK415" s="141">
        <f>ROUND(I415*H415,2)</f>
        <v>0</v>
      </c>
      <c r="BL415" s="18" t="s">
        <v>90</v>
      </c>
      <c r="BM415" s="140" t="s">
        <v>1420</v>
      </c>
    </row>
    <row r="416" spans="2:47" s="1" customFormat="1" ht="12">
      <c r="B416" s="33"/>
      <c r="D416" s="142" t="s">
        <v>181</v>
      </c>
      <c r="F416" s="143" t="s">
        <v>1060</v>
      </c>
      <c r="I416" s="144"/>
      <c r="L416" s="33"/>
      <c r="M416" s="145"/>
      <c r="T416" s="54"/>
      <c r="AT416" s="18" t="s">
        <v>181</v>
      </c>
      <c r="AU416" s="18" t="s">
        <v>84</v>
      </c>
    </row>
    <row r="417" spans="2:51" s="12" customFormat="1" ht="12">
      <c r="B417" s="148"/>
      <c r="D417" s="146" t="s">
        <v>185</v>
      </c>
      <c r="E417" s="149" t="s">
        <v>31</v>
      </c>
      <c r="F417" s="150" t="s">
        <v>1421</v>
      </c>
      <c r="H417" s="151">
        <v>25.84</v>
      </c>
      <c r="I417" s="152"/>
      <c r="L417" s="148"/>
      <c r="M417" s="153"/>
      <c r="T417" s="154"/>
      <c r="AT417" s="149" t="s">
        <v>185</v>
      </c>
      <c r="AU417" s="149" t="s">
        <v>84</v>
      </c>
      <c r="AV417" s="12" t="s">
        <v>84</v>
      </c>
      <c r="AW417" s="12" t="s">
        <v>36</v>
      </c>
      <c r="AX417" s="12" t="s">
        <v>80</v>
      </c>
      <c r="AY417" s="149" t="s">
        <v>172</v>
      </c>
    </row>
    <row r="418" spans="2:65" s="1" customFormat="1" ht="37.9" customHeight="1">
      <c r="B418" s="33"/>
      <c r="C418" s="129" t="s">
        <v>344</v>
      </c>
      <c r="D418" s="129" t="s">
        <v>176</v>
      </c>
      <c r="E418" s="130" t="s">
        <v>559</v>
      </c>
      <c r="F418" s="131" t="s">
        <v>560</v>
      </c>
      <c r="G418" s="132" t="s">
        <v>101</v>
      </c>
      <c r="H418" s="133">
        <v>162.717</v>
      </c>
      <c r="I418" s="134"/>
      <c r="J418" s="135">
        <f>ROUND(I418*H418,2)</f>
        <v>0</v>
      </c>
      <c r="K418" s="131" t="s">
        <v>179</v>
      </c>
      <c r="L418" s="33"/>
      <c r="M418" s="136" t="s">
        <v>31</v>
      </c>
      <c r="N418" s="137" t="s">
        <v>46</v>
      </c>
      <c r="P418" s="138">
        <f>O418*H418</f>
        <v>0</v>
      </c>
      <c r="Q418" s="138">
        <v>0</v>
      </c>
      <c r="R418" s="138">
        <f>Q418*H418</f>
        <v>0</v>
      </c>
      <c r="S418" s="138">
        <v>0.046</v>
      </c>
      <c r="T418" s="139">
        <f>S418*H418</f>
        <v>7.4849820000000005</v>
      </c>
      <c r="AR418" s="140" t="s">
        <v>90</v>
      </c>
      <c r="AT418" s="140" t="s">
        <v>176</v>
      </c>
      <c r="AU418" s="140" t="s">
        <v>84</v>
      </c>
      <c r="AY418" s="18" t="s">
        <v>172</v>
      </c>
      <c r="BE418" s="141">
        <f>IF(N418="základní",J418,0)</f>
        <v>0</v>
      </c>
      <c r="BF418" s="141">
        <f>IF(N418="snížená",J418,0)</f>
        <v>0</v>
      </c>
      <c r="BG418" s="141">
        <f>IF(N418="zákl. přenesená",J418,0)</f>
        <v>0</v>
      </c>
      <c r="BH418" s="141">
        <f>IF(N418="sníž. přenesená",J418,0)</f>
        <v>0</v>
      </c>
      <c r="BI418" s="141">
        <f>IF(N418="nulová",J418,0)</f>
        <v>0</v>
      </c>
      <c r="BJ418" s="18" t="s">
        <v>80</v>
      </c>
      <c r="BK418" s="141">
        <f>ROUND(I418*H418,2)</f>
        <v>0</v>
      </c>
      <c r="BL418" s="18" t="s">
        <v>90</v>
      </c>
      <c r="BM418" s="140" t="s">
        <v>1422</v>
      </c>
    </row>
    <row r="419" spans="2:47" s="1" customFormat="1" ht="12">
      <c r="B419" s="33"/>
      <c r="D419" s="142" t="s">
        <v>181</v>
      </c>
      <c r="F419" s="143" t="s">
        <v>562</v>
      </c>
      <c r="I419" s="144"/>
      <c r="L419" s="33"/>
      <c r="M419" s="145"/>
      <c r="T419" s="54"/>
      <c r="AT419" s="18" t="s">
        <v>181</v>
      </c>
      <c r="AU419" s="18" t="s">
        <v>84</v>
      </c>
    </row>
    <row r="420" spans="2:51" s="12" customFormat="1" ht="12">
      <c r="B420" s="148"/>
      <c r="D420" s="146" t="s">
        <v>185</v>
      </c>
      <c r="E420" s="149" t="s">
        <v>31</v>
      </c>
      <c r="F420" s="150" t="s">
        <v>111</v>
      </c>
      <c r="H420" s="151">
        <v>73.3</v>
      </c>
      <c r="I420" s="152"/>
      <c r="L420" s="148"/>
      <c r="M420" s="153"/>
      <c r="T420" s="154"/>
      <c r="AT420" s="149" t="s">
        <v>185</v>
      </c>
      <c r="AU420" s="149" t="s">
        <v>84</v>
      </c>
      <c r="AV420" s="12" t="s">
        <v>84</v>
      </c>
      <c r="AW420" s="12" t="s">
        <v>36</v>
      </c>
      <c r="AX420" s="12" t="s">
        <v>75</v>
      </c>
      <c r="AY420" s="149" t="s">
        <v>172</v>
      </c>
    </row>
    <row r="421" spans="2:51" s="12" customFormat="1" ht="12">
      <c r="B421" s="148"/>
      <c r="D421" s="146" t="s">
        <v>185</v>
      </c>
      <c r="E421" s="149" t="s">
        <v>31</v>
      </c>
      <c r="F421" s="150" t="s">
        <v>114</v>
      </c>
      <c r="H421" s="151">
        <v>89.417</v>
      </c>
      <c r="I421" s="152"/>
      <c r="L421" s="148"/>
      <c r="M421" s="153"/>
      <c r="T421" s="154"/>
      <c r="AT421" s="149" t="s">
        <v>185</v>
      </c>
      <c r="AU421" s="149" t="s">
        <v>84</v>
      </c>
      <c r="AV421" s="12" t="s">
        <v>84</v>
      </c>
      <c r="AW421" s="12" t="s">
        <v>36</v>
      </c>
      <c r="AX421" s="12" t="s">
        <v>75</v>
      </c>
      <c r="AY421" s="149" t="s">
        <v>172</v>
      </c>
    </row>
    <row r="422" spans="2:51" s="13" customFormat="1" ht="12">
      <c r="B422" s="168"/>
      <c r="D422" s="146" t="s">
        <v>185</v>
      </c>
      <c r="E422" s="169" t="s">
        <v>31</v>
      </c>
      <c r="F422" s="170" t="s">
        <v>217</v>
      </c>
      <c r="H422" s="171">
        <v>162.717</v>
      </c>
      <c r="I422" s="172"/>
      <c r="L422" s="168"/>
      <c r="M422" s="173"/>
      <c r="T422" s="174"/>
      <c r="AT422" s="169" t="s">
        <v>185</v>
      </c>
      <c r="AU422" s="169" t="s">
        <v>84</v>
      </c>
      <c r="AV422" s="13" t="s">
        <v>90</v>
      </c>
      <c r="AW422" s="13" t="s">
        <v>36</v>
      </c>
      <c r="AX422" s="13" t="s">
        <v>80</v>
      </c>
      <c r="AY422" s="169" t="s">
        <v>172</v>
      </c>
    </row>
    <row r="423" spans="2:47" s="1" customFormat="1" ht="12">
      <c r="B423" s="33"/>
      <c r="D423" s="146" t="s">
        <v>186</v>
      </c>
      <c r="F423" s="155" t="s">
        <v>371</v>
      </c>
      <c r="L423" s="33"/>
      <c r="M423" s="145"/>
      <c r="T423" s="54"/>
      <c r="AU423" s="18" t="s">
        <v>84</v>
      </c>
    </row>
    <row r="424" spans="2:47" s="1" customFormat="1" ht="12">
      <c r="B424" s="33"/>
      <c r="D424" s="146" t="s">
        <v>186</v>
      </c>
      <c r="F424" s="156" t="s">
        <v>1381</v>
      </c>
      <c r="H424" s="157">
        <v>42.948</v>
      </c>
      <c r="L424" s="33"/>
      <c r="M424" s="145"/>
      <c r="T424" s="54"/>
      <c r="AU424" s="18" t="s">
        <v>84</v>
      </c>
    </row>
    <row r="425" spans="2:47" s="1" customFormat="1" ht="12">
      <c r="B425" s="33"/>
      <c r="D425" s="146" t="s">
        <v>186</v>
      </c>
      <c r="F425" s="156" t="s">
        <v>1382</v>
      </c>
      <c r="H425" s="157">
        <v>14.16</v>
      </c>
      <c r="L425" s="33"/>
      <c r="M425" s="145"/>
      <c r="T425" s="54"/>
      <c r="AU425" s="18" t="s">
        <v>84</v>
      </c>
    </row>
    <row r="426" spans="2:47" s="1" customFormat="1" ht="12">
      <c r="B426" s="33"/>
      <c r="D426" s="146" t="s">
        <v>186</v>
      </c>
      <c r="F426" s="156" t="s">
        <v>1383</v>
      </c>
      <c r="H426" s="157">
        <v>9.156</v>
      </c>
      <c r="L426" s="33"/>
      <c r="M426" s="145"/>
      <c r="T426" s="54"/>
      <c r="AU426" s="18" t="s">
        <v>84</v>
      </c>
    </row>
    <row r="427" spans="2:47" s="1" customFormat="1" ht="12">
      <c r="B427" s="33"/>
      <c r="D427" s="146" t="s">
        <v>186</v>
      </c>
      <c r="F427" s="156" t="s">
        <v>1384</v>
      </c>
      <c r="H427" s="157">
        <v>7.036</v>
      </c>
      <c r="L427" s="33"/>
      <c r="M427" s="145"/>
      <c r="T427" s="54"/>
      <c r="AU427" s="18" t="s">
        <v>84</v>
      </c>
    </row>
    <row r="428" spans="2:47" s="1" customFormat="1" ht="12">
      <c r="B428" s="33"/>
      <c r="D428" s="146" t="s">
        <v>186</v>
      </c>
      <c r="F428" s="156" t="s">
        <v>217</v>
      </c>
      <c r="H428" s="157">
        <v>73.3</v>
      </c>
      <c r="L428" s="33"/>
      <c r="M428" s="145"/>
      <c r="T428" s="54"/>
      <c r="AU428" s="18" t="s">
        <v>84</v>
      </c>
    </row>
    <row r="429" spans="2:47" s="1" customFormat="1" ht="12">
      <c r="B429" s="33"/>
      <c r="D429" s="146" t="s">
        <v>186</v>
      </c>
      <c r="F429" s="155" t="s">
        <v>563</v>
      </c>
      <c r="L429" s="33"/>
      <c r="M429" s="145"/>
      <c r="T429" s="54"/>
      <c r="AU429" s="18" t="s">
        <v>84</v>
      </c>
    </row>
    <row r="430" spans="2:47" s="1" customFormat="1" ht="12">
      <c r="B430" s="33"/>
      <c r="D430" s="146" t="s">
        <v>186</v>
      </c>
      <c r="F430" s="156" t="s">
        <v>1378</v>
      </c>
      <c r="H430" s="157">
        <v>64.617</v>
      </c>
      <c r="L430" s="33"/>
      <c r="M430" s="145"/>
      <c r="T430" s="54"/>
      <c r="AU430" s="18" t="s">
        <v>84</v>
      </c>
    </row>
    <row r="431" spans="2:47" s="1" customFormat="1" ht="12">
      <c r="B431" s="33"/>
      <c r="D431" s="146" t="s">
        <v>186</v>
      </c>
      <c r="F431" s="156" t="s">
        <v>1379</v>
      </c>
      <c r="H431" s="157">
        <v>24.8</v>
      </c>
      <c r="L431" s="33"/>
      <c r="M431" s="145"/>
      <c r="T431" s="54"/>
      <c r="AU431" s="18" t="s">
        <v>84</v>
      </c>
    </row>
    <row r="432" spans="2:47" s="1" customFormat="1" ht="12">
      <c r="B432" s="33"/>
      <c r="D432" s="146" t="s">
        <v>186</v>
      </c>
      <c r="F432" s="156" t="s">
        <v>217</v>
      </c>
      <c r="H432" s="157">
        <v>89.417</v>
      </c>
      <c r="L432" s="33"/>
      <c r="M432" s="145"/>
      <c r="T432" s="54"/>
      <c r="AU432" s="18" t="s">
        <v>84</v>
      </c>
    </row>
    <row r="433" spans="2:65" s="1" customFormat="1" ht="24.2" customHeight="1">
      <c r="B433" s="33"/>
      <c r="C433" s="129" t="s">
        <v>423</v>
      </c>
      <c r="D433" s="129" t="s">
        <v>176</v>
      </c>
      <c r="E433" s="130" t="s">
        <v>473</v>
      </c>
      <c r="F433" s="131" t="s">
        <v>474</v>
      </c>
      <c r="G433" s="132" t="s">
        <v>475</v>
      </c>
      <c r="H433" s="133">
        <v>10</v>
      </c>
      <c r="I433" s="134"/>
      <c r="J433" s="135">
        <f>ROUND(I433*H433,2)</f>
        <v>0</v>
      </c>
      <c r="K433" s="131" t="s">
        <v>179</v>
      </c>
      <c r="L433" s="33"/>
      <c r="M433" s="136" t="s">
        <v>31</v>
      </c>
      <c r="N433" s="137" t="s">
        <v>46</v>
      </c>
      <c r="P433" s="138">
        <f>O433*H433</f>
        <v>0</v>
      </c>
      <c r="Q433" s="138">
        <v>0</v>
      </c>
      <c r="R433" s="138">
        <f>Q433*H433</f>
        <v>0</v>
      </c>
      <c r="S433" s="138">
        <v>0</v>
      </c>
      <c r="T433" s="139">
        <f>S433*H433</f>
        <v>0</v>
      </c>
      <c r="AR433" s="140" t="s">
        <v>90</v>
      </c>
      <c r="AT433" s="140" t="s">
        <v>176</v>
      </c>
      <c r="AU433" s="140" t="s">
        <v>84</v>
      </c>
      <c r="AY433" s="18" t="s">
        <v>172</v>
      </c>
      <c r="BE433" s="141">
        <f>IF(N433="základní",J433,0)</f>
        <v>0</v>
      </c>
      <c r="BF433" s="141">
        <f>IF(N433="snížená",J433,0)</f>
        <v>0</v>
      </c>
      <c r="BG433" s="141">
        <f>IF(N433="zákl. přenesená",J433,0)</f>
        <v>0</v>
      </c>
      <c r="BH433" s="141">
        <f>IF(N433="sníž. přenesená",J433,0)</f>
        <v>0</v>
      </c>
      <c r="BI433" s="141">
        <f>IF(N433="nulová",J433,0)</f>
        <v>0</v>
      </c>
      <c r="BJ433" s="18" t="s">
        <v>80</v>
      </c>
      <c r="BK433" s="141">
        <f>ROUND(I433*H433,2)</f>
        <v>0</v>
      </c>
      <c r="BL433" s="18" t="s">
        <v>90</v>
      </c>
      <c r="BM433" s="140" t="s">
        <v>1423</v>
      </c>
    </row>
    <row r="434" spans="2:47" s="1" customFormat="1" ht="12">
      <c r="B434" s="33"/>
      <c r="D434" s="142" t="s">
        <v>181</v>
      </c>
      <c r="F434" s="143" t="s">
        <v>477</v>
      </c>
      <c r="I434" s="144"/>
      <c r="L434" s="33"/>
      <c r="M434" s="145"/>
      <c r="T434" s="54"/>
      <c r="AT434" s="18" t="s">
        <v>181</v>
      </c>
      <c r="AU434" s="18" t="s">
        <v>84</v>
      </c>
    </row>
    <row r="435" spans="2:51" s="12" customFormat="1" ht="12">
      <c r="B435" s="148"/>
      <c r="D435" s="146" t="s">
        <v>185</v>
      </c>
      <c r="E435" s="149" t="s">
        <v>31</v>
      </c>
      <c r="F435" s="150" t="s">
        <v>1424</v>
      </c>
      <c r="H435" s="151">
        <v>10</v>
      </c>
      <c r="I435" s="152"/>
      <c r="L435" s="148"/>
      <c r="M435" s="153"/>
      <c r="T435" s="154"/>
      <c r="AT435" s="149" t="s">
        <v>185</v>
      </c>
      <c r="AU435" s="149" t="s">
        <v>84</v>
      </c>
      <c r="AV435" s="12" t="s">
        <v>84</v>
      </c>
      <c r="AW435" s="12" t="s">
        <v>36</v>
      </c>
      <c r="AX435" s="12" t="s">
        <v>80</v>
      </c>
      <c r="AY435" s="149" t="s">
        <v>172</v>
      </c>
    </row>
    <row r="436" spans="2:65" s="1" customFormat="1" ht="24.2" customHeight="1">
      <c r="B436" s="33"/>
      <c r="C436" s="129" t="s">
        <v>588</v>
      </c>
      <c r="D436" s="129" t="s">
        <v>176</v>
      </c>
      <c r="E436" s="130" t="s">
        <v>551</v>
      </c>
      <c r="F436" s="131" t="s">
        <v>552</v>
      </c>
      <c r="G436" s="132" t="s">
        <v>101</v>
      </c>
      <c r="H436" s="133">
        <v>24.452</v>
      </c>
      <c r="I436" s="134"/>
      <c r="J436" s="135">
        <f>ROUND(I436*H436,2)</f>
        <v>0</v>
      </c>
      <c r="K436" s="131" t="s">
        <v>447</v>
      </c>
      <c r="L436" s="33"/>
      <c r="M436" s="136" t="s">
        <v>31</v>
      </c>
      <c r="N436" s="137" t="s">
        <v>46</v>
      </c>
      <c r="P436" s="138">
        <f>O436*H436</f>
        <v>0</v>
      </c>
      <c r="Q436" s="138">
        <v>0</v>
      </c>
      <c r="R436" s="138">
        <f>Q436*H436</f>
        <v>0</v>
      </c>
      <c r="S436" s="138">
        <v>0.025</v>
      </c>
      <c r="T436" s="139">
        <f>S436*H436</f>
        <v>0.6113000000000001</v>
      </c>
      <c r="AR436" s="140" t="s">
        <v>90</v>
      </c>
      <c r="AT436" s="140" t="s">
        <v>176</v>
      </c>
      <c r="AU436" s="140" t="s">
        <v>84</v>
      </c>
      <c r="AY436" s="18" t="s">
        <v>172</v>
      </c>
      <c r="BE436" s="141">
        <f>IF(N436="základní",J436,0)</f>
        <v>0</v>
      </c>
      <c r="BF436" s="141">
        <f>IF(N436="snížená",J436,0)</f>
        <v>0</v>
      </c>
      <c r="BG436" s="141">
        <f>IF(N436="zákl. přenesená",J436,0)</f>
        <v>0</v>
      </c>
      <c r="BH436" s="141">
        <f>IF(N436="sníž. přenesená",J436,0)</f>
        <v>0</v>
      </c>
      <c r="BI436" s="141">
        <f>IF(N436="nulová",J436,0)</f>
        <v>0</v>
      </c>
      <c r="BJ436" s="18" t="s">
        <v>80</v>
      </c>
      <c r="BK436" s="141">
        <f>ROUND(I436*H436,2)</f>
        <v>0</v>
      </c>
      <c r="BL436" s="18" t="s">
        <v>90</v>
      </c>
      <c r="BM436" s="140" t="s">
        <v>1425</v>
      </c>
    </row>
    <row r="437" spans="2:51" s="12" customFormat="1" ht="12">
      <c r="B437" s="148"/>
      <c r="D437" s="146" t="s">
        <v>185</v>
      </c>
      <c r="E437" s="149" t="s">
        <v>31</v>
      </c>
      <c r="F437" s="150" t="s">
        <v>1415</v>
      </c>
      <c r="H437" s="151">
        <v>24.452</v>
      </c>
      <c r="I437" s="152"/>
      <c r="L437" s="148"/>
      <c r="M437" s="153"/>
      <c r="T437" s="154"/>
      <c r="AT437" s="149" t="s">
        <v>185</v>
      </c>
      <c r="AU437" s="149" t="s">
        <v>84</v>
      </c>
      <c r="AV437" s="12" t="s">
        <v>84</v>
      </c>
      <c r="AW437" s="12" t="s">
        <v>36</v>
      </c>
      <c r="AX437" s="12" t="s">
        <v>80</v>
      </c>
      <c r="AY437" s="149" t="s">
        <v>172</v>
      </c>
    </row>
    <row r="438" spans="2:47" s="1" customFormat="1" ht="12">
      <c r="B438" s="33"/>
      <c r="D438" s="146" t="s">
        <v>186</v>
      </c>
      <c r="F438" s="155" t="s">
        <v>310</v>
      </c>
      <c r="L438" s="33"/>
      <c r="M438" s="145"/>
      <c r="T438" s="54"/>
      <c r="AU438" s="18" t="s">
        <v>84</v>
      </c>
    </row>
    <row r="439" spans="2:47" s="1" customFormat="1" ht="12">
      <c r="B439" s="33"/>
      <c r="D439" s="146" t="s">
        <v>186</v>
      </c>
      <c r="F439" s="156" t="s">
        <v>1315</v>
      </c>
      <c r="H439" s="157">
        <v>21.009</v>
      </c>
      <c r="L439" s="33"/>
      <c r="M439" s="145"/>
      <c r="T439" s="54"/>
      <c r="AU439" s="18" t="s">
        <v>84</v>
      </c>
    </row>
    <row r="440" spans="2:63" s="11" customFormat="1" ht="20.85" customHeight="1">
      <c r="B440" s="117"/>
      <c r="D440" s="118" t="s">
        <v>74</v>
      </c>
      <c r="E440" s="127" t="s">
        <v>601</v>
      </c>
      <c r="F440" s="127" t="s">
        <v>602</v>
      </c>
      <c r="I440" s="120"/>
      <c r="J440" s="128">
        <f>BK440</f>
        <v>0</v>
      </c>
      <c r="L440" s="117"/>
      <c r="M440" s="122"/>
      <c r="P440" s="123">
        <f>SUM(P441:P451)</f>
        <v>0</v>
      </c>
      <c r="R440" s="123">
        <f>SUM(R441:R451)</f>
        <v>0</v>
      </c>
      <c r="T440" s="124">
        <f>SUM(T441:T451)</f>
        <v>0</v>
      </c>
      <c r="AR440" s="118" t="s">
        <v>80</v>
      </c>
      <c r="AT440" s="125" t="s">
        <v>74</v>
      </c>
      <c r="AU440" s="125" t="s">
        <v>84</v>
      </c>
      <c r="AY440" s="118" t="s">
        <v>172</v>
      </c>
      <c r="BK440" s="126">
        <f>SUM(BK441:BK451)</f>
        <v>0</v>
      </c>
    </row>
    <row r="441" spans="2:65" s="1" customFormat="1" ht="37.9" customHeight="1">
      <c r="B441" s="33"/>
      <c r="C441" s="129" t="s">
        <v>595</v>
      </c>
      <c r="D441" s="129" t="s">
        <v>176</v>
      </c>
      <c r="E441" s="130" t="s">
        <v>604</v>
      </c>
      <c r="F441" s="131" t="s">
        <v>605</v>
      </c>
      <c r="G441" s="132" t="s">
        <v>284</v>
      </c>
      <c r="H441" s="133">
        <v>24.612</v>
      </c>
      <c r="I441" s="134"/>
      <c r="J441" s="135">
        <f>ROUND(I441*H441,2)</f>
        <v>0</v>
      </c>
      <c r="K441" s="131" t="s">
        <v>179</v>
      </c>
      <c r="L441" s="33"/>
      <c r="M441" s="136" t="s">
        <v>31</v>
      </c>
      <c r="N441" s="137" t="s">
        <v>46</v>
      </c>
      <c r="P441" s="138">
        <f>O441*H441</f>
        <v>0</v>
      </c>
      <c r="Q441" s="138">
        <v>0</v>
      </c>
      <c r="R441" s="138">
        <f>Q441*H441</f>
        <v>0</v>
      </c>
      <c r="S441" s="138">
        <v>0</v>
      </c>
      <c r="T441" s="139">
        <f>S441*H441</f>
        <v>0</v>
      </c>
      <c r="AR441" s="140" t="s">
        <v>90</v>
      </c>
      <c r="AT441" s="140" t="s">
        <v>176</v>
      </c>
      <c r="AU441" s="140" t="s">
        <v>87</v>
      </c>
      <c r="AY441" s="18" t="s">
        <v>172</v>
      </c>
      <c r="BE441" s="141">
        <f>IF(N441="základní",J441,0)</f>
        <v>0</v>
      </c>
      <c r="BF441" s="141">
        <f>IF(N441="snížená",J441,0)</f>
        <v>0</v>
      </c>
      <c r="BG441" s="141">
        <f>IF(N441="zákl. přenesená",J441,0)</f>
        <v>0</v>
      </c>
      <c r="BH441" s="141">
        <f>IF(N441="sníž. přenesená",J441,0)</f>
        <v>0</v>
      </c>
      <c r="BI441" s="141">
        <f>IF(N441="nulová",J441,0)</f>
        <v>0</v>
      </c>
      <c r="BJ441" s="18" t="s">
        <v>80</v>
      </c>
      <c r="BK441" s="141">
        <f>ROUND(I441*H441,2)</f>
        <v>0</v>
      </c>
      <c r="BL441" s="18" t="s">
        <v>90</v>
      </c>
      <c r="BM441" s="140" t="s">
        <v>1426</v>
      </c>
    </row>
    <row r="442" spans="2:47" s="1" customFormat="1" ht="12">
      <c r="B442" s="33"/>
      <c r="D442" s="142" t="s">
        <v>181</v>
      </c>
      <c r="F442" s="143" t="s">
        <v>607</v>
      </c>
      <c r="I442" s="144"/>
      <c r="L442" s="33"/>
      <c r="M442" s="145"/>
      <c r="T442" s="54"/>
      <c r="AT442" s="18" t="s">
        <v>181</v>
      </c>
      <c r="AU442" s="18" t="s">
        <v>87</v>
      </c>
    </row>
    <row r="443" spans="2:65" s="1" customFormat="1" ht="33" customHeight="1">
      <c r="B443" s="33"/>
      <c r="C443" s="129" t="s">
        <v>603</v>
      </c>
      <c r="D443" s="129" t="s">
        <v>176</v>
      </c>
      <c r="E443" s="130" t="s">
        <v>609</v>
      </c>
      <c r="F443" s="131" t="s">
        <v>610</v>
      </c>
      <c r="G443" s="132" t="s">
        <v>284</v>
      </c>
      <c r="H443" s="133">
        <v>24.612</v>
      </c>
      <c r="I443" s="134"/>
      <c r="J443" s="135">
        <f>ROUND(I443*H443,2)</f>
        <v>0</v>
      </c>
      <c r="K443" s="131" t="s">
        <v>179</v>
      </c>
      <c r="L443" s="33"/>
      <c r="M443" s="136" t="s">
        <v>31</v>
      </c>
      <c r="N443" s="137" t="s">
        <v>46</v>
      </c>
      <c r="P443" s="138">
        <f>O443*H443</f>
        <v>0</v>
      </c>
      <c r="Q443" s="138">
        <v>0</v>
      </c>
      <c r="R443" s="138">
        <f>Q443*H443</f>
        <v>0</v>
      </c>
      <c r="S443" s="138">
        <v>0</v>
      </c>
      <c r="T443" s="139">
        <f>S443*H443</f>
        <v>0</v>
      </c>
      <c r="AR443" s="140" t="s">
        <v>90</v>
      </c>
      <c r="AT443" s="140" t="s">
        <v>176</v>
      </c>
      <c r="AU443" s="140" t="s">
        <v>87</v>
      </c>
      <c r="AY443" s="18" t="s">
        <v>172</v>
      </c>
      <c r="BE443" s="141">
        <f>IF(N443="základní",J443,0)</f>
        <v>0</v>
      </c>
      <c r="BF443" s="141">
        <f>IF(N443="snížená",J443,0)</f>
        <v>0</v>
      </c>
      <c r="BG443" s="141">
        <f>IF(N443="zákl. přenesená",J443,0)</f>
        <v>0</v>
      </c>
      <c r="BH443" s="141">
        <f>IF(N443="sníž. přenesená",J443,0)</f>
        <v>0</v>
      </c>
      <c r="BI443" s="141">
        <f>IF(N443="nulová",J443,0)</f>
        <v>0</v>
      </c>
      <c r="BJ443" s="18" t="s">
        <v>80</v>
      </c>
      <c r="BK443" s="141">
        <f>ROUND(I443*H443,2)</f>
        <v>0</v>
      </c>
      <c r="BL443" s="18" t="s">
        <v>90</v>
      </c>
      <c r="BM443" s="140" t="s">
        <v>1427</v>
      </c>
    </row>
    <row r="444" spans="2:47" s="1" customFormat="1" ht="12">
      <c r="B444" s="33"/>
      <c r="D444" s="142" t="s">
        <v>181</v>
      </c>
      <c r="F444" s="143" t="s">
        <v>612</v>
      </c>
      <c r="I444" s="144"/>
      <c r="L444" s="33"/>
      <c r="M444" s="145"/>
      <c r="T444" s="54"/>
      <c r="AT444" s="18" t="s">
        <v>181</v>
      </c>
      <c r="AU444" s="18" t="s">
        <v>87</v>
      </c>
    </row>
    <row r="445" spans="2:65" s="1" customFormat="1" ht="44.25" customHeight="1">
      <c r="B445" s="33"/>
      <c r="C445" s="129" t="s">
        <v>608</v>
      </c>
      <c r="D445" s="129" t="s">
        <v>176</v>
      </c>
      <c r="E445" s="130" t="s">
        <v>614</v>
      </c>
      <c r="F445" s="131" t="s">
        <v>615</v>
      </c>
      <c r="G445" s="132" t="s">
        <v>284</v>
      </c>
      <c r="H445" s="133">
        <v>590.688</v>
      </c>
      <c r="I445" s="134"/>
      <c r="J445" s="135">
        <f>ROUND(I445*H445,2)</f>
        <v>0</v>
      </c>
      <c r="K445" s="131" t="s">
        <v>179</v>
      </c>
      <c r="L445" s="33"/>
      <c r="M445" s="136" t="s">
        <v>31</v>
      </c>
      <c r="N445" s="137" t="s">
        <v>46</v>
      </c>
      <c r="P445" s="138">
        <f>O445*H445</f>
        <v>0</v>
      </c>
      <c r="Q445" s="138">
        <v>0</v>
      </c>
      <c r="R445" s="138">
        <f>Q445*H445</f>
        <v>0</v>
      </c>
      <c r="S445" s="138">
        <v>0</v>
      </c>
      <c r="T445" s="139">
        <f>S445*H445</f>
        <v>0</v>
      </c>
      <c r="AR445" s="140" t="s">
        <v>90</v>
      </c>
      <c r="AT445" s="140" t="s">
        <v>176</v>
      </c>
      <c r="AU445" s="140" t="s">
        <v>87</v>
      </c>
      <c r="AY445" s="18" t="s">
        <v>172</v>
      </c>
      <c r="BE445" s="141">
        <f>IF(N445="základní",J445,0)</f>
        <v>0</v>
      </c>
      <c r="BF445" s="141">
        <f>IF(N445="snížená",J445,0)</f>
        <v>0</v>
      </c>
      <c r="BG445" s="141">
        <f>IF(N445="zákl. přenesená",J445,0)</f>
        <v>0</v>
      </c>
      <c r="BH445" s="141">
        <f>IF(N445="sníž. přenesená",J445,0)</f>
        <v>0</v>
      </c>
      <c r="BI445" s="141">
        <f>IF(N445="nulová",J445,0)</f>
        <v>0</v>
      </c>
      <c r="BJ445" s="18" t="s">
        <v>80</v>
      </c>
      <c r="BK445" s="141">
        <f>ROUND(I445*H445,2)</f>
        <v>0</v>
      </c>
      <c r="BL445" s="18" t="s">
        <v>90</v>
      </c>
      <c r="BM445" s="140" t="s">
        <v>1428</v>
      </c>
    </row>
    <row r="446" spans="2:47" s="1" customFormat="1" ht="12">
      <c r="B446" s="33"/>
      <c r="D446" s="142" t="s">
        <v>181</v>
      </c>
      <c r="F446" s="143" t="s">
        <v>617</v>
      </c>
      <c r="I446" s="144"/>
      <c r="L446" s="33"/>
      <c r="M446" s="145"/>
      <c r="T446" s="54"/>
      <c r="AT446" s="18" t="s">
        <v>181</v>
      </c>
      <c r="AU446" s="18" t="s">
        <v>87</v>
      </c>
    </row>
    <row r="447" spans="2:47" s="1" customFormat="1" ht="12">
      <c r="B447" s="33"/>
      <c r="D447" s="146" t="s">
        <v>183</v>
      </c>
      <c r="F447" s="147" t="s">
        <v>618</v>
      </c>
      <c r="I447" s="144"/>
      <c r="L447" s="33"/>
      <c r="M447" s="145"/>
      <c r="T447" s="54"/>
      <c r="AT447" s="18" t="s">
        <v>183</v>
      </c>
      <c r="AU447" s="18" t="s">
        <v>87</v>
      </c>
    </row>
    <row r="448" spans="2:51" s="12" customFormat="1" ht="12">
      <c r="B448" s="148"/>
      <c r="D448" s="146" t="s">
        <v>185</v>
      </c>
      <c r="F448" s="150" t="s">
        <v>1429</v>
      </c>
      <c r="H448" s="151">
        <v>590.688</v>
      </c>
      <c r="I448" s="152"/>
      <c r="L448" s="148"/>
      <c r="M448" s="153"/>
      <c r="T448" s="154"/>
      <c r="AT448" s="149" t="s">
        <v>185</v>
      </c>
      <c r="AU448" s="149" t="s">
        <v>87</v>
      </c>
      <c r="AV448" s="12" t="s">
        <v>84</v>
      </c>
      <c r="AW448" s="12" t="s">
        <v>4</v>
      </c>
      <c r="AX448" s="12" t="s">
        <v>80</v>
      </c>
      <c r="AY448" s="149" t="s">
        <v>172</v>
      </c>
    </row>
    <row r="449" spans="2:65" s="1" customFormat="1" ht="44.25" customHeight="1">
      <c r="B449" s="33"/>
      <c r="C449" s="129" t="s">
        <v>613</v>
      </c>
      <c r="D449" s="129" t="s">
        <v>176</v>
      </c>
      <c r="E449" s="130" t="s">
        <v>621</v>
      </c>
      <c r="F449" s="131" t="s">
        <v>622</v>
      </c>
      <c r="G449" s="132" t="s">
        <v>284</v>
      </c>
      <c r="H449" s="133">
        <v>24.612</v>
      </c>
      <c r="I449" s="134"/>
      <c r="J449" s="135">
        <f>ROUND(I449*H449,2)</f>
        <v>0</v>
      </c>
      <c r="K449" s="131" t="s">
        <v>179</v>
      </c>
      <c r="L449" s="33"/>
      <c r="M449" s="136" t="s">
        <v>31</v>
      </c>
      <c r="N449" s="137" t="s">
        <v>46</v>
      </c>
      <c r="P449" s="138">
        <f>O449*H449</f>
        <v>0</v>
      </c>
      <c r="Q449" s="138">
        <v>0</v>
      </c>
      <c r="R449" s="138">
        <f>Q449*H449</f>
        <v>0</v>
      </c>
      <c r="S449" s="138">
        <v>0</v>
      </c>
      <c r="T449" s="139">
        <f>S449*H449</f>
        <v>0</v>
      </c>
      <c r="AR449" s="140" t="s">
        <v>90</v>
      </c>
      <c r="AT449" s="140" t="s">
        <v>176</v>
      </c>
      <c r="AU449" s="140" t="s">
        <v>87</v>
      </c>
      <c r="AY449" s="18" t="s">
        <v>172</v>
      </c>
      <c r="BE449" s="141">
        <f>IF(N449="základní",J449,0)</f>
        <v>0</v>
      </c>
      <c r="BF449" s="141">
        <f>IF(N449="snížená",J449,0)</f>
        <v>0</v>
      </c>
      <c r="BG449" s="141">
        <f>IF(N449="zákl. přenesená",J449,0)</f>
        <v>0</v>
      </c>
      <c r="BH449" s="141">
        <f>IF(N449="sníž. přenesená",J449,0)</f>
        <v>0</v>
      </c>
      <c r="BI449" s="141">
        <f>IF(N449="nulová",J449,0)</f>
        <v>0</v>
      </c>
      <c r="BJ449" s="18" t="s">
        <v>80</v>
      </c>
      <c r="BK449" s="141">
        <f>ROUND(I449*H449,2)</f>
        <v>0</v>
      </c>
      <c r="BL449" s="18" t="s">
        <v>90</v>
      </c>
      <c r="BM449" s="140" t="s">
        <v>1430</v>
      </c>
    </row>
    <row r="450" spans="2:47" s="1" customFormat="1" ht="12">
      <c r="B450" s="33"/>
      <c r="D450" s="142" t="s">
        <v>181</v>
      </c>
      <c r="F450" s="143" t="s">
        <v>624</v>
      </c>
      <c r="I450" s="144"/>
      <c r="L450" s="33"/>
      <c r="M450" s="145"/>
      <c r="T450" s="54"/>
      <c r="AT450" s="18" t="s">
        <v>181</v>
      </c>
      <c r="AU450" s="18" t="s">
        <v>87</v>
      </c>
    </row>
    <row r="451" spans="2:47" s="1" customFormat="1" ht="12">
      <c r="B451" s="33"/>
      <c r="D451" s="146" t="s">
        <v>183</v>
      </c>
      <c r="F451" s="147" t="s">
        <v>625</v>
      </c>
      <c r="I451" s="144"/>
      <c r="L451" s="33"/>
      <c r="M451" s="145"/>
      <c r="T451" s="54"/>
      <c r="AT451" s="18" t="s">
        <v>183</v>
      </c>
      <c r="AU451" s="18" t="s">
        <v>87</v>
      </c>
    </row>
    <row r="452" spans="2:63" s="11" customFormat="1" ht="22.9" customHeight="1">
      <c r="B452" s="117"/>
      <c r="D452" s="118" t="s">
        <v>74</v>
      </c>
      <c r="E452" s="127" t="s">
        <v>626</v>
      </c>
      <c r="F452" s="127" t="s">
        <v>627</v>
      </c>
      <c r="I452" s="120"/>
      <c r="J452" s="128">
        <f>BK452</f>
        <v>0</v>
      </c>
      <c r="L452" s="117"/>
      <c r="M452" s="122"/>
      <c r="P452" s="123">
        <f>SUM(P453:P460)</f>
        <v>0</v>
      </c>
      <c r="R452" s="123">
        <f>SUM(R453:R460)</f>
        <v>0</v>
      </c>
      <c r="T452" s="124">
        <f>SUM(T453:T460)</f>
        <v>0</v>
      </c>
      <c r="AR452" s="118" t="s">
        <v>80</v>
      </c>
      <c r="AT452" s="125" t="s">
        <v>74</v>
      </c>
      <c r="AU452" s="125" t="s">
        <v>80</v>
      </c>
      <c r="AY452" s="118" t="s">
        <v>172</v>
      </c>
      <c r="BK452" s="126">
        <f>SUM(BK453:BK460)</f>
        <v>0</v>
      </c>
    </row>
    <row r="453" spans="2:65" s="1" customFormat="1" ht="55.5" customHeight="1">
      <c r="B453" s="33"/>
      <c r="C453" s="129" t="s">
        <v>620</v>
      </c>
      <c r="D453" s="129" t="s">
        <v>176</v>
      </c>
      <c r="E453" s="130" t="s">
        <v>629</v>
      </c>
      <c r="F453" s="131" t="s">
        <v>630</v>
      </c>
      <c r="G453" s="132" t="s">
        <v>284</v>
      </c>
      <c r="H453" s="133">
        <v>13.028</v>
      </c>
      <c r="I453" s="134"/>
      <c r="J453" s="135">
        <f>ROUND(I453*H453,2)</f>
        <v>0</v>
      </c>
      <c r="K453" s="131" t="s">
        <v>179</v>
      </c>
      <c r="L453" s="33"/>
      <c r="M453" s="136" t="s">
        <v>31</v>
      </c>
      <c r="N453" s="137" t="s">
        <v>46</v>
      </c>
      <c r="P453" s="138">
        <f>O453*H453</f>
        <v>0</v>
      </c>
      <c r="Q453" s="138">
        <v>0</v>
      </c>
      <c r="R453" s="138">
        <f>Q453*H453</f>
        <v>0</v>
      </c>
      <c r="S453" s="138">
        <v>0</v>
      </c>
      <c r="T453" s="139">
        <f>S453*H453</f>
        <v>0</v>
      </c>
      <c r="AR453" s="140" t="s">
        <v>90</v>
      </c>
      <c r="AT453" s="140" t="s">
        <v>176</v>
      </c>
      <c r="AU453" s="140" t="s">
        <v>84</v>
      </c>
      <c r="AY453" s="18" t="s">
        <v>172</v>
      </c>
      <c r="BE453" s="141">
        <f>IF(N453="základní",J453,0)</f>
        <v>0</v>
      </c>
      <c r="BF453" s="141">
        <f>IF(N453="snížená",J453,0)</f>
        <v>0</v>
      </c>
      <c r="BG453" s="141">
        <f>IF(N453="zákl. přenesená",J453,0)</f>
        <v>0</v>
      </c>
      <c r="BH453" s="141">
        <f>IF(N453="sníž. přenesená",J453,0)</f>
        <v>0</v>
      </c>
      <c r="BI453" s="141">
        <f>IF(N453="nulová",J453,0)</f>
        <v>0</v>
      </c>
      <c r="BJ453" s="18" t="s">
        <v>80</v>
      </c>
      <c r="BK453" s="141">
        <f>ROUND(I453*H453,2)</f>
        <v>0</v>
      </c>
      <c r="BL453" s="18" t="s">
        <v>90</v>
      </c>
      <c r="BM453" s="140" t="s">
        <v>1431</v>
      </c>
    </row>
    <row r="454" spans="2:47" s="1" customFormat="1" ht="12">
      <c r="B454" s="33"/>
      <c r="D454" s="142" t="s">
        <v>181</v>
      </c>
      <c r="F454" s="143" t="s">
        <v>632</v>
      </c>
      <c r="I454" s="144"/>
      <c r="L454" s="33"/>
      <c r="M454" s="145"/>
      <c r="T454" s="54"/>
      <c r="AT454" s="18" t="s">
        <v>181</v>
      </c>
      <c r="AU454" s="18" t="s">
        <v>84</v>
      </c>
    </row>
    <row r="455" spans="2:47" s="1" customFormat="1" ht="12">
      <c r="B455" s="33"/>
      <c r="D455" s="146" t="s">
        <v>183</v>
      </c>
      <c r="F455" s="147" t="s">
        <v>633</v>
      </c>
      <c r="I455" s="144"/>
      <c r="L455" s="33"/>
      <c r="M455" s="145"/>
      <c r="T455" s="54"/>
      <c r="AT455" s="18" t="s">
        <v>183</v>
      </c>
      <c r="AU455" s="18" t="s">
        <v>84</v>
      </c>
    </row>
    <row r="456" spans="2:51" s="12" customFormat="1" ht="12">
      <c r="B456" s="148"/>
      <c r="D456" s="146" t="s">
        <v>185</v>
      </c>
      <c r="F456" s="150" t="s">
        <v>1432</v>
      </c>
      <c r="H456" s="151">
        <v>13.028</v>
      </c>
      <c r="I456" s="152"/>
      <c r="L456" s="148"/>
      <c r="M456" s="153"/>
      <c r="T456" s="154"/>
      <c r="AT456" s="149" t="s">
        <v>185</v>
      </c>
      <c r="AU456" s="149" t="s">
        <v>84</v>
      </c>
      <c r="AV456" s="12" t="s">
        <v>84</v>
      </c>
      <c r="AW456" s="12" t="s">
        <v>4</v>
      </c>
      <c r="AX456" s="12" t="s">
        <v>80</v>
      </c>
      <c r="AY456" s="149" t="s">
        <v>172</v>
      </c>
    </row>
    <row r="457" spans="2:65" s="1" customFormat="1" ht="55.5" customHeight="1">
      <c r="B457" s="33"/>
      <c r="C457" s="129" t="s">
        <v>628</v>
      </c>
      <c r="D457" s="129" t="s">
        <v>176</v>
      </c>
      <c r="E457" s="130" t="s">
        <v>636</v>
      </c>
      <c r="F457" s="131" t="s">
        <v>637</v>
      </c>
      <c r="G457" s="132" t="s">
        <v>284</v>
      </c>
      <c r="H457" s="133">
        <v>5.583</v>
      </c>
      <c r="I457" s="134"/>
      <c r="J457" s="135">
        <f>ROUND(I457*H457,2)</f>
        <v>0</v>
      </c>
      <c r="K457" s="131" t="s">
        <v>179</v>
      </c>
      <c r="L457" s="33"/>
      <c r="M457" s="136" t="s">
        <v>31</v>
      </c>
      <c r="N457" s="137" t="s">
        <v>46</v>
      </c>
      <c r="P457" s="138">
        <f>O457*H457</f>
        <v>0</v>
      </c>
      <c r="Q457" s="138">
        <v>0</v>
      </c>
      <c r="R457" s="138">
        <f>Q457*H457</f>
        <v>0</v>
      </c>
      <c r="S457" s="138">
        <v>0</v>
      </c>
      <c r="T457" s="139">
        <f>S457*H457</f>
        <v>0</v>
      </c>
      <c r="AR457" s="140" t="s">
        <v>90</v>
      </c>
      <c r="AT457" s="140" t="s">
        <v>176</v>
      </c>
      <c r="AU457" s="140" t="s">
        <v>84</v>
      </c>
      <c r="AY457" s="18" t="s">
        <v>172</v>
      </c>
      <c r="BE457" s="141">
        <f>IF(N457="základní",J457,0)</f>
        <v>0</v>
      </c>
      <c r="BF457" s="141">
        <f>IF(N457="snížená",J457,0)</f>
        <v>0</v>
      </c>
      <c r="BG457" s="141">
        <f>IF(N457="zákl. přenesená",J457,0)</f>
        <v>0</v>
      </c>
      <c r="BH457" s="141">
        <f>IF(N457="sníž. přenesená",J457,0)</f>
        <v>0</v>
      </c>
      <c r="BI457" s="141">
        <f>IF(N457="nulová",J457,0)</f>
        <v>0</v>
      </c>
      <c r="BJ457" s="18" t="s">
        <v>80</v>
      </c>
      <c r="BK457" s="141">
        <f>ROUND(I457*H457,2)</f>
        <v>0</v>
      </c>
      <c r="BL457" s="18" t="s">
        <v>90</v>
      </c>
      <c r="BM457" s="140" t="s">
        <v>1433</v>
      </c>
    </row>
    <row r="458" spans="2:47" s="1" customFormat="1" ht="12">
      <c r="B458" s="33"/>
      <c r="D458" s="142" t="s">
        <v>181</v>
      </c>
      <c r="F458" s="143" t="s">
        <v>639</v>
      </c>
      <c r="I458" s="144"/>
      <c r="L458" s="33"/>
      <c r="M458" s="145"/>
      <c r="T458" s="54"/>
      <c r="AT458" s="18" t="s">
        <v>181</v>
      </c>
      <c r="AU458" s="18" t="s">
        <v>84</v>
      </c>
    </row>
    <row r="459" spans="2:47" s="1" customFormat="1" ht="12">
      <c r="B459" s="33"/>
      <c r="D459" s="146" t="s">
        <v>183</v>
      </c>
      <c r="F459" s="147" t="s">
        <v>640</v>
      </c>
      <c r="I459" s="144"/>
      <c r="L459" s="33"/>
      <c r="M459" s="145"/>
      <c r="T459" s="54"/>
      <c r="AT459" s="18" t="s">
        <v>183</v>
      </c>
      <c r="AU459" s="18" t="s">
        <v>84</v>
      </c>
    </row>
    <row r="460" spans="2:51" s="12" customFormat="1" ht="12">
      <c r="B460" s="148"/>
      <c r="D460" s="146" t="s">
        <v>185</v>
      </c>
      <c r="F460" s="150" t="s">
        <v>1434</v>
      </c>
      <c r="H460" s="151">
        <v>5.583</v>
      </c>
      <c r="I460" s="152"/>
      <c r="L460" s="148"/>
      <c r="M460" s="153"/>
      <c r="T460" s="154"/>
      <c r="AT460" s="149" t="s">
        <v>185</v>
      </c>
      <c r="AU460" s="149" t="s">
        <v>84</v>
      </c>
      <c r="AV460" s="12" t="s">
        <v>84</v>
      </c>
      <c r="AW460" s="12" t="s">
        <v>4</v>
      </c>
      <c r="AX460" s="12" t="s">
        <v>80</v>
      </c>
      <c r="AY460" s="149" t="s">
        <v>172</v>
      </c>
    </row>
    <row r="461" spans="2:63" s="11" customFormat="1" ht="25.9" customHeight="1">
      <c r="B461" s="117"/>
      <c r="D461" s="118" t="s">
        <v>74</v>
      </c>
      <c r="E461" s="119" t="s">
        <v>642</v>
      </c>
      <c r="F461" s="119" t="s">
        <v>643</v>
      </c>
      <c r="I461" s="120"/>
      <c r="J461" s="121">
        <f>BK461</f>
        <v>0</v>
      </c>
      <c r="L461" s="117"/>
      <c r="M461" s="122"/>
      <c r="P461" s="123">
        <f>P462+P497+P500+P515</f>
        <v>0</v>
      </c>
      <c r="R461" s="123">
        <f>R462+R497+R500+R515</f>
        <v>0.3936687931</v>
      </c>
      <c r="T461" s="124">
        <f>T462+T497+T500+T515</f>
        <v>0</v>
      </c>
      <c r="AR461" s="118" t="s">
        <v>84</v>
      </c>
      <c r="AT461" s="125" t="s">
        <v>74</v>
      </c>
      <c r="AU461" s="125" t="s">
        <v>75</v>
      </c>
      <c r="AY461" s="118" t="s">
        <v>172</v>
      </c>
      <c r="BK461" s="126">
        <f>BK462+BK497+BK500+BK515</f>
        <v>0</v>
      </c>
    </row>
    <row r="462" spans="2:63" s="11" customFormat="1" ht="22.9" customHeight="1">
      <c r="B462" s="117"/>
      <c r="D462" s="118" t="s">
        <v>74</v>
      </c>
      <c r="E462" s="127" t="s">
        <v>644</v>
      </c>
      <c r="F462" s="127" t="s">
        <v>645</v>
      </c>
      <c r="I462" s="120"/>
      <c r="J462" s="128">
        <f>BK462</f>
        <v>0</v>
      </c>
      <c r="L462" s="117"/>
      <c r="M462" s="122"/>
      <c r="P462" s="123">
        <f>SUM(P463:P496)</f>
        <v>0</v>
      </c>
      <c r="R462" s="123">
        <f>SUM(R463:R496)</f>
        <v>0.14674821999999998</v>
      </c>
      <c r="T462" s="124">
        <f>SUM(T463:T496)</f>
        <v>0</v>
      </c>
      <c r="AR462" s="118" t="s">
        <v>84</v>
      </c>
      <c r="AT462" s="125" t="s">
        <v>74</v>
      </c>
      <c r="AU462" s="125" t="s">
        <v>80</v>
      </c>
      <c r="AY462" s="118" t="s">
        <v>172</v>
      </c>
      <c r="BK462" s="126">
        <f>SUM(BK463:BK496)</f>
        <v>0</v>
      </c>
    </row>
    <row r="463" spans="2:65" s="1" customFormat="1" ht="33" customHeight="1">
      <c r="B463" s="33"/>
      <c r="C463" s="129" t="s">
        <v>635</v>
      </c>
      <c r="D463" s="129" t="s">
        <v>176</v>
      </c>
      <c r="E463" s="130" t="s">
        <v>647</v>
      </c>
      <c r="F463" s="131" t="s">
        <v>648</v>
      </c>
      <c r="G463" s="132" t="s">
        <v>101</v>
      </c>
      <c r="H463" s="133">
        <v>40.967</v>
      </c>
      <c r="I463" s="134"/>
      <c r="J463" s="135">
        <f>ROUND(I463*H463,2)</f>
        <v>0</v>
      </c>
      <c r="K463" s="131" t="s">
        <v>179</v>
      </c>
      <c r="L463" s="33"/>
      <c r="M463" s="136" t="s">
        <v>31</v>
      </c>
      <c r="N463" s="137" t="s">
        <v>46</v>
      </c>
      <c r="P463" s="138">
        <f>O463*H463</f>
        <v>0</v>
      </c>
      <c r="Q463" s="138">
        <v>0</v>
      </c>
      <c r="R463" s="138">
        <f>Q463*H463</f>
        <v>0</v>
      </c>
      <c r="S463" s="138">
        <v>0</v>
      </c>
      <c r="T463" s="139">
        <f>S463*H463</f>
        <v>0</v>
      </c>
      <c r="AR463" s="140" t="s">
        <v>289</v>
      </c>
      <c r="AT463" s="140" t="s">
        <v>176</v>
      </c>
      <c r="AU463" s="140" t="s">
        <v>84</v>
      </c>
      <c r="AY463" s="18" t="s">
        <v>172</v>
      </c>
      <c r="BE463" s="141">
        <f>IF(N463="základní",J463,0)</f>
        <v>0</v>
      </c>
      <c r="BF463" s="141">
        <f>IF(N463="snížená",J463,0)</f>
        <v>0</v>
      </c>
      <c r="BG463" s="141">
        <f>IF(N463="zákl. přenesená",J463,0)</f>
        <v>0</v>
      </c>
      <c r="BH463" s="141">
        <f>IF(N463="sníž. přenesená",J463,0)</f>
        <v>0</v>
      </c>
      <c r="BI463" s="141">
        <f>IF(N463="nulová",J463,0)</f>
        <v>0</v>
      </c>
      <c r="BJ463" s="18" t="s">
        <v>80</v>
      </c>
      <c r="BK463" s="141">
        <f>ROUND(I463*H463,2)</f>
        <v>0</v>
      </c>
      <c r="BL463" s="18" t="s">
        <v>289</v>
      </c>
      <c r="BM463" s="140" t="s">
        <v>1435</v>
      </c>
    </row>
    <row r="464" spans="2:47" s="1" customFormat="1" ht="12">
      <c r="B464" s="33"/>
      <c r="D464" s="142" t="s">
        <v>181</v>
      </c>
      <c r="F464" s="143" t="s">
        <v>650</v>
      </c>
      <c r="I464" s="144"/>
      <c r="L464" s="33"/>
      <c r="M464" s="145"/>
      <c r="T464" s="54"/>
      <c r="AT464" s="18" t="s">
        <v>181</v>
      </c>
      <c r="AU464" s="18" t="s">
        <v>84</v>
      </c>
    </row>
    <row r="465" spans="2:51" s="12" customFormat="1" ht="12">
      <c r="B465" s="148"/>
      <c r="D465" s="146" t="s">
        <v>185</v>
      </c>
      <c r="E465" s="149" t="s">
        <v>31</v>
      </c>
      <c r="F465" s="150" t="s">
        <v>416</v>
      </c>
      <c r="H465" s="151">
        <v>40.967</v>
      </c>
      <c r="I465" s="152"/>
      <c r="L465" s="148"/>
      <c r="M465" s="153"/>
      <c r="T465" s="154"/>
      <c r="AT465" s="149" t="s">
        <v>185</v>
      </c>
      <c r="AU465" s="149" t="s">
        <v>84</v>
      </c>
      <c r="AV465" s="12" t="s">
        <v>84</v>
      </c>
      <c r="AW465" s="12" t="s">
        <v>36</v>
      </c>
      <c r="AX465" s="12" t="s">
        <v>80</v>
      </c>
      <c r="AY465" s="149" t="s">
        <v>172</v>
      </c>
    </row>
    <row r="466" spans="2:47" s="1" customFormat="1" ht="12">
      <c r="B466" s="33"/>
      <c r="D466" s="146" t="s">
        <v>186</v>
      </c>
      <c r="F466" s="155" t="s">
        <v>402</v>
      </c>
      <c r="L466" s="33"/>
      <c r="M466" s="145"/>
      <c r="T466" s="54"/>
      <c r="AU466" s="18" t="s">
        <v>84</v>
      </c>
    </row>
    <row r="467" spans="2:47" s="1" customFormat="1" ht="12">
      <c r="B467" s="33"/>
      <c r="D467" s="146" t="s">
        <v>186</v>
      </c>
      <c r="F467" s="156" t="s">
        <v>1390</v>
      </c>
      <c r="H467" s="157">
        <v>33.614</v>
      </c>
      <c r="L467" s="33"/>
      <c r="M467" s="145"/>
      <c r="T467" s="54"/>
      <c r="AU467" s="18" t="s">
        <v>84</v>
      </c>
    </row>
    <row r="468" spans="2:47" s="1" customFormat="1" ht="12">
      <c r="B468" s="33"/>
      <c r="D468" s="146" t="s">
        <v>186</v>
      </c>
      <c r="F468" s="155" t="s">
        <v>407</v>
      </c>
      <c r="L468" s="33"/>
      <c r="M468" s="145"/>
      <c r="T468" s="54"/>
      <c r="AU468" s="18" t="s">
        <v>84</v>
      </c>
    </row>
    <row r="469" spans="2:47" s="1" customFormat="1" ht="12">
      <c r="B469" s="33"/>
      <c r="D469" s="146" t="s">
        <v>186</v>
      </c>
      <c r="F469" s="156" t="s">
        <v>1391</v>
      </c>
      <c r="H469" s="157">
        <v>7.353</v>
      </c>
      <c r="L469" s="33"/>
      <c r="M469" s="145"/>
      <c r="T469" s="54"/>
      <c r="AU469" s="18" t="s">
        <v>84</v>
      </c>
    </row>
    <row r="470" spans="2:65" s="1" customFormat="1" ht="24.2" customHeight="1">
      <c r="B470" s="33"/>
      <c r="C470" s="158" t="s">
        <v>646</v>
      </c>
      <c r="D470" s="158" t="s">
        <v>201</v>
      </c>
      <c r="E470" s="159" t="s">
        <v>652</v>
      </c>
      <c r="F470" s="160" t="s">
        <v>653</v>
      </c>
      <c r="G470" s="161" t="s">
        <v>204</v>
      </c>
      <c r="H470" s="162">
        <v>12.29</v>
      </c>
      <c r="I470" s="163"/>
      <c r="J470" s="164">
        <f>ROUND(I470*H470,2)</f>
        <v>0</v>
      </c>
      <c r="K470" s="160" t="s">
        <v>179</v>
      </c>
      <c r="L470" s="165"/>
      <c r="M470" s="166" t="s">
        <v>31</v>
      </c>
      <c r="N470" s="167" t="s">
        <v>46</v>
      </c>
      <c r="P470" s="138">
        <f>O470*H470</f>
        <v>0</v>
      </c>
      <c r="Q470" s="138">
        <v>0.001</v>
      </c>
      <c r="R470" s="138">
        <f>Q470*H470</f>
        <v>0.012289999999999999</v>
      </c>
      <c r="S470" s="138">
        <v>0</v>
      </c>
      <c r="T470" s="139">
        <f>S470*H470</f>
        <v>0</v>
      </c>
      <c r="AR470" s="140" t="s">
        <v>397</v>
      </c>
      <c r="AT470" s="140" t="s">
        <v>201</v>
      </c>
      <c r="AU470" s="140" t="s">
        <v>84</v>
      </c>
      <c r="AY470" s="18" t="s">
        <v>172</v>
      </c>
      <c r="BE470" s="141">
        <f>IF(N470="základní",J470,0)</f>
        <v>0</v>
      </c>
      <c r="BF470" s="141">
        <f>IF(N470="snížená",J470,0)</f>
        <v>0</v>
      </c>
      <c r="BG470" s="141">
        <f>IF(N470="zákl. přenesená",J470,0)</f>
        <v>0</v>
      </c>
      <c r="BH470" s="141">
        <f>IF(N470="sníž. přenesená",J470,0)</f>
        <v>0</v>
      </c>
      <c r="BI470" s="141">
        <f>IF(N470="nulová",J470,0)</f>
        <v>0</v>
      </c>
      <c r="BJ470" s="18" t="s">
        <v>80</v>
      </c>
      <c r="BK470" s="141">
        <f>ROUND(I470*H470,2)</f>
        <v>0</v>
      </c>
      <c r="BL470" s="18" t="s">
        <v>289</v>
      </c>
      <c r="BM470" s="140" t="s">
        <v>1436</v>
      </c>
    </row>
    <row r="471" spans="2:51" s="12" customFormat="1" ht="12">
      <c r="B471" s="148"/>
      <c r="D471" s="146" t="s">
        <v>185</v>
      </c>
      <c r="F471" s="150" t="s">
        <v>1437</v>
      </c>
      <c r="H471" s="151">
        <v>12.29</v>
      </c>
      <c r="I471" s="152"/>
      <c r="L471" s="148"/>
      <c r="M471" s="153"/>
      <c r="T471" s="154"/>
      <c r="AT471" s="149" t="s">
        <v>185</v>
      </c>
      <c r="AU471" s="149" t="s">
        <v>84</v>
      </c>
      <c r="AV471" s="12" t="s">
        <v>84</v>
      </c>
      <c r="AW471" s="12" t="s">
        <v>4</v>
      </c>
      <c r="AX471" s="12" t="s">
        <v>80</v>
      </c>
      <c r="AY471" s="149" t="s">
        <v>172</v>
      </c>
    </row>
    <row r="472" spans="2:65" s="1" customFormat="1" ht="37.9" customHeight="1">
      <c r="B472" s="33"/>
      <c r="C472" s="129" t="s">
        <v>651</v>
      </c>
      <c r="D472" s="129" t="s">
        <v>176</v>
      </c>
      <c r="E472" s="130" t="s">
        <v>657</v>
      </c>
      <c r="F472" s="131" t="s">
        <v>658</v>
      </c>
      <c r="G472" s="132" t="s">
        <v>101</v>
      </c>
      <c r="H472" s="133">
        <v>40.967</v>
      </c>
      <c r="I472" s="134"/>
      <c r="J472" s="135">
        <f>ROUND(I472*H472,2)</f>
        <v>0</v>
      </c>
      <c r="K472" s="131" t="s">
        <v>179</v>
      </c>
      <c r="L472" s="33"/>
      <c r="M472" s="136" t="s">
        <v>31</v>
      </c>
      <c r="N472" s="137" t="s">
        <v>46</v>
      </c>
      <c r="P472" s="138">
        <f>O472*H472</f>
        <v>0</v>
      </c>
      <c r="Q472" s="138">
        <v>0</v>
      </c>
      <c r="R472" s="138">
        <f>Q472*H472</f>
        <v>0</v>
      </c>
      <c r="S472" s="138">
        <v>0</v>
      </c>
      <c r="T472" s="139">
        <f>S472*H472</f>
        <v>0</v>
      </c>
      <c r="AR472" s="140" t="s">
        <v>289</v>
      </c>
      <c r="AT472" s="140" t="s">
        <v>176</v>
      </c>
      <c r="AU472" s="140" t="s">
        <v>84</v>
      </c>
      <c r="AY472" s="18" t="s">
        <v>172</v>
      </c>
      <c r="BE472" s="141">
        <f>IF(N472="základní",J472,0)</f>
        <v>0</v>
      </c>
      <c r="BF472" s="141">
        <f>IF(N472="snížená",J472,0)</f>
        <v>0</v>
      </c>
      <c r="BG472" s="141">
        <f>IF(N472="zákl. přenesená",J472,0)</f>
        <v>0</v>
      </c>
      <c r="BH472" s="141">
        <f>IF(N472="sníž. přenesená",J472,0)</f>
        <v>0</v>
      </c>
      <c r="BI472" s="141">
        <f>IF(N472="nulová",J472,0)</f>
        <v>0</v>
      </c>
      <c r="BJ472" s="18" t="s">
        <v>80</v>
      </c>
      <c r="BK472" s="141">
        <f>ROUND(I472*H472,2)</f>
        <v>0</v>
      </c>
      <c r="BL472" s="18" t="s">
        <v>289</v>
      </c>
      <c r="BM472" s="140" t="s">
        <v>1438</v>
      </c>
    </row>
    <row r="473" spans="2:47" s="1" customFormat="1" ht="12">
      <c r="B473" s="33"/>
      <c r="D473" s="142" t="s">
        <v>181</v>
      </c>
      <c r="F473" s="143" t="s">
        <v>660</v>
      </c>
      <c r="I473" s="144"/>
      <c r="L473" s="33"/>
      <c r="M473" s="145"/>
      <c r="T473" s="54"/>
      <c r="AT473" s="18" t="s">
        <v>181</v>
      </c>
      <c r="AU473" s="18" t="s">
        <v>84</v>
      </c>
    </row>
    <row r="474" spans="2:51" s="12" customFormat="1" ht="12">
      <c r="B474" s="148"/>
      <c r="D474" s="146" t="s">
        <v>185</v>
      </c>
      <c r="E474" s="149" t="s">
        <v>31</v>
      </c>
      <c r="F474" s="150" t="s">
        <v>416</v>
      </c>
      <c r="H474" s="151">
        <v>40.967</v>
      </c>
      <c r="I474" s="152"/>
      <c r="L474" s="148"/>
      <c r="M474" s="153"/>
      <c r="T474" s="154"/>
      <c r="AT474" s="149" t="s">
        <v>185</v>
      </c>
      <c r="AU474" s="149" t="s">
        <v>84</v>
      </c>
      <c r="AV474" s="12" t="s">
        <v>84</v>
      </c>
      <c r="AW474" s="12" t="s">
        <v>36</v>
      </c>
      <c r="AX474" s="12" t="s">
        <v>80</v>
      </c>
      <c r="AY474" s="149" t="s">
        <v>172</v>
      </c>
    </row>
    <row r="475" spans="2:47" s="1" customFormat="1" ht="12">
      <c r="B475" s="33"/>
      <c r="D475" s="146" t="s">
        <v>186</v>
      </c>
      <c r="F475" s="155" t="s">
        <v>402</v>
      </c>
      <c r="L475" s="33"/>
      <c r="M475" s="145"/>
      <c r="T475" s="54"/>
      <c r="AU475" s="18" t="s">
        <v>84</v>
      </c>
    </row>
    <row r="476" spans="2:47" s="1" customFormat="1" ht="12">
      <c r="B476" s="33"/>
      <c r="D476" s="146" t="s">
        <v>186</v>
      </c>
      <c r="F476" s="156" t="s">
        <v>1390</v>
      </c>
      <c r="H476" s="157">
        <v>33.614</v>
      </c>
      <c r="L476" s="33"/>
      <c r="M476" s="145"/>
      <c r="T476" s="54"/>
      <c r="AU476" s="18" t="s">
        <v>84</v>
      </c>
    </row>
    <row r="477" spans="2:47" s="1" customFormat="1" ht="12">
      <c r="B477" s="33"/>
      <c r="D477" s="146" t="s">
        <v>186</v>
      </c>
      <c r="F477" s="155" t="s">
        <v>407</v>
      </c>
      <c r="L477" s="33"/>
      <c r="M477" s="145"/>
      <c r="T477" s="54"/>
      <c r="AU477" s="18" t="s">
        <v>84</v>
      </c>
    </row>
    <row r="478" spans="2:47" s="1" customFormat="1" ht="12">
      <c r="B478" s="33"/>
      <c r="D478" s="146" t="s">
        <v>186</v>
      </c>
      <c r="F478" s="156" t="s">
        <v>1391</v>
      </c>
      <c r="H478" s="157">
        <v>7.353</v>
      </c>
      <c r="L478" s="33"/>
      <c r="M478" s="145"/>
      <c r="T478" s="54"/>
      <c r="AU478" s="18" t="s">
        <v>84</v>
      </c>
    </row>
    <row r="479" spans="2:65" s="1" customFormat="1" ht="24.2" customHeight="1">
      <c r="B479" s="33"/>
      <c r="C479" s="158" t="s">
        <v>656</v>
      </c>
      <c r="D479" s="158" t="s">
        <v>201</v>
      </c>
      <c r="E479" s="159" t="s">
        <v>662</v>
      </c>
      <c r="F479" s="160" t="s">
        <v>663</v>
      </c>
      <c r="G479" s="161" t="s">
        <v>204</v>
      </c>
      <c r="H479" s="162">
        <v>114.708</v>
      </c>
      <c r="I479" s="163"/>
      <c r="J479" s="164">
        <f>ROUND(I479*H479,2)</f>
        <v>0</v>
      </c>
      <c r="K479" s="160" t="s">
        <v>179</v>
      </c>
      <c r="L479" s="165"/>
      <c r="M479" s="166" t="s">
        <v>31</v>
      </c>
      <c r="N479" s="167" t="s">
        <v>46</v>
      </c>
      <c r="P479" s="138">
        <f>O479*H479</f>
        <v>0</v>
      </c>
      <c r="Q479" s="138">
        <v>0.001</v>
      </c>
      <c r="R479" s="138">
        <f>Q479*H479</f>
        <v>0.114708</v>
      </c>
      <c r="S479" s="138">
        <v>0</v>
      </c>
      <c r="T479" s="139">
        <f>S479*H479</f>
        <v>0</v>
      </c>
      <c r="AR479" s="140" t="s">
        <v>397</v>
      </c>
      <c r="AT479" s="140" t="s">
        <v>201</v>
      </c>
      <c r="AU479" s="140" t="s">
        <v>84</v>
      </c>
      <c r="AY479" s="18" t="s">
        <v>172</v>
      </c>
      <c r="BE479" s="141">
        <f>IF(N479="základní",J479,0)</f>
        <v>0</v>
      </c>
      <c r="BF479" s="141">
        <f>IF(N479="snížená",J479,0)</f>
        <v>0</v>
      </c>
      <c r="BG479" s="141">
        <f>IF(N479="zákl. přenesená",J479,0)</f>
        <v>0</v>
      </c>
      <c r="BH479" s="141">
        <f>IF(N479="sníž. přenesená",J479,0)</f>
        <v>0</v>
      </c>
      <c r="BI479" s="141">
        <f>IF(N479="nulová",J479,0)</f>
        <v>0</v>
      </c>
      <c r="BJ479" s="18" t="s">
        <v>80</v>
      </c>
      <c r="BK479" s="141">
        <f>ROUND(I479*H479,2)</f>
        <v>0</v>
      </c>
      <c r="BL479" s="18" t="s">
        <v>289</v>
      </c>
      <c r="BM479" s="140" t="s">
        <v>1439</v>
      </c>
    </row>
    <row r="480" spans="2:51" s="12" customFormat="1" ht="12">
      <c r="B480" s="148"/>
      <c r="D480" s="146" t="s">
        <v>185</v>
      </c>
      <c r="F480" s="150" t="s">
        <v>1440</v>
      </c>
      <c r="H480" s="151">
        <v>114.708</v>
      </c>
      <c r="I480" s="152"/>
      <c r="L480" s="148"/>
      <c r="M480" s="153"/>
      <c r="T480" s="154"/>
      <c r="AT480" s="149" t="s">
        <v>185</v>
      </c>
      <c r="AU480" s="149" t="s">
        <v>84</v>
      </c>
      <c r="AV480" s="12" t="s">
        <v>84</v>
      </c>
      <c r="AW480" s="12" t="s">
        <v>4</v>
      </c>
      <c r="AX480" s="12" t="s">
        <v>80</v>
      </c>
      <c r="AY480" s="149" t="s">
        <v>172</v>
      </c>
    </row>
    <row r="481" spans="2:65" s="1" customFormat="1" ht="24.2" customHeight="1">
      <c r="B481" s="33"/>
      <c r="C481" s="129" t="s">
        <v>661</v>
      </c>
      <c r="D481" s="129" t="s">
        <v>176</v>
      </c>
      <c r="E481" s="130" t="s">
        <v>668</v>
      </c>
      <c r="F481" s="131" t="s">
        <v>669</v>
      </c>
      <c r="G481" s="132" t="s">
        <v>101</v>
      </c>
      <c r="H481" s="133">
        <v>40.337</v>
      </c>
      <c r="I481" s="134"/>
      <c r="J481" s="135">
        <f>ROUND(I481*H481,2)</f>
        <v>0</v>
      </c>
      <c r="K481" s="131" t="s">
        <v>179</v>
      </c>
      <c r="L481" s="33"/>
      <c r="M481" s="136" t="s">
        <v>31</v>
      </c>
      <c r="N481" s="137" t="s">
        <v>46</v>
      </c>
      <c r="P481" s="138">
        <f>O481*H481</f>
        <v>0</v>
      </c>
      <c r="Q481" s="138">
        <v>4E-05</v>
      </c>
      <c r="R481" s="138">
        <f>Q481*H481</f>
        <v>0.0016134800000000003</v>
      </c>
      <c r="S481" s="138">
        <v>0</v>
      </c>
      <c r="T481" s="139">
        <f>S481*H481</f>
        <v>0</v>
      </c>
      <c r="AR481" s="140" t="s">
        <v>289</v>
      </c>
      <c r="AT481" s="140" t="s">
        <v>176</v>
      </c>
      <c r="AU481" s="140" t="s">
        <v>84</v>
      </c>
      <c r="AY481" s="18" t="s">
        <v>172</v>
      </c>
      <c r="BE481" s="141">
        <f>IF(N481="základní",J481,0)</f>
        <v>0</v>
      </c>
      <c r="BF481" s="141">
        <f>IF(N481="snížená",J481,0)</f>
        <v>0</v>
      </c>
      <c r="BG481" s="141">
        <f>IF(N481="zákl. přenesená",J481,0)</f>
        <v>0</v>
      </c>
      <c r="BH481" s="141">
        <f>IF(N481="sníž. přenesená",J481,0)</f>
        <v>0</v>
      </c>
      <c r="BI481" s="141">
        <f>IF(N481="nulová",J481,0)</f>
        <v>0</v>
      </c>
      <c r="BJ481" s="18" t="s">
        <v>80</v>
      </c>
      <c r="BK481" s="141">
        <f>ROUND(I481*H481,2)</f>
        <v>0</v>
      </c>
      <c r="BL481" s="18" t="s">
        <v>289</v>
      </c>
      <c r="BM481" s="140" t="s">
        <v>1441</v>
      </c>
    </row>
    <row r="482" spans="2:47" s="1" customFormat="1" ht="12">
      <c r="B482" s="33"/>
      <c r="D482" s="142" t="s">
        <v>181</v>
      </c>
      <c r="F482" s="143" t="s">
        <v>671</v>
      </c>
      <c r="I482" s="144"/>
      <c r="L482" s="33"/>
      <c r="M482" s="145"/>
      <c r="T482" s="54"/>
      <c r="AT482" s="18" t="s">
        <v>181</v>
      </c>
      <c r="AU482" s="18" t="s">
        <v>84</v>
      </c>
    </row>
    <row r="483" spans="2:51" s="12" customFormat="1" ht="12">
      <c r="B483" s="148"/>
      <c r="D483" s="146" t="s">
        <v>185</v>
      </c>
      <c r="E483" s="149" t="s">
        <v>31</v>
      </c>
      <c r="F483" s="150" t="s">
        <v>672</v>
      </c>
      <c r="H483" s="151">
        <v>40.337</v>
      </c>
      <c r="I483" s="152"/>
      <c r="L483" s="148"/>
      <c r="M483" s="153"/>
      <c r="T483" s="154"/>
      <c r="AT483" s="149" t="s">
        <v>185</v>
      </c>
      <c r="AU483" s="149" t="s">
        <v>84</v>
      </c>
      <c r="AV483" s="12" t="s">
        <v>84</v>
      </c>
      <c r="AW483" s="12" t="s">
        <v>36</v>
      </c>
      <c r="AX483" s="12" t="s">
        <v>80</v>
      </c>
      <c r="AY483" s="149" t="s">
        <v>172</v>
      </c>
    </row>
    <row r="484" spans="2:47" s="1" customFormat="1" ht="12">
      <c r="B484" s="33"/>
      <c r="D484" s="146" t="s">
        <v>186</v>
      </c>
      <c r="F484" s="155" t="s">
        <v>402</v>
      </c>
      <c r="L484" s="33"/>
      <c r="M484" s="145"/>
      <c r="T484" s="54"/>
      <c r="AU484" s="18" t="s">
        <v>84</v>
      </c>
    </row>
    <row r="485" spans="2:47" s="1" customFormat="1" ht="12">
      <c r="B485" s="33"/>
      <c r="D485" s="146" t="s">
        <v>186</v>
      </c>
      <c r="F485" s="156" t="s">
        <v>1390</v>
      </c>
      <c r="H485" s="157">
        <v>33.614</v>
      </c>
      <c r="L485" s="33"/>
      <c r="M485" s="145"/>
      <c r="T485" s="54"/>
      <c r="AU485" s="18" t="s">
        <v>84</v>
      </c>
    </row>
    <row r="486" spans="2:65" s="1" customFormat="1" ht="24.2" customHeight="1">
      <c r="B486" s="33"/>
      <c r="C486" s="158" t="s">
        <v>667</v>
      </c>
      <c r="D486" s="158" t="s">
        <v>201</v>
      </c>
      <c r="E486" s="159" t="s">
        <v>674</v>
      </c>
      <c r="F486" s="160" t="s">
        <v>675</v>
      </c>
      <c r="G486" s="161" t="s">
        <v>101</v>
      </c>
      <c r="H486" s="162">
        <v>49.251</v>
      </c>
      <c r="I486" s="163"/>
      <c r="J486" s="164">
        <f>ROUND(I486*H486,2)</f>
        <v>0</v>
      </c>
      <c r="K486" s="160" t="s">
        <v>179</v>
      </c>
      <c r="L486" s="165"/>
      <c r="M486" s="166" t="s">
        <v>31</v>
      </c>
      <c r="N486" s="167" t="s">
        <v>46</v>
      </c>
      <c r="P486" s="138">
        <f>O486*H486</f>
        <v>0</v>
      </c>
      <c r="Q486" s="138">
        <v>0.0003</v>
      </c>
      <c r="R486" s="138">
        <f>Q486*H486</f>
        <v>0.014775299999999998</v>
      </c>
      <c r="S486" s="138">
        <v>0</v>
      </c>
      <c r="T486" s="139">
        <f>S486*H486</f>
        <v>0</v>
      </c>
      <c r="AR486" s="140" t="s">
        <v>397</v>
      </c>
      <c r="AT486" s="140" t="s">
        <v>201</v>
      </c>
      <c r="AU486" s="140" t="s">
        <v>84</v>
      </c>
      <c r="AY486" s="18" t="s">
        <v>172</v>
      </c>
      <c r="BE486" s="141">
        <f>IF(N486="základní",J486,0)</f>
        <v>0</v>
      </c>
      <c r="BF486" s="141">
        <f>IF(N486="snížená",J486,0)</f>
        <v>0</v>
      </c>
      <c r="BG486" s="141">
        <f>IF(N486="zákl. přenesená",J486,0)</f>
        <v>0</v>
      </c>
      <c r="BH486" s="141">
        <f>IF(N486="sníž. přenesená",J486,0)</f>
        <v>0</v>
      </c>
      <c r="BI486" s="141">
        <f>IF(N486="nulová",J486,0)</f>
        <v>0</v>
      </c>
      <c r="BJ486" s="18" t="s">
        <v>80</v>
      </c>
      <c r="BK486" s="141">
        <f>ROUND(I486*H486,2)</f>
        <v>0</v>
      </c>
      <c r="BL486" s="18" t="s">
        <v>289</v>
      </c>
      <c r="BM486" s="140" t="s">
        <v>1442</v>
      </c>
    </row>
    <row r="487" spans="2:51" s="12" customFormat="1" ht="12">
      <c r="B487" s="148"/>
      <c r="D487" s="146" t="s">
        <v>185</v>
      </c>
      <c r="F487" s="150" t="s">
        <v>1443</v>
      </c>
      <c r="H487" s="151">
        <v>49.251</v>
      </c>
      <c r="I487" s="152"/>
      <c r="L487" s="148"/>
      <c r="M487" s="153"/>
      <c r="T487" s="154"/>
      <c r="AT487" s="149" t="s">
        <v>185</v>
      </c>
      <c r="AU487" s="149" t="s">
        <v>84</v>
      </c>
      <c r="AV487" s="12" t="s">
        <v>84</v>
      </c>
      <c r="AW487" s="12" t="s">
        <v>4</v>
      </c>
      <c r="AX487" s="12" t="s">
        <v>80</v>
      </c>
      <c r="AY487" s="149" t="s">
        <v>172</v>
      </c>
    </row>
    <row r="488" spans="2:65" s="1" customFormat="1" ht="24.2" customHeight="1">
      <c r="B488" s="33"/>
      <c r="C488" s="129" t="s">
        <v>673</v>
      </c>
      <c r="D488" s="129" t="s">
        <v>176</v>
      </c>
      <c r="E488" s="130" t="s">
        <v>679</v>
      </c>
      <c r="F488" s="131" t="s">
        <v>680</v>
      </c>
      <c r="G488" s="132" t="s">
        <v>109</v>
      </c>
      <c r="H488" s="133">
        <v>21.009</v>
      </c>
      <c r="I488" s="134"/>
      <c r="J488" s="135">
        <f>ROUND(I488*H488,2)</f>
        <v>0</v>
      </c>
      <c r="K488" s="131" t="s">
        <v>179</v>
      </c>
      <c r="L488" s="33"/>
      <c r="M488" s="136" t="s">
        <v>31</v>
      </c>
      <c r="N488" s="137" t="s">
        <v>46</v>
      </c>
      <c r="P488" s="138">
        <f>O488*H488</f>
        <v>0</v>
      </c>
      <c r="Q488" s="138">
        <v>0.00016</v>
      </c>
      <c r="R488" s="138">
        <f>Q488*H488</f>
        <v>0.0033614400000000003</v>
      </c>
      <c r="S488" s="138">
        <v>0</v>
      </c>
      <c r="T488" s="139">
        <f>S488*H488</f>
        <v>0</v>
      </c>
      <c r="AR488" s="140" t="s">
        <v>289</v>
      </c>
      <c r="AT488" s="140" t="s">
        <v>176</v>
      </c>
      <c r="AU488" s="140" t="s">
        <v>84</v>
      </c>
      <c r="AY488" s="18" t="s">
        <v>172</v>
      </c>
      <c r="BE488" s="141">
        <f>IF(N488="základní",J488,0)</f>
        <v>0</v>
      </c>
      <c r="BF488" s="141">
        <f>IF(N488="snížená",J488,0)</f>
        <v>0</v>
      </c>
      <c r="BG488" s="141">
        <f>IF(N488="zákl. přenesená",J488,0)</f>
        <v>0</v>
      </c>
      <c r="BH488" s="141">
        <f>IF(N488="sníž. přenesená",J488,0)</f>
        <v>0</v>
      </c>
      <c r="BI488" s="141">
        <f>IF(N488="nulová",J488,0)</f>
        <v>0</v>
      </c>
      <c r="BJ488" s="18" t="s">
        <v>80</v>
      </c>
      <c r="BK488" s="141">
        <f>ROUND(I488*H488,2)</f>
        <v>0</v>
      </c>
      <c r="BL488" s="18" t="s">
        <v>289</v>
      </c>
      <c r="BM488" s="140" t="s">
        <v>1444</v>
      </c>
    </row>
    <row r="489" spans="2:47" s="1" customFormat="1" ht="12">
      <c r="B489" s="33"/>
      <c r="D489" s="142" t="s">
        <v>181</v>
      </c>
      <c r="F489" s="143" t="s">
        <v>682</v>
      </c>
      <c r="I489" s="144"/>
      <c r="L489" s="33"/>
      <c r="M489" s="145"/>
      <c r="T489" s="54"/>
      <c r="AT489" s="18" t="s">
        <v>181</v>
      </c>
      <c r="AU489" s="18" t="s">
        <v>84</v>
      </c>
    </row>
    <row r="490" spans="2:51" s="12" customFormat="1" ht="12">
      <c r="B490" s="148"/>
      <c r="D490" s="146" t="s">
        <v>185</v>
      </c>
      <c r="E490" s="149" t="s">
        <v>31</v>
      </c>
      <c r="F490" s="150" t="s">
        <v>107</v>
      </c>
      <c r="H490" s="151">
        <v>21.009</v>
      </c>
      <c r="I490" s="152"/>
      <c r="L490" s="148"/>
      <c r="M490" s="153"/>
      <c r="T490" s="154"/>
      <c r="AT490" s="149" t="s">
        <v>185</v>
      </c>
      <c r="AU490" s="149" t="s">
        <v>84</v>
      </c>
      <c r="AV490" s="12" t="s">
        <v>84</v>
      </c>
      <c r="AW490" s="12" t="s">
        <v>36</v>
      </c>
      <c r="AX490" s="12" t="s">
        <v>80</v>
      </c>
      <c r="AY490" s="149" t="s">
        <v>172</v>
      </c>
    </row>
    <row r="491" spans="2:47" s="1" customFormat="1" ht="12">
      <c r="B491" s="33"/>
      <c r="D491" s="146" t="s">
        <v>186</v>
      </c>
      <c r="F491" s="155" t="s">
        <v>310</v>
      </c>
      <c r="L491" s="33"/>
      <c r="M491" s="145"/>
      <c r="T491" s="54"/>
      <c r="AU491" s="18" t="s">
        <v>84</v>
      </c>
    </row>
    <row r="492" spans="2:47" s="1" customFormat="1" ht="12">
      <c r="B492" s="33"/>
      <c r="D492" s="146" t="s">
        <v>186</v>
      </c>
      <c r="F492" s="156" t="s">
        <v>1315</v>
      </c>
      <c r="H492" s="157">
        <v>21.009</v>
      </c>
      <c r="L492" s="33"/>
      <c r="M492" s="145"/>
      <c r="T492" s="54"/>
      <c r="AU492" s="18" t="s">
        <v>84</v>
      </c>
    </row>
    <row r="493" spans="2:65" s="1" customFormat="1" ht="49.15" customHeight="1">
      <c r="B493" s="33"/>
      <c r="C493" s="129" t="s">
        <v>678</v>
      </c>
      <c r="D493" s="129" t="s">
        <v>176</v>
      </c>
      <c r="E493" s="130" t="s">
        <v>684</v>
      </c>
      <c r="F493" s="131" t="s">
        <v>685</v>
      </c>
      <c r="G493" s="132" t="s">
        <v>284</v>
      </c>
      <c r="H493" s="133">
        <v>0.147</v>
      </c>
      <c r="I493" s="134"/>
      <c r="J493" s="135">
        <f>ROUND(I493*H493,2)</f>
        <v>0</v>
      </c>
      <c r="K493" s="131" t="s">
        <v>179</v>
      </c>
      <c r="L493" s="33"/>
      <c r="M493" s="136" t="s">
        <v>31</v>
      </c>
      <c r="N493" s="137" t="s">
        <v>46</v>
      </c>
      <c r="P493" s="138">
        <f>O493*H493</f>
        <v>0</v>
      </c>
      <c r="Q493" s="138">
        <v>0</v>
      </c>
      <c r="R493" s="138">
        <f>Q493*H493</f>
        <v>0</v>
      </c>
      <c r="S493" s="138">
        <v>0</v>
      </c>
      <c r="T493" s="139">
        <f>S493*H493</f>
        <v>0</v>
      </c>
      <c r="AR493" s="140" t="s">
        <v>289</v>
      </c>
      <c r="AT493" s="140" t="s">
        <v>176</v>
      </c>
      <c r="AU493" s="140" t="s">
        <v>84</v>
      </c>
      <c r="AY493" s="18" t="s">
        <v>172</v>
      </c>
      <c r="BE493" s="141">
        <f>IF(N493="základní",J493,0)</f>
        <v>0</v>
      </c>
      <c r="BF493" s="141">
        <f>IF(N493="snížená",J493,0)</f>
        <v>0</v>
      </c>
      <c r="BG493" s="141">
        <f>IF(N493="zákl. přenesená",J493,0)</f>
        <v>0</v>
      </c>
      <c r="BH493" s="141">
        <f>IF(N493="sníž. přenesená",J493,0)</f>
        <v>0</v>
      </c>
      <c r="BI493" s="141">
        <f>IF(N493="nulová",J493,0)</f>
        <v>0</v>
      </c>
      <c r="BJ493" s="18" t="s">
        <v>80</v>
      </c>
      <c r="BK493" s="141">
        <f>ROUND(I493*H493,2)</f>
        <v>0</v>
      </c>
      <c r="BL493" s="18" t="s">
        <v>289</v>
      </c>
      <c r="BM493" s="140" t="s">
        <v>1445</v>
      </c>
    </row>
    <row r="494" spans="2:47" s="1" customFormat="1" ht="12">
      <c r="B494" s="33"/>
      <c r="D494" s="142" t="s">
        <v>181</v>
      </c>
      <c r="F494" s="143" t="s">
        <v>687</v>
      </c>
      <c r="I494" s="144"/>
      <c r="L494" s="33"/>
      <c r="M494" s="145"/>
      <c r="T494" s="54"/>
      <c r="AT494" s="18" t="s">
        <v>181</v>
      </c>
      <c r="AU494" s="18" t="s">
        <v>84</v>
      </c>
    </row>
    <row r="495" spans="2:65" s="1" customFormat="1" ht="55.5" customHeight="1">
      <c r="B495" s="33"/>
      <c r="C495" s="129" t="s">
        <v>683</v>
      </c>
      <c r="D495" s="129" t="s">
        <v>176</v>
      </c>
      <c r="E495" s="130" t="s">
        <v>689</v>
      </c>
      <c r="F495" s="131" t="s">
        <v>690</v>
      </c>
      <c r="G495" s="132" t="s">
        <v>284</v>
      </c>
      <c r="H495" s="133">
        <v>0.147</v>
      </c>
      <c r="I495" s="134"/>
      <c r="J495" s="135">
        <f>ROUND(I495*H495,2)</f>
        <v>0</v>
      </c>
      <c r="K495" s="131" t="s">
        <v>179</v>
      </c>
      <c r="L495" s="33"/>
      <c r="M495" s="136" t="s">
        <v>31</v>
      </c>
      <c r="N495" s="137" t="s">
        <v>46</v>
      </c>
      <c r="P495" s="138">
        <f>O495*H495</f>
        <v>0</v>
      </c>
      <c r="Q495" s="138">
        <v>0</v>
      </c>
      <c r="R495" s="138">
        <f>Q495*H495</f>
        <v>0</v>
      </c>
      <c r="S495" s="138">
        <v>0</v>
      </c>
      <c r="T495" s="139">
        <f>S495*H495</f>
        <v>0</v>
      </c>
      <c r="AR495" s="140" t="s">
        <v>289</v>
      </c>
      <c r="AT495" s="140" t="s">
        <v>176</v>
      </c>
      <c r="AU495" s="140" t="s">
        <v>84</v>
      </c>
      <c r="AY495" s="18" t="s">
        <v>172</v>
      </c>
      <c r="BE495" s="141">
        <f>IF(N495="základní",J495,0)</f>
        <v>0</v>
      </c>
      <c r="BF495" s="141">
        <f>IF(N495="snížená",J495,0)</f>
        <v>0</v>
      </c>
      <c r="BG495" s="141">
        <f>IF(N495="zákl. přenesená",J495,0)</f>
        <v>0</v>
      </c>
      <c r="BH495" s="141">
        <f>IF(N495="sníž. přenesená",J495,0)</f>
        <v>0</v>
      </c>
      <c r="BI495" s="141">
        <f>IF(N495="nulová",J495,0)</f>
        <v>0</v>
      </c>
      <c r="BJ495" s="18" t="s">
        <v>80</v>
      </c>
      <c r="BK495" s="141">
        <f>ROUND(I495*H495,2)</f>
        <v>0</v>
      </c>
      <c r="BL495" s="18" t="s">
        <v>289</v>
      </c>
      <c r="BM495" s="140" t="s">
        <v>1446</v>
      </c>
    </row>
    <row r="496" spans="2:47" s="1" customFormat="1" ht="12">
      <c r="B496" s="33"/>
      <c r="D496" s="142" t="s">
        <v>181</v>
      </c>
      <c r="F496" s="143" t="s">
        <v>692</v>
      </c>
      <c r="I496" s="144"/>
      <c r="L496" s="33"/>
      <c r="M496" s="145"/>
      <c r="T496" s="54"/>
      <c r="AT496" s="18" t="s">
        <v>181</v>
      </c>
      <c r="AU496" s="18" t="s">
        <v>84</v>
      </c>
    </row>
    <row r="497" spans="2:63" s="11" customFormat="1" ht="22.9" customHeight="1">
      <c r="B497" s="117"/>
      <c r="D497" s="118" t="s">
        <v>74</v>
      </c>
      <c r="E497" s="127" t="s">
        <v>693</v>
      </c>
      <c r="F497" s="127" t="s">
        <v>694</v>
      </c>
      <c r="I497" s="120"/>
      <c r="J497" s="128">
        <f>BK497</f>
        <v>0</v>
      </c>
      <c r="L497" s="117"/>
      <c r="M497" s="122"/>
      <c r="P497" s="123">
        <f>SUM(P498:P499)</f>
        <v>0</v>
      </c>
      <c r="R497" s="123">
        <f>SUM(R498:R499)</f>
        <v>0</v>
      </c>
      <c r="T497" s="124">
        <f>SUM(T498:T499)</f>
        <v>0</v>
      </c>
      <c r="AR497" s="118" t="s">
        <v>84</v>
      </c>
      <c r="AT497" s="125" t="s">
        <v>74</v>
      </c>
      <c r="AU497" s="125" t="s">
        <v>80</v>
      </c>
      <c r="AY497" s="118" t="s">
        <v>172</v>
      </c>
      <c r="BK497" s="126">
        <f>SUM(BK498:BK499)</f>
        <v>0</v>
      </c>
    </row>
    <row r="498" spans="2:65" s="1" customFormat="1" ht="33" customHeight="1">
      <c r="B498" s="33"/>
      <c r="C498" s="129" t="s">
        <v>688</v>
      </c>
      <c r="D498" s="129" t="s">
        <v>176</v>
      </c>
      <c r="E498" s="130" t="s">
        <v>696</v>
      </c>
      <c r="F498" s="131" t="s">
        <v>697</v>
      </c>
      <c r="G498" s="132" t="s">
        <v>698</v>
      </c>
      <c r="H498" s="133">
        <v>1</v>
      </c>
      <c r="I498" s="134"/>
      <c r="J498" s="135">
        <f>ROUND(I498*H498,2)</f>
        <v>0</v>
      </c>
      <c r="K498" s="131" t="s">
        <v>447</v>
      </c>
      <c r="L498" s="33"/>
      <c r="M498" s="136" t="s">
        <v>31</v>
      </c>
      <c r="N498" s="137" t="s">
        <v>46</v>
      </c>
      <c r="P498" s="138">
        <f>O498*H498</f>
        <v>0</v>
      </c>
      <c r="Q498" s="138">
        <v>0</v>
      </c>
      <c r="R498" s="138">
        <f>Q498*H498</f>
        <v>0</v>
      </c>
      <c r="S498" s="138">
        <v>0</v>
      </c>
      <c r="T498" s="139">
        <f>S498*H498</f>
        <v>0</v>
      </c>
      <c r="AR498" s="140" t="s">
        <v>289</v>
      </c>
      <c r="AT498" s="140" t="s">
        <v>176</v>
      </c>
      <c r="AU498" s="140" t="s">
        <v>84</v>
      </c>
      <c r="AY498" s="18" t="s">
        <v>172</v>
      </c>
      <c r="BE498" s="141">
        <f>IF(N498="základní",J498,0)</f>
        <v>0</v>
      </c>
      <c r="BF498" s="141">
        <f>IF(N498="snížená",J498,0)</f>
        <v>0</v>
      </c>
      <c r="BG498" s="141">
        <f>IF(N498="zákl. přenesená",J498,0)</f>
        <v>0</v>
      </c>
      <c r="BH498" s="141">
        <f>IF(N498="sníž. přenesená",J498,0)</f>
        <v>0</v>
      </c>
      <c r="BI498" s="141">
        <f>IF(N498="nulová",J498,0)</f>
        <v>0</v>
      </c>
      <c r="BJ498" s="18" t="s">
        <v>80</v>
      </c>
      <c r="BK498" s="141">
        <f>ROUND(I498*H498,2)</f>
        <v>0</v>
      </c>
      <c r="BL498" s="18" t="s">
        <v>289</v>
      </c>
      <c r="BM498" s="140" t="s">
        <v>1447</v>
      </c>
    </row>
    <row r="499" spans="2:51" s="12" customFormat="1" ht="12">
      <c r="B499" s="148"/>
      <c r="D499" s="146" t="s">
        <v>185</v>
      </c>
      <c r="E499" s="149" t="s">
        <v>31</v>
      </c>
      <c r="F499" s="150" t="s">
        <v>1279</v>
      </c>
      <c r="H499" s="151">
        <v>1</v>
      </c>
      <c r="I499" s="152"/>
      <c r="L499" s="148"/>
      <c r="M499" s="153"/>
      <c r="T499" s="154"/>
      <c r="AT499" s="149" t="s">
        <v>185</v>
      </c>
      <c r="AU499" s="149" t="s">
        <v>84</v>
      </c>
      <c r="AV499" s="12" t="s">
        <v>84</v>
      </c>
      <c r="AW499" s="12" t="s">
        <v>36</v>
      </c>
      <c r="AX499" s="12" t="s">
        <v>80</v>
      </c>
      <c r="AY499" s="149" t="s">
        <v>172</v>
      </c>
    </row>
    <row r="500" spans="2:63" s="11" customFormat="1" ht="22.9" customHeight="1">
      <c r="B500" s="117"/>
      <c r="D500" s="118" t="s">
        <v>74</v>
      </c>
      <c r="E500" s="127" t="s">
        <v>700</v>
      </c>
      <c r="F500" s="127" t="s">
        <v>701</v>
      </c>
      <c r="I500" s="120"/>
      <c r="J500" s="128">
        <f>BK500</f>
        <v>0</v>
      </c>
      <c r="L500" s="117"/>
      <c r="M500" s="122"/>
      <c r="P500" s="123">
        <f>SUM(P501:P514)</f>
        <v>0</v>
      </c>
      <c r="R500" s="123">
        <f>SUM(R501:R514)</f>
        <v>0.1284021236</v>
      </c>
      <c r="T500" s="124">
        <f>SUM(T501:T514)</f>
        <v>0</v>
      </c>
      <c r="AR500" s="118" t="s">
        <v>84</v>
      </c>
      <c r="AT500" s="125" t="s">
        <v>74</v>
      </c>
      <c r="AU500" s="125" t="s">
        <v>80</v>
      </c>
      <c r="AY500" s="118" t="s">
        <v>172</v>
      </c>
      <c r="BK500" s="126">
        <f>SUM(BK501:BK514)</f>
        <v>0</v>
      </c>
    </row>
    <row r="501" spans="2:65" s="1" customFormat="1" ht="37.9" customHeight="1">
      <c r="B501" s="33"/>
      <c r="C501" s="129" t="s">
        <v>695</v>
      </c>
      <c r="D501" s="129" t="s">
        <v>176</v>
      </c>
      <c r="E501" s="130" t="s">
        <v>1448</v>
      </c>
      <c r="F501" s="131" t="s">
        <v>1449</v>
      </c>
      <c r="G501" s="132" t="s">
        <v>109</v>
      </c>
      <c r="H501" s="133">
        <v>14</v>
      </c>
      <c r="I501" s="134"/>
      <c r="J501" s="135">
        <f>ROUND(I501*H501,2)</f>
        <v>0</v>
      </c>
      <c r="K501" s="131" t="s">
        <v>179</v>
      </c>
      <c r="L501" s="33"/>
      <c r="M501" s="136" t="s">
        <v>31</v>
      </c>
      <c r="N501" s="137" t="s">
        <v>46</v>
      </c>
      <c r="P501" s="138">
        <f>O501*H501</f>
        <v>0</v>
      </c>
      <c r="Q501" s="138">
        <v>0.006965216</v>
      </c>
      <c r="R501" s="138">
        <f>Q501*H501</f>
        <v>0.097513024</v>
      </c>
      <c r="S501" s="138">
        <v>0</v>
      </c>
      <c r="T501" s="139">
        <f>S501*H501</f>
        <v>0</v>
      </c>
      <c r="AR501" s="140" t="s">
        <v>289</v>
      </c>
      <c r="AT501" s="140" t="s">
        <v>176</v>
      </c>
      <c r="AU501" s="140" t="s">
        <v>84</v>
      </c>
      <c r="AY501" s="18" t="s">
        <v>172</v>
      </c>
      <c r="BE501" s="141">
        <f>IF(N501="základní",J501,0)</f>
        <v>0</v>
      </c>
      <c r="BF501" s="141">
        <f>IF(N501="snížená",J501,0)</f>
        <v>0</v>
      </c>
      <c r="BG501" s="141">
        <f>IF(N501="zákl. přenesená",J501,0)</f>
        <v>0</v>
      </c>
      <c r="BH501" s="141">
        <f>IF(N501="sníž. přenesená",J501,0)</f>
        <v>0</v>
      </c>
      <c r="BI501" s="141">
        <f>IF(N501="nulová",J501,0)</f>
        <v>0</v>
      </c>
      <c r="BJ501" s="18" t="s">
        <v>80</v>
      </c>
      <c r="BK501" s="141">
        <f>ROUND(I501*H501,2)</f>
        <v>0</v>
      </c>
      <c r="BL501" s="18" t="s">
        <v>289</v>
      </c>
      <c r="BM501" s="140" t="s">
        <v>1450</v>
      </c>
    </row>
    <row r="502" spans="2:47" s="1" customFormat="1" ht="12">
      <c r="B502" s="33"/>
      <c r="D502" s="142" t="s">
        <v>181</v>
      </c>
      <c r="F502" s="143" t="s">
        <v>1451</v>
      </c>
      <c r="I502" s="144"/>
      <c r="L502" s="33"/>
      <c r="M502" s="145"/>
      <c r="T502" s="54"/>
      <c r="AT502" s="18" t="s">
        <v>181</v>
      </c>
      <c r="AU502" s="18" t="s">
        <v>84</v>
      </c>
    </row>
    <row r="503" spans="2:51" s="12" customFormat="1" ht="12">
      <c r="B503" s="148"/>
      <c r="D503" s="146" t="s">
        <v>185</v>
      </c>
      <c r="E503" s="149" t="s">
        <v>31</v>
      </c>
      <c r="F503" s="150" t="s">
        <v>1452</v>
      </c>
      <c r="H503" s="151">
        <v>14</v>
      </c>
      <c r="I503" s="152"/>
      <c r="L503" s="148"/>
      <c r="M503" s="153"/>
      <c r="T503" s="154"/>
      <c r="AT503" s="149" t="s">
        <v>185</v>
      </c>
      <c r="AU503" s="149" t="s">
        <v>84</v>
      </c>
      <c r="AV503" s="12" t="s">
        <v>84</v>
      </c>
      <c r="AW503" s="12" t="s">
        <v>36</v>
      </c>
      <c r="AX503" s="12" t="s">
        <v>80</v>
      </c>
      <c r="AY503" s="149" t="s">
        <v>172</v>
      </c>
    </row>
    <row r="504" spans="2:65" s="1" customFormat="1" ht="55.5" customHeight="1">
      <c r="B504" s="33"/>
      <c r="C504" s="129" t="s">
        <v>702</v>
      </c>
      <c r="D504" s="129" t="s">
        <v>176</v>
      </c>
      <c r="E504" s="130" t="s">
        <v>713</v>
      </c>
      <c r="F504" s="131" t="s">
        <v>714</v>
      </c>
      <c r="G504" s="132" t="s">
        <v>584</v>
      </c>
      <c r="H504" s="133">
        <v>12</v>
      </c>
      <c r="I504" s="134"/>
      <c r="J504" s="135">
        <f>ROUND(I504*H504,2)</f>
        <v>0</v>
      </c>
      <c r="K504" s="131" t="s">
        <v>179</v>
      </c>
      <c r="L504" s="33"/>
      <c r="M504" s="136" t="s">
        <v>31</v>
      </c>
      <c r="N504" s="137" t="s">
        <v>46</v>
      </c>
      <c r="P504" s="138">
        <f>O504*H504</f>
        <v>0</v>
      </c>
      <c r="Q504" s="138">
        <v>0</v>
      </c>
      <c r="R504" s="138">
        <f>Q504*H504</f>
        <v>0</v>
      </c>
      <c r="S504" s="138">
        <v>0</v>
      </c>
      <c r="T504" s="139">
        <f>S504*H504</f>
        <v>0</v>
      </c>
      <c r="AR504" s="140" t="s">
        <v>289</v>
      </c>
      <c r="AT504" s="140" t="s">
        <v>176</v>
      </c>
      <c r="AU504" s="140" t="s">
        <v>84</v>
      </c>
      <c r="AY504" s="18" t="s">
        <v>172</v>
      </c>
      <c r="BE504" s="141">
        <f>IF(N504="základní",J504,0)</f>
        <v>0</v>
      </c>
      <c r="BF504" s="141">
        <f>IF(N504="snížená",J504,0)</f>
        <v>0</v>
      </c>
      <c r="BG504" s="141">
        <f>IF(N504="zákl. přenesená",J504,0)</f>
        <v>0</v>
      </c>
      <c r="BH504" s="141">
        <f>IF(N504="sníž. přenesená",J504,0)</f>
        <v>0</v>
      </c>
      <c r="BI504" s="141">
        <f>IF(N504="nulová",J504,0)</f>
        <v>0</v>
      </c>
      <c r="BJ504" s="18" t="s">
        <v>80</v>
      </c>
      <c r="BK504" s="141">
        <f>ROUND(I504*H504,2)</f>
        <v>0</v>
      </c>
      <c r="BL504" s="18" t="s">
        <v>289</v>
      </c>
      <c r="BM504" s="140" t="s">
        <v>1453</v>
      </c>
    </row>
    <row r="505" spans="2:47" s="1" customFormat="1" ht="12">
      <c r="B505" s="33"/>
      <c r="D505" s="142" t="s">
        <v>181</v>
      </c>
      <c r="F505" s="143" t="s">
        <v>716</v>
      </c>
      <c r="I505" s="144"/>
      <c r="L505" s="33"/>
      <c r="M505" s="145"/>
      <c r="T505" s="54"/>
      <c r="AT505" s="18" t="s">
        <v>181</v>
      </c>
      <c r="AU505" s="18" t="s">
        <v>84</v>
      </c>
    </row>
    <row r="506" spans="2:51" s="12" customFormat="1" ht="12">
      <c r="B506" s="148"/>
      <c r="D506" s="146" t="s">
        <v>185</v>
      </c>
      <c r="E506" s="149" t="s">
        <v>31</v>
      </c>
      <c r="F506" s="150" t="s">
        <v>1454</v>
      </c>
      <c r="H506" s="151">
        <v>12</v>
      </c>
      <c r="I506" s="152"/>
      <c r="L506" s="148"/>
      <c r="M506" s="153"/>
      <c r="T506" s="154"/>
      <c r="AT506" s="149" t="s">
        <v>185</v>
      </c>
      <c r="AU506" s="149" t="s">
        <v>84</v>
      </c>
      <c r="AV506" s="12" t="s">
        <v>84</v>
      </c>
      <c r="AW506" s="12" t="s">
        <v>36</v>
      </c>
      <c r="AX506" s="12" t="s">
        <v>80</v>
      </c>
      <c r="AY506" s="149" t="s">
        <v>172</v>
      </c>
    </row>
    <row r="507" spans="2:65" s="1" customFormat="1" ht="44.25" customHeight="1">
      <c r="B507" s="33"/>
      <c r="C507" s="129" t="s">
        <v>707</v>
      </c>
      <c r="D507" s="129" t="s">
        <v>176</v>
      </c>
      <c r="E507" s="130" t="s">
        <v>719</v>
      </c>
      <c r="F507" s="131" t="s">
        <v>720</v>
      </c>
      <c r="G507" s="132" t="s">
        <v>109</v>
      </c>
      <c r="H507" s="133">
        <v>10.6</v>
      </c>
      <c r="I507" s="134"/>
      <c r="J507" s="135">
        <f>ROUND(I507*H507,2)</f>
        <v>0</v>
      </c>
      <c r="K507" s="131" t="s">
        <v>179</v>
      </c>
      <c r="L507" s="33"/>
      <c r="M507" s="136" t="s">
        <v>31</v>
      </c>
      <c r="N507" s="137" t="s">
        <v>46</v>
      </c>
      <c r="P507" s="138">
        <f>O507*H507</f>
        <v>0</v>
      </c>
      <c r="Q507" s="138">
        <v>0.002914066</v>
      </c>
      <c r="R507" s="138">
        <f>Q507*H507</f>
        <v>0.030889099599999997</v>
      </c>
      <c r="S507" s="138">
        <v>0</v>
      </c>
      <c r="T507" s="139">
        <f>S507*H507</f>
        <v>0</v>
      </c>
      <c r="AR507" s="140" t="s">
        <v>289</v>
      </c>
      <c r="AT507" s="140" t="s">
        <v>176</v>
      </c>
      <c r="AU507" s="140" t="s">
        <v>84</v>
      </c>
      <c r="AY507" s="18" t="s">
        <v>172</v>
      </c>
      <c r="BE507" s="141">
        <f>IF(N507="základní",J507,0)</f>
        <v>0</v>
      </c>
      <c r="BF507" s="141">
        <f>IF(N507="snížená",J507,0)</f>
        <v>0</v>
      </c>
      <c r="BG507" s="141">
        <f>IF(N507="zákl. přenesená",J507,0)</f>
        <v>0</v>
      </c>
      <c r="BH507" s="141">
        <f>IF(N507="sníž. přenesená",J507,0)</f>
        <v>0</v>
      </c>
      <c r="BI507" s="141">
        <f>IF(N507="nulová",J507,0)</f>
        <v>0</v>
      </c>
      <c r="BJ507" s="18" t="s">
        <v>80</v>
      </c>
      <c r="BK507" s="141">
        <f>ROUND(I507*H507,2)</f>
        <v>0</v>
      </c>
      <c r="BL507" s="18" t="s">
        <v>289</v>
      </c>
      <c r="BM507" s="140" t="s">
        <v>721</v>
      </c>
    </row>
    <row r="508" spans="2:47" s="1" customFormat="1" ht="12">
      <c r="B508" s="33"/>
      <c r="D508" s="142" t="s">
        <v>181</v>
      </c>
      <c r="F508" s="143" t="s">
        <v>722</v>
      </c>
      <c r="I508" s="144"/>
      <c r="L508" s="33"/>
      <c r="M508" s="145"/>
      <c r="T508" s="54"/>
      <c r="AT508" s="18" t="s">
        <v>181</v>
      </c>
      <c r="AU508" s="18" t="s">
        <v>84</v>
      </c>
    </row>
    <row r="509" spans="2:51" s="12" customFormat="1" ht="12">
      <c r="B509" s="148"/>
      <c r="D509" s="146" t="s">
        <v>185</v>
      </c>
      <c r="E509" s="149" t="s">
        <v>31</v>
      </c>
      <c r="F509" s="150" t="s">
        <v>1455</v>
      </c>
      <c r="H509" s="151">
        <v>10.6</v>
      </c>
      <c r="I509" s="152"/>
      <c r="L509" s="148"/>
      <c r="M509" s="153"/>
      <c r="T509" s="154"/>
      <c r="AT509" s="149" t="s">
        <v>185</v>
      </c>
      <c r="AU509" s="149" t="s">
        <v>84</v>
      </c>
      <c r="AV509" s="12" t="s">
        <v>84</v>
      </c>
      <c r="AW509" s="12" t="s">
        <v>36</v>
      </c>
      <c r="AX509" s="12" t="s">
        <v>80</v>
      </c>
      <c r="AY509" s="149" t="s">
        <v>172</v>
      </c>
    </row>
    <row r="510" spans="2:65" s="1" customFormat="1" ht="55.5" customHeight="1">
      <c r="B510" s="33"/>
      <c r="C510" s="129" t="s">
        <v>712</v>
      </c>
      <c r="D510" s="129" t="s">
        <v>176</v>
      </c>
      <c r="E510" s="130" t="s">
        <v>1105</v>
      </c>
      <c r="F510" s="131" t="s">
        <v>1106</v>
      </c>
      <c r="G510" s="132" t="s">
        <v>584</v>
      </c>
      <c r="H510" s="133">
        <v>5</v>
      </c>
      <c r="I510" s="134"/>
      <c r="J510" s="135">
        <f>ROUND(I510*H510,2)</f>
        <v>0</v>
      </c>
      <c r="K510" s="131" t="s">
        <v>179</v>
      </c>
      <c r="L510" s="33"/>
      <c r="M510" s="136" t="s">
        <v>31</v>
      </c>
      <c r="N510" s="137" t="s">
        <v>46</v>
      </c>
      <c r="P510" s="138">
        <f>O510*H510</f>
        <v>0</v>
      </c>
      <c r="Q510" s="138">
        <v>0</v>
      </c>
      <c r="R510" s="138">
        <f>Q510*H510</f>
        <v>0</v>
      </c>
      <c r="S510" s="138">
        <v>0</v>
      </c>
      <c r="T510" s="139">
        <f>S510*H510</f>
        <v>0</v>
      </c>
      <c r="AR510" s="140" t="s">
        <v>289</v>
      </c>
      <c r="AT510" s="140" t="s">
        <v>176</v>
      </c>
      <c r="AU510" s="140" t="s">
        <v>84</v>
      </c>
      <c r="AY510" s="18" t="s">
        <v>172</v>
      </c>
      <c r="BE510" s="141">
        <f>IF(N510="základní",J510,0)</f>
        <v>0</v>
      </c>
      <c r="BF510" s="141">
        <f>IF(N510="snížená",J510,0)</f>
        <v>0</v>
      </c>
      <c r="BG510" s="141">
        <f>IF(N510="zákl. přenesená",J510,0)</f>
        <v>0</v>
      </c>
      <c r="BH510" s="141">
        <f>IF(N510="sníž. přenesená",J510,0)</f>
        <v>0</v>
      </c>
      <c r="BI510" s="141">
        <f>IF(N510="nulová",J510,0)</f>
        <v>0</v>
      </c>
      <c r="BJ510" s="18" t="s">
        <v>80</v>
      </c>
      <c r="BK510" s="141">
        <f>ROUND(I510*H510,2)</f>
        <v>0</v>
      </c>
      <c r="BL510" s="18" t="s">
        <v>289</v>
      </c>
      <c r="BM510" s="140" t="s">
        <v>1456</v>
      </c>
    </row>
    <row r="511" spans="2:47" s="1" customFormat="1" ht="12">
      <c r="B511" s="33"/>
      <c r="D511" s="142" t="s">
        <v>181</v>
      </c>
      <c r="F511" s="143" t="s">
        <v>1107</v>
      </c>
      <c r="I511" s="144"/>
      <c r="L511" s="33"/>
      <c r="M511" s="145"/>
      <c r="T511" s="54"/>
      <c r="AT511" s="18" t="s">
        <v>181</v>
      </c>
      <c r="AU511" s="18" t="s">
        <v>84</v>
      </c>
    </row>
    <row r="512" spans="2:51" s="12" customFormat="1" ht="12">
      <c r="B512" s="148"/>
      <c r="D512" s="146" t="s">
        <v>185</v>
      </c>
      <c r="E512" s="149" t="s">
        <v>31</v>
      </c>
      <c r="F512" s="150" t="s">
        <v>1291</v>
      </c>
      <c r="H512" s="151">
        <v>5</v>
      </c>
      <c r="I512" s="152"/>
      <c r="L512" s="148"/>
      <c r="M512" s="153"/>
      <c r="T512" s="154"/>
      <c r="AT512" s="149" t="s">
        <v>185</v>
      </c>
      <c r="AU512" s="149" t="s">
        <v>84</v>
      </c>
      <c r="AV512" s="12" t="s">
        <v>84</v>
      </c>
      <c r="AW512" s="12" t="s">
        <v>36</v>
      </c>
      <c r="AX512" s="12" t="s">
        <v>80</v>
      </c>
      <c r="AY512" s="149" t="s">
        <v>172</v>
      </c>
    </row>
    <row r="513" spans="2:65" s="1" customFormat="1" ht="44.25" customHeight="1">
      <c r="B513" s="33"/>
      <c r="C513" s="129" t="s">
        <v>718</v>
      </c>
      <c r="D513" s="129" t="s">
        <v>176</v>
      </c>
      <c r="E513" s="130" t="s">
        <v>731</v>
      </c>
      <c r="F513" s="131" t="s">
        <v>732</v>
      </c>
      <c r="G513" s="132" t="s">
        <v>284</v>
      </c>
      <c r="H513" s="133">
        <v>0.128</v>
      </c>
      <c r="I513" s="134"/>
      <c r="J513" s="135">
        <f>ROUND(I513*H513,2)</f>
        <v>0</v>
      </c>
      <c r="K513" s="131" t="s">
        <v>179</v>
      </c>
      <c r="L513" s="33"/>
      <c r="M513" s="136" t="s">
        <v>31</v>
      </c>
      <c r="N513" s="137" t="s">
        <v>46</v>
      </c>
      <c r="P513" s="138">
        <f>O513*H513</f>
        <v>0</v>
      </c>
      <c r="Q513" s="138">
        <v>0</v>
      </c>
      <c r="R513" s="138">
        <f>Q513*H513</f>
        <v>0</v>
      </c>
      <c r="S513" s="138">
        <v>0</v>
      </c>
      <c r="T513" s="139">
        <f>S513*H513</f>
        <v>0</v>
      </c>
      <c r="AR513" s="140" t="s">
        <v>289</v>
      </c>
      <c r="AT513" s="140" t="s">
        <v>176</v>
      </c>
      <c r="AU513" s="140" t="s">
        <v>84</v>
      </c>
      <c r="AY513" s="18" t="s">
        <v>172</v>
      </c>
      <c r="BE513" s="141">
        <f>IF(N513="základní",J513,0)</f>
        <v>0</v>
      </c>
      <c r="BF513" s="141">
        <f>IF(N513="snížená",J513,0)</f>
        <v>0</v>
      </c>
      <c r="BG513" s="141">
        <f>IF(N513="zákl. přenesená",J513,0)</f>
        <v>0</v>
      </c>
      <c r="BH513" s="141">
        <f>IF(N513="sníž. přenesená",J513,0)</f>
        <v>0</v>
      </c>
      <c r="BI513" s="141">
        <f>IF(N513="nulová",J513,0)</f>
        <v>0</v>
      </c>
      <c r="BJ513" s="18" t="s">
        <v>80</v>
      </c>
      <c r="BK513" s="141">
        <f>ROUND(I513*H513,2)</f>
        <v>0</v>
      </c>
      <c r="BL513" s="18" t="s">
        <v>289</v>
      </c>
      <c r="BM513" s="140" t="s">
        <v>1457</v>
      </c>
    </row>
    <row r="514" spans="2:47" s="1" customFormat="1" ht="12">
      <c r="B514" s="33"/>
      <c r="D514" s="142" t="s">
        <v>181</v>
      </c>
      <c r="F514" s="143" t="s">
        <v>734</v>
      </c>
      <c r="I514" s="144"/>
      <c r="L514" s="33"/>
      <c r="M514" s="145"/>
      <c r="T514" s="54"/>
      <c r="AT514" s="18" t="s">
        <v>181</v>
      </c>
      <c r="AU514" s="18" t="s">
        <v>84</v>
      </c>
    </row>
    <row r="515" spans="2:63" s="11" customFormat="1" ht="22.9" customHeight="1">
      <c r="B515" s="117"/>
      <c r="D515" s="118" t="s">
        <v>74</v>
      </c>
      <c r="E515" s="127" t="s">
        <v>770</v>
      </c>
      <c r="F515" s="127" t="s">
        <v>771</v>
      </c>
      <c r="I515" s="120"/>
      <c r="J515" s="128">
        <f>BK515</f>
        <v>0</v>
      </c>
      <c r="L515" s="117"/>
      <c r="M515" s="122"/>
      <c r="P515" s="123">
        <f>SUM(P516:P542)</f>
        <v>0</v>
      </c>
      <c r="R515" s="123">
        <f>SUM(R516:R542)</f>
        <v>0.1185184495</v>
      </c>
      <c r="T515" s="124">
        <f>SUM(T516:T542)</f>
        <v>0</v>
      </c>
      <c r="AR515" s="118" t="s">
        <v>84</v>
      </c>
      <c r="AT515" s="125" t="s">
        <v>74</v>
      </c>
      <c r="AU515" s="125" t="s">
        <v>80</v>
      </c>
      <c r="AY515" s="118" t="s">
        <v>172</v>
      </c>
      <c r="BK515" s="126">
        <f>SUM(BK516:BK542)</f>
        <v>0</v>
      </c>
    </row>
    <row r="516" spans="2:65" s="1" customFormat="1" ht="24.2" customHeight="1">
      <c r="B516" s="33"/>
      <c r="C516" s="129" t="s">
        <v>724</v>
      </c>
      <c r="D516" s="129" t="s">
        <v>176</v>
      </c>
      <c r="E516" s="130" t="s">
        <v>773</v>
      </c>
      <c r="F516" s="131" t="s">
        <v>774</v>
      </c>
      <c r="G516" s="132" t="s">
        <v>101</v>
      </c>
      <c r="H516" s="133">
        <v>223.3</v>
      </c>
      <c r="I516" s="134"/>
      <c r="J516" s="135">
        <f>ROUND(I516*H516,2)</f>
        <v>0</v>
      </c>
      <c r="K516" s="131" t="s">
        <v>179</v>
      </c>
      <c r="L516" s="33"/>
      <c r="M516" s="136" t="s">
        <v>31</v>
      </c>
      <c r="N516" s="137" t="s">
        <v>46</v>
      </c>
      <c r="P516" s="138">
        <f>O516*H516</f>
        <v>0</v>
      </c>
      <c r="Q516" s="138">
        <v>0</v>
      </c>
      <c r="R516" s="138">
        <f>Q516*H516</f>
        <v>0</v>
      </c>
      <c r="S516" s="138">
        <v>0</v>
      </c>
      <c r="T516" s="139">
        <f>S516*H516</f>
        <v>0</v>
      </c>
      <c r="AR516" s="140" t="s">
        <v>289</v>
      </c>
      <c r="AT516" s="140" t="s">
        <v>176</v>
      </c>
      <c r="AU516" s="140" t="s">
        <v>84</v>
      </c>
      <c r="AY516" s="18" t="s">
        <v>172</v>
      </c>
      <c r="BE516" s="141">
        <f>IF(N516="základní",J516,0)</f>
        <v>0</v>
      </c>
      <c r="BF516" s="141">
        <f>IF(N516="snížená",J516,0)</f>
        <v>0</v>
      </c>
      <c r="BG516" s="141">
        <f>IF(N516="zákl. přenesená",J516,0)</f>
        <v>0</v>
      </c>
      <c r="BH516" s="141">
        <f>IF(N516="sníž. přenesená",J516,0)</f>
        <v>0</v>
      </c>
      <c r="BI516" s="141">
        <f>IF(N516="nulová",J516,0)</f>
        <v>0</v>
      </c>
      <c r="BJ516" s="18" t="s">
        <v>80</v>
      </c>
      <c r="BK516" s="141">
        <f>ROUND(I516*H516,2)</f>
        <v>0</v>
      </c>
      <c r="BL516" s="18" t="s">
        <v>289</v>
      </c>
      <c r="BM516" s="140" t="s">
        <v>1458</v>
      </c>
    </row>
    <row r="517" spans="2:47" s="1" customFormat="1" ht="12">
      <c r="B517" s="33"/>
      <c r="D517" s="142" t="s">
        <v>181</v>
      </c>
      <c r="F517" s="143" t="s">
        <v>776</v>
      </c>
      <c r="I517" s="144"/>
      <c r="L517" s="33"/>
      <c r="M517" s="145"/>
      <c r="T517" s="54"/>
      <c r="AT517" s="18" t="s">
        <v>181</v>
      </c>
      <c r="AU517" s="18" t="s">
        <v>84</v>
      </c>
    </row>
    <row r="518" spans="2:51" s="12" customFormat="1" ht="12">
      <c r="B518" s="148"/>
      <c r="D518" s="146" t="s">
        <v>185</v>
      </c>
      <c r="E518" s="149" t="s">
        <v>31</v>
      </c>
      <c r="F518" s="150" t="s">
        <v>111</v>
      </c>
      <c r="H518" s="151">
        <v>73.3</v>
      </c>
      <c r="I518" s="152"/>
      <c r="L518" s="148"/>
      <c r="M518" s="153"/>
      <c r="T518" s="154"/>
      <c r="AT518" s="149" t="s">
        <v>185</v>
      </c>
      <c r="AU518" s="149" t="s">
        <v>84</v>
      </c>
      <c r="AV518" s="12" t="s">
        <v>84</v>
      </c>
      <c r="AW518" s="12" t="s">
        <v>36</v>
      </c>
      <c r="AX518" s="12" t="s">
        <v>75</v>
      </c>
      <c r="AY518" s="149" t="s">
        <v>172</v>
      </c>
    </row>
    <row r="519" spans="2:51" s="12" customFormat="1" ht="12">
      <c r="B519" s="148"/>
      <c r="D519" s="146" t="s">
        <v>185</v>
      </c>
      <c r="E519" s="149" t="s">
        <v>31</v>
      </c>
      <c r="F519" s="150" t="s">
        <v>1111</v>
      </c>
      <c r="H519" s="151">
        <v>150</v>
      </c>
      <c r="I519" s="152"/>
      <c r="L519" s="148"/>
      <c r="M519" s="153"/>
      <c r="T519" s="154"/>
      <c r="AT519" s="149" t="s">
        <v>185</v>
      </c>
      <c r="AU519" s="149" t="s">
        <v>84</v>
      </c>
      <c r="AV519" s="12" t="s">
        <v>84</v>
      </c>
      <c r="AW519" s="12" t="s">
        <v>36</v>
      </c>
      <c r="AX519" s="12" t="s">
        <v>75</v>
      </c>
      <c r="AY519" s="149" t="s">
        <v>172</v>
      </c>
    </row>
    <row r="520" spans="2:51" s="13" customFormat="1" ht="12">
      <c r="B520" s="168"/>
      <c r="D520" s="146" t="s">
        <v>185</v>
      </c>
      <c r="E520" s="169" t="s">
        <v>31</v>
      </c>
      <c r="F520" s="170" t="s">
        <v>217</v>
      </c>
      <c r="H520" s="171">
        <v>223.3</v>
      </c>
      <c r="I520" s="172"/>
      <c r="L520" s="168"/>
      <c r="M520" s="173"/>
      <c r="T520" s="174"/>
      <c r="AT520" s="169" t="s">
        <v>185</v>
      </c>
      <c r="AU520" s="169" t="s">
        <v>84</v>
      </c>
      <c r="AV520" s="13" t="s">
        <v>90</v>
      </c>
      <c r="AW520" s="13" t="s">
        <v>36</v>
      </c>
      <c r="AX520" s="13" t="s">
        <v>80</v>
      </c>
      <c r="AY520" s="169" t="s">
        <v>172</v>
      </c>
    </row>
    <row r="521" spans="2:47" s="1" customFormat="1" ht="12">
      <c r="B521" s="33"/>
      <c r="D521" s="146" t="s">
        <v>186</v>
      </c>
      <c r="F521" s="155" t="s">
        <v>371</v>
      </c>
      <c r="L521" s="33"/>
      <c r="M521" s="145"/>
      <c r="T521" s="54"/>
      <c r="AU521" s="18" t="s">
        <v>84</v>
      </c>
    </row>
    <row r="522" spans="2:47" s="1" customFormat="1" ht="12">
      <c r="B522" s="33"/>
      <c r="D522" s="146" t="s">
        <v>186</v>
      </c>
      <c r="F522" s="156" t="s">
        <v>1381</v>
      </c>
      <c r="H522" s="157">
        <v>42.948</v>
      </c>
      <c r="L522" s="33"/>
      <c r="M522" s="145"/>
      <c r="T522" s="54"/>
      <c r="AU522" s="18" t="s">
        <v>84</v>
      </c>
    </row>
    <row r="523" spans="2:47" s="1" customFormat="1" ht="12">
      <c r="B523" s="33"/>
      <c r="D523" s="146" t="s">
        <v>186</v>
      </c>
      <c r="F523" s="156" t="s">
        <v>1382</v>
      </c>
      <c r="H523" s="157">
        <v>14.16</v>
      </c>
      <c r="L523" s="33"/>
      <c r="M523" s="145"/>
      <c r="T523" s="54"/>
      <c r="AU523" s="18" t="s">
        <v>84</v>
      </c>
    </row>
    <row r="524" spans="2:47" s="1" customFormat="1" ht="12">
      <c r="B524" s="33"/>
      <c r="D524" s="146" t="s">
        <v>186</v>
      </c>
      <c r="F524" s="156" t="s">
        <v>1383</v>
      </c>
      <c r="H524" s="157">
        <v>9.156</v>
      </c>
      <c r="L524" s="33"/>
      <c r="M524" s="145"/>
      <c r="T524" s="54"/>
      <c r="AU524" s="18" t="s">
        <v>84</v>
      </c>
    </row>
    <row r="525" spans="2:47" s="1" customFormat="1" ht="12">
      <c r="B525" s="33"/>
      <c r="D525" s="146" t="s">
        <v>186</v>
      </c>
      <c r="F525" s="156" t="s">
        <v>1384</v>
      </c>
      <c r="H525" s="157">
        <v>7.036</v>
      </c>
      <c r="L525" s="33"/>
      <c r="M525" s="145"/>
      <c r="T525" s="54"/>
      <c r="AU525" s="18" t="s">
        <v>84</v>
      </c>
    </row>
    <row r="526" spans="2:47" s="1" customFormat="1" ht="12">
      <c r="B526" s="33"/>
      <c r="D526" s="146" t="s">
        <v>186</v>
      </c>
      <c r="F526" s="156" t="s">
        <v>217</v>
      </c>
      <c r="H526" s="157">
        <v>73.3</v>
      </c>
      <c r="L526" s="33"/>
      <c r="M526" s="145"/>
      <c r="T526" s="54"/>
      <c r="AU526" s="18" t="s">
        <v>84</v>
      </c>
    </row>
    <row r="527" spans="2:65" s="1" customFormat="1" ht="33" customHeight="1">
      <c r="B527" s="33"/>
      <c r="C527" s="129" t="s">
        <v>730</v>
      </c>
      <c r="D527" s="129" t="s">
        <v>176</v>
      </c>
      <c r="E527" s="130" t="s">
        <v>779</v>
      </c>
      <c r="F527" s="131" t="s">
        <v>780</v>
      </c>
      <c r="G527" s="132" t="s">
        <v>101</v>
      </c>
      <c r="H527" s="133">
        <v>223.3</v>
      </c>
      <c r="I527" s="134"/>
      <c r="J527" s="135">
        <f>ROUND(I527*H527,2)</f>
        <v>0</v>
      </c>
      <c r="K527" s="131" t="s">
        <v>179</v>
      </c>
      <c r="L527" s="33"/>
      <c r="M527" s="136" t="s">
        <v>31</v>
      </c>
      <c r="N527" s="137" t="s">
        <v>46</v>
      </c>
      <c r="P527" s="138">
        <f>O527*H527</f>
        <v>0</v>
      </c>
      <c r="Q527" s="138">
        <v>0.000205</v>
      </c>
      <c r="R527" s="138">
        <f>Q527*H527</f>
        <v>0.045776500000000005</v>
      </c>
      <c r="S527" s="138">
        <v>0</v>
      </c>
      <c r="T527" s="139">
        <f>S527*H527</f>
        <v>0</v>
      </c>
      <c r="AR527" s="140" t="s">
        <v>289</v>
      </c>
      <c r="AT527" s="140" t="s">
        <v>176</v>
      </c>
      <c r="AU527" s="140" t="s">
        <v>84</v>
      </c>
      <c r="AY527" s="18" t="s">
        <v>172</v>
      </c>
      <c r="BE527" s="141">
        <f>IF(N527="základní",J527,0)</f>
        <v>0</v>
      </c>
      <c r="BF527" s="141">
        <f>IF(N527="snížená",J527,0)</f>
        <v>0</v>
      </c>
      <c r="BG527" s="141">
        <f>IF(N527="zákl. přenesená",J527,0)</f>
        <v>0</v>
      </c>
      <c r="BH527" s="141">
        <f>IF(N527="sníž. přenesená",J527,0)</f>
        <v>0</v>
      </c>
      <c r="BI527" s="141">
        <f>IF(N527="nulová",J527,0)</f>
        <v>0</v>
      </c>
      <c r="BJ527" s="18" t="s">
        <v>80</v>
      </c>
      <c r="BK527" s="141">
        <f>ROUND(I527*H527,2)</f>
        <v>0</v>
      </c>
      <c r="BL527" s="18" t="s">
        <v>289</v>
      </c>
      <c r="BM527" s="140" t="s">
        <v>1459</v>
      </c>
    </row>
    <row r="528" spans="2:47" s="1" customFormat="1" ht="12">
      <c r="B528" s="33"/>
      <c r="D528" s="142" t="s">
        <v>181</v>
      </c>
      <c r="F528" s="143" t="s">
        <v>782</v>
      </c>
      <c r="I528" s="144"/>
      <c r="L528" s="33"/>
      <c r="M528" s="145"/>
      <c r="T528" s="54"/>
      <c r="AT528" s="18" t="s">
        <v>181</v>
      </c>
      <c r="AU528" s="18" t="s">
        <v>84</v>
      </c>
    </row>
    <row r="529" spans="2:65" s="1" customFormat="1" ht="24.2" customHeight="1">
      <c r="B529" s="33"/>
      <c r="C529" s="129" t="s">
        <v>737</v>
      </c>
      <c r="D529" s="129" t="s">
        <v>176</v>
      </c>
      <c r="E529" s="130" t="s">
        <v>784</v>
      </c>
      <c r="F529" s="131" t="s">
        <v>785</v>
      </c>
      <c r="G529" s="132" t="s">
        <v>101</v>
      </c>
      <c r="H529" s="133">
        <v>223.3</v>
      </c>
      <c r="I529" s="134"/>
      <c r="J529" s="135">
        <f>ROUND(I529*H529,2)</f>
        <v>0</v>
      </c>
      <c r="K529" s="131" t="s">
        <v>179</v>
      </c>
      <c r="L529" s="33"/>
      <c r="M529" s="136" t="s">
        <v>31</v>
      </c>
      <c r="N529" s="137" t="s">
        <v>46</v>
      </c>
      <c r="P529" s="138">
        <f>O529*H529</f>
        <v>0</v>
      </c>
      <c r="Q529" s="138">
        <v>0.0003255</v>
      </c>
      <c r="R529" s="138">
        <f>Q529*H529</f>
        <v>0.07268415</v>
      </c>
      <c r="S529" s="138">
        <v>0</v>
      </c>
      <c r="T529" s="139">
        <f>S529*H529</f>
        <v>0</v>
      </c>
      <c r="AR529" s="140" t="s">
        <v>289</v>
      </c>
      <c r="AT529" s="140" t="s">
        <v>176</v>
      </c>
      <c r="AU529" s="140" t="s">
        <v>84</v>
      </c>
      <c r="AY529" s="18" t="s">
        <v>172</v>
      </c>
      <c r="BE529" s="141">
        <f>IF(N529="základní",J529,0)</f>
        <v>0</v>
      </c>
      <c r="BF529" s="141">
        <f>IF(N529="snížená",J529,0)</f>
        <v>0</v>
      </c>
      <c r="BG529" s="141">
        <f>IF(N529="zákl. přenesená",J529,0)</f>
        <v>0</v>
      </c>
      <c r="BH529" s="141">
        <f>IF(N529="sníž. přenesená",J529,0)</f>
        <v>0</v>
      </c>
      <c r="BI529" s="141">
        <f>IF(N529="nulová",J529,0)</f>
        <v>0</v>
      </c>
      <c r="BJ529" s="18" t="s">
        <v>80</v>
      </c>
      <c r="BK529" s="141">
        <f>ROUND(I529*H529,2)</f>
        <v>0</v>
      </c>
      <c r="BL529" s="18" t="s">
        <v>289</v>
      </c>
      <c r="BM529" s="140" t="s">
        <v>1460</v>
      </c>
    </row>
    <row r="530" spans="2:47" s="1" customFormat="1" ht="12">
      <c r="B530" s="33"/>
      <c r="D530" s="142" t="s">
        <v>181</v>
      </c>
      <c r="F530" s="143" t="s">
        <v>787</v>
      </c>
      <c r="I530" s="144"/>
      <c r="L530" s="33"/>
      <c r="M530" s="145"/>
      <c r="T530" s="54"/>
      <c r="AT530" s="18" t="s">
        <v>181</v>
      </c>
      <c r="AU530" s="18" t="s">
        <v>84</v>
      </c>
    </row>
    <row r="531" spans="2:65" s="1" customFormat="1" ht="33" customHeight="1">
      <c r="B531" s="33"/>
      <c r="C531" s="129" t="s">
        <v>744</v>
      </c>
      <c r="D531" s="129" t="s">
        <v>176</v>
      </c>
      <c r="E531" s="130" t="s">
        <v>789</v>
      </c>
      <c r="F531" s="131" t="s">
        <v>790</v>
      </c>
      <c r="G531" s="132" t="s">
        <v>109</v>
      </c>
      <c r="H531" s="133">
        <v>5</v>
      </c>
      <c r="I531" s="134"/>
      <c r="J531" s="135">
        <f>ROUND(I531*H531,2)</f>
        <v>0</v>
      </c>
      <c r="K531" s="131" t="s">
        <v>179</v>
      </c>
      <c r="L531" s="33"/>
      <c r="M531" s="136" t="s">
        <v>31</v>
      </c>
      <c r="N531" s="137" t="s">
        <v>46</v>
      </c>
      <c r="P531" s="138">
        <f>O531*H531</f>
        <v>0</v>
      </c>
      <c r="Q531" s="138">
        <v>1.15599E-05</v>
      </c>
      <c r="R531" s="138">
        <f>Q531*H531</f>
        <v>5.7799499999999994E-05</v>
      </c>
      <c r="S531" s="138">
        <v>0</v>
      </c>
      <c r="T531" s="139">
        <f>S531*H531</f>
        <v>0</v>
      </c>
      <c r="AR531" s="140" t="s">
        <v>289</v>
      </c>
      <c r="AT531" s="140" t="s">
        <v>176</v>
      </c>
      <c r="AU531" s="140" t="s">
        <v>84</v>
      </c>
      <c r="AY531" s="18" t="s">
        <v>172</v>
      </c>
      <c r="BE531" s="141">
        <f>IF(N531="základní",J531,0)</f>
        <v>0</v>
      </c>
      <c r="BF531" s="141">
        <f>IF(N531="snížená",J531,0)</f>
        <v>0</v>
      </c>
      <c r="BG531" s="141">
        <f>IF(N531="zákl. přenesená",J531,0)</f>
        <v>0</v>
      </c>
      <c r="BH531" s="141">
        <f>IF(N531="sníž. přenesená",J531,0)</f>
        <v>0</v>
      </c>
      <c r="BI531" s="141">
        <f>IF(N531="nulová",J531,0)</f>
        <v>0</v>
      </c>
      <c r="BJ531" s="18" t="s">
        <v>80</v>
      </c>
      <c r="BK531" s="141">
        <f>ROUND(I531*H531,2)</f>
        <v>0</v>
      </c>
      <c r="BL531" s="18" t="s">
        <v>289</v>
      </c>
      <c r="BM531" s="140" t="s">
        <v>1461</v>
      </c>
    </row>
    <row r="532" spans="2:47" s="1" customFormat="1" ht="12">
      <c r="B532" s="33"/>
      <c r="D532" s="142" t="s">
        <v>181</v>
      </c>
      <c r="F532" s="143" t="s">
        <v>792</v>
      </c>
      <c r="I532" s="144"/>
      <c r="L532" s="33"/>
      <c r="M532" s="145"/>
      <c r="T532" s="54"/>
      <c r="AT532" s="18" t="s">
        <v>181</v>
      </c>
      <c r="AU532" s="18" t="s">
        <v>84</v>
      </c>
    </row>
    <row r="533" spans="2:51" s="12" customFormat="1" ht="12">
      <c r="B533" s="148"/>
      <c r="D533" s="146" t="s">
        <v>185</v>
      </c>
      <c r="E533" s="149" t="s">
        <v>31</v>
      </c>
      <c r="F533" s="150" t="s">
        <v>93</v>
      </c>
      <c r="H533" s="151">
        <v>5</v>
      </c>
      <c r="I533" s="152"/>
      <c r="L533" s="148"/>
      <c r="M533" s="153"/>
      <c r="T533" s="154"/>
      <c r="AT533" s="149" t="s">
        <v>185</v>
      </c>
      <c r="AU533" s="149" t="s">
        <v>84</v>
      </c>
      <c r="AV533" s="12" t="s">
        <v>84</v>
      </c>
      <c r="AW533" s="12" t="s">
        <v>36</v>
      </c>
      <c r="AX533" s="12" t="s">
        <v>80</v>
      </c>
      <c r="AY533" s="149" t="s">
        <v>172</v>
      </c>
    </row>
    <row r="534" spans="2:65" s="1" customFormat="1" ht="37.9" customHeight="1">
      <c r="B534" s="33"/>
      <c r="C534" s="129" t="s">
        <v>749</v>
      </c>
      <c r="D534" s="129" t="s">
        <v>176</v>
      </c>
      <c r="E534" s="130" t="s">
        <v>793</v>
      </c>
      <c r="F534" s="131" t="s">
        <v>794</v>
      </c>
      <c r="G534" s="132" t="s">
        <v>109</v>
      </c>
      <c r="H534" s="133">
        <v>50</v>
      </c>
      <c r="I534" s="134"/>
      <c r="J534" s="135">
        <f>ROUND(I534*H534,2)</f>
        <v>0</v>
      </c>
      <c r="K534" s="131" t="s">
        <v>179</v>
      </c>
      <c r="L534" s="33"/>
      <c r="M534" s="136" t="s">
        <v>31</v>
      </c>
      <c r="N534" s="137" t="s">
        <v>46</v>
      </c>
      <c r="P534" s="138">
        <f>O534*H534</f>
        <v>0</v>
      </c>
      <c r="Q534" s="138">
        <v>0</v>
      </c>
      <c r="R534" s="138">
        <f>Q534*H534</f>
        <v>0</v>
      </c>
      <c r="S534" s="138">
        <v>0</v>
      </c>
      <c r="T534" s="139">
        <f>S534*H534</f>
        <v>0</v>
      </c>
      <c r="AR534" s="140" t="s">
        <v>289</v>
      </c>
      <c r="AT534" s="140" t="s">
        <v>176</v>
      </c>
      <c r="AU534" s="140" t="s">
        <v>84</v>
      </c>
      <c r="AY534" s="18" t="s">
        <v>172</v>
      </c>
      <c r="BE534" s="141">
        <f>IF(N534="základní",J534,0)</f>
        <v>0</v>
      </c>
      <c r="BF534" s="141">
        <f>IF(N534="snížená",J534,0)</f>
        <v>0</v>
      </c>
      <c r="BG534" s="141">
        <f>IF(N534="zákl. přenesená",J534,0)</f>
        <v>0</v>
      </c>
      <c r="BH534" s="141">
        <f>IF(N534="sníž. přenesená",J534,0)</f>
        <v>0</v>
      </c>
      <c r="BI534" s="141">
        <f>IF(N534="nulová",J534,0)</f>
        <v>0</v>
      </c>
      <c r="BJ534" s="18" t="s">
        <v>80</v>
      </c>
      <c r="BK534" s="141">
        <f>ROUND(I534*H534,2)</f>
        <v>0</v>
      </c>
      <c r="BL534" s="18" t="s">
        <v>289</v>
      </c>
      <c r="BM534" s="140" t="s">
        <v>1462</v>
      </c>
    </row>
    <row r="535" spans="2:47" s="1" customFormat="1" ht="12">
      <c r="B535" s="33"/>
      <c r="D535" s="142" t="s">
        <v>181</v>
      </c>
      <c r="F535" s="143" t="s">
        <v>796</v>
      </c>
      <c r="I535" s="144"/>
      <c r="L535" s="33"/>
      <c r="M535" s="145"/>
      <c r="T535" s="54"/>
      <c r="AT535" s="18" t="s">
        <v>181</v>
      </c>
      <c r="AU535" s="18" t="s">
        <v>84</v>
      </c>
    </row>
    <row r="536" spans="2:65" s="1" customFormat="1" ht="24.2" customHeight="1">
      <c r="B536" s="33"/>
      <c r="C536" s="158" t="s">
        <v>753</v>
      </c>
      <c r="D536" s="158" t="s">
        <v>201</v>
      </c>
      <c r="E536" s="159" t="s">
        <v>798</v>
      </c>
      <c r="F536" s="160" t="s">
        <v>799</v>
      </c>
      <c r="G536" s="161" t="s">
        <v>109</v>
      </c>
      <c r="H536" s="162">
        <v>50</v>
      </c>
      <c r="I536" s="163"/>
      <c r="J536" s="164">
        <f>ROUND(I536*H536,2)</f>
        <v>0</v>
      </c>
      <c r="K536" s="160" t="s">
        <v>179</v>
      </c>
      <c r="L536" s="165"/>
      <c r="M536" s="166" t="s">
        <v>31</v>
      </c>
      <c r="N536" s="167" t="s">
        <v>46</v>
      </c>
      <c r="P536" s="138">
        <f>O536*H536</f>
        <v>0</v>
      </c>
      <c r="Q536" s="138">
        <v>0</v>
      </c>
      <c r="R536" s="138">
        <f>Q536*H536</f>
        <v>0</v>
      </c>
      <c r="S536" s="138">
        <v>0</v>
      </c>
      <c r="T536" s="139">
        <f>S536*H536</f>
        <v>0</v>
      </c>
      <c r="AR536" s="140" t="s">
        <v>397</v>
      </c>
      <c r="AT536" s="140" t="s">
        <v>201</v>
      </c>
      <c r="AU536" s="140" t="s">
        <v>84</v>
      </c>
      <c r="AY536" s="18" t="s">
        <v>172</v>
      </c>
      <c r="BE536" s="141">
        <f>IF(N536="základní",J536,0)</f>
        <v>0</v>
      </c>
      <c r="BF536" s="141">
        <f>IF(N536="snížená",J536,0)</f>
        <v>0</v>
      </c>
      <c r="BG536" s="141">
        <f>IF(N536="zákl. přenesená",J536,0)</f>
        <v>0</v>
      </c>
      <c r="BH536" s="141">
        <f>IF(N536="sníž. přenesená",J536,0)</f>
        <v>0</v>
      </c>
      <c r="BI536" s="141">
        <f>IF(N536="nulová",J536,0)</f>
        <v>0</v>
      </c>
      <c r="BJ536" s="18" t="s">
        <v>80</v>
      </c>
      <c r="BK536" s="141">
        <f>ROUND(I536*H536,2)</f>
        <v>0</v>
      </c>
      <c r="BL536" s="18" t="s">
        <v>289</v>
      </c>
      <c r="BM536" s="140" t="s">
        <v>1463</v>
      </c>
    </row>
    <row r="537" spans="2:65" s="1" customFormat="1" ht="24.2" customHeight="1">
      <c r="B537" s="33"/>
      <c r="C537" s="129" t="s">
        <v>481</v>
      </c>
      <c r="D537" s="129" t="s">
        <v>176</v>
      </c>
      <c r="E537" s="130" t="s">
        <v>802</v>
      </c>
      <c r="F537" s="131" t="s">
        <v>803</v>
      </c>
      <c r="G537" s="132" t="s">
        <v>101</v>
      </c>
      <c r="H537" s="133">
        <v>100</v>
      </c>
      <c r="I537" s="134"/>
      <c r="J537" s="135">
        <f>ROUND(I537*H537,2)</f>
        <v>0</v>
      </c>
      <c r="K537" s="131" t="s">
        <v>179</v>
      </c>
      <c r="L537" s="33"/>
      <c r="M537" s="136" t="s">
        <v>31</v>
      </c>
      <c r="N537" s="137" t="s">
        <v>46</v>
      </c>
      <c r="P537" s="138">
        <f>O537*H537</f>
        <v>0</v>
      </c>
      <c r="Q537" s="138">
        <v>0</v>
      </c>
      <c r="R537" s="138">
        <f>Q537*H537</f>
        <v>0</v>
      </c>
      <c r="S537" s="138">
        <v>0</v>
      </c>
      <c r="T537" s="139">
        <f>S537*H537</f>
        <v>0</v>
      </c>
      <c r="AR537" s="140" t="s">
        <v>289</v>
      </c>
      <c r="AT537" s="140" t="s">
        <v>176</v>
      </c>
      <c r="AU537" s="140" t="s">
        <v>84</v>
      </c>
      <c r="AY537" s="18" t="s">
        <v>172</v>
      </c>
      <c r="BE537" s="141">
        <f>IF(N537="základní",J537,0)</f>
        <v>0</v>
      </c>
      <c r="BF537" s="141">
        <f>IF(N537="snížená",J537,0)</f>
        <v>0</v>
      </c>
      <c r="BG537" s="141">
        <f>IF(N537="zákl. přenesená",J537,0)</f>
        <v>0</v>
      </c>
      <c r="BH537" s="141">
        <f>IF(N537="sníž. přenesená",J537,0)</f>
        <v>0</v>
      </c>
      <c r="BI537" s="141">
        <f>IF(N537="nulová",J537,0)</f>
        <v>0</v>
      </c>
      <c r="BJ537" s="18" t="s">
        <v>80</v>
      </c>
      <c r="BK537" s="141">
        <f>ROUND(I537*H537,2)</f>
        <v>0</v>
      </c>
      <c r="BL537" s="18" t="s">
        <v>289</v>
      </c>
      <c r="BM537" s="140" t="s">
        <v>1464</v>
      </c>
    </row>
    <row r="538" spans="2:47" s="1" customFormat="1" ht="12">
      <c r="B538" s="33"/>
      <c r="D538" s="142" t="s">
        <v>181</v>
      </c>
      <c r="F538" s="143" t="s">
        <v>805</v>
      </c>
      <c r="I538" s="144"/>
      <c r="L538" s="33"/>
      <c r="M538" s="145"/>
      <c r="T538" s="54"/>
      <c r="AT538" s="18" t="s">
        <v>181</v>
      </c>
      <c r="AU538" s="18" t="s">
        <v>84</v>
      </c>
    </row>
    <row r="539" spans="2:65" s="1" customFormat="1" ht="16.5" customHeight="1">
      <c r="B539" s="33"/>
      <c r="C539" s="158" t="s">
        <v>761</v>
      </c>
      <c r="D539" s="158" t="s">
        <v>201</v>
      </c>
      <c r="E539" s="159" t="s">
        <v>807</v>
      </c>
      <c r="F539" s="160" t="s">
        <v>808</v>
      </c>
      <c r="G539" s="161" t="s">
        <v>101</v>
      </c>
      <c r="H539" s="162">
        <v>100</v>
      </c>
      <c r="I539" s="163"/>
      <c r="J539" s="164">
        <f>ROUND(I539*H539,2)</f>
        <v>0</v>
      </c>
      <c r="K539" s="160" t="s">
        <v>179</v>
      </c>
      <c r="L539" s="165"/>
      <c r="M539" s="166" t="s">
        <v>31</v>
      </c>
      <c r="N539" s="167" t="s">
        <v>46</v>
      </c>
      <c r="P539" s="138">
        <f>O539*H539</f>
        <v>0</v>
      </c>
      <c r="Q539" s="138">
        <v>0</v>
      </c>
      <c r="R539" s="138">
        <f>Q539*H539</f>
        <v>0</v>
      </c>
      <c r="S539" s="138">
        <v>0</v>
      </c>
      <c r="T539" s="139">
        <f>S539*H539</f>
        <v>0</v>
      </c>
      <c r="AR539" s="140" t="s">
        <v>397</v>
      </c>
      <c r="AT539" s="140" t="s">
        <v>201</v>
      </c>
      <c r="AU539" s="140" t="s">
        <v>84</v>
      </c>
      <c r="AY539" s="18" t="s">
        <v>172</v>
      </c>
      <c r="BE539" s="141">
        <f>IF(N539="základní",J539,0)</f>
        <v>0</v>
      </c>
      <c r="BF539" s="141">
        <f>IF(N539="snížená",J539,0)</f>
        <v>0</v>
      </c>
      <c r="BG539" s="141">
        <f>IF(N539="zákl. přenesená",J539,0)</f>
        <v>0</v>
      </c>
      <c r="BH539" s="141">
        <f>IF(N539="sníž. přenesená",J539,0)</f>
        <v>0</v>
      </c>
      <c r="BI539" s="141">
        <f>IF(N539="nulová",J539,0)</f>
        <v>0</v>
      </c>
      <c r="BJ539" s="18" t="s">
        <v>80</v>
      </c>
      <c r="BK539" s="141">
        <f>ROUND(I539*H539,2)</f>
        <v>0</v>
      </c>
      <c r="BL539" s="18" t="s">
        <v>289</v>
      </c>
      <c r="BM539" s="140" t="s">
        <v>1465</v>
      </c>
    </row>
    <row r="540" spans="2:65" s="1" customFormat="1" ht="55.5" customHeight="1">
      <c r="B540" s="33"/>
      <c r="C540" s="129" t="s">
        <v>766</v>
      </c>
      <c r="D540" s="129" t="s">
        <v>176</v>
      </c>
      <c r="E540" s="130" t="s">
        <v>811</v>
      </c>
      <c r="F540" s="131" t="s">
        <v>812</v>
      </c>
      <c r="G540" s="132" t="s">
        <v>101</v>
      </c>
      <c r="H540" s="133">
        <v>100</v>
      </c>
      <c r="I540" s="134"/>
      <c r="J540" s="135">
        <f>ROUND(I540*H540,2)</f>
        <v>0</v>
      </c>
      <c r="K540" s="131" t="s">
        <v>179</v>
      </c>
      <c r="L540" s="33"/>
      <c r="M540" s="136" t="s">
        <v>31</v>
      </c>
      <c r="N540" s="137" t="s">
        <v>46</v>
      </c>
      <c r="P540" s="138">
        <f>O540*H540</f>
        <v>0</v>
      </c>
      <c r="Q540" s="138">
        <v>0</v>
      </c>
      <c r="R540" s="138">
        <f>Q540*H540</f>
        <v>0</v>
      </c>
      <c r="S540" s="138">
        <v>0</v>
      </c>
      <c r="T540" s="139">
        <f>S540*H540</f>
        <v>0</v>
      </c>
      <c r="AR540" s="140" t="s">
        <v>289</v>
      </c>
      <c r="AT540" s="140" t="s">
        <v>176</v>
      </c>
      <c r="AU540" s="140" t="s">
        <v>84</v>
      </c>
      <c r="AY540" s="18" t="s">
        <v>172</v>
      </c>
      <c r="BE540" s="141">
        <f>IF(N540="základní",J540,0)</f>
        <v>0</v>
      </c>
      <c r="BF540" s="141">
        <f>IF(N540="snížená",J540,0)</f>
        <v>0</v>
      </c>
      <c r="BG540" s="141">
        <f>IF(N540="zákl. přenesená",J540,0)</f>
        <v>0</v>
      </c>
      <c r="BH540" s="141">
        <f>IF(N540="sníž. přenesená",J540,0)</f>
        <v>0</v>
      </c>
      <c r="BI540" s="141">
        <f>IF(N540="nulová",J540,0)</f>
        <v>0</v>
      </c>
      <c r="BJ540" s="18" t="s">
        <v>80</v>
      </c>
      <c r="BK540" s="141">
        <f>ROUND(I540*H540,2)</f>
        <v>0</v>
      </c>
      <c r="BL540" s="18" t="s">
        <v>289</v>
      </c>
      <c r="BM540" s="140" t="s">
        <v>1466</v>
      </c>
    </row>
    <row r="541" spans="2:47" s="1" customFormat="1" ht="12">
      <c r="B541" s="33"/>
      <c r="D541" s="142" t="s">
        <v>181</v>
      </c>
      <c r="F541" s="143" t="s">
        <v>814</v>
      </c>
      <c r="I541" s="144"/>
      <c r="L541" s="33"/>
      <c r="M541" s="145"/>
      <c r="T541" s="54"/>
      <c r="AT541" s="18" t="s">
        <v>181</v>
      </c>
      <c r="AU541" s="18" t="s">
        <v>84</v>
      </c>
    </row>
    <row r="542" spans="2:65" s="1" customFormat="1" ht="16.5" customHeight="1">
      <c r="B542" s="33"/>
      <c r="C542" s="158" t="s">
        <v>772</v>
      </c>
      <c r="D542" s="158" t="s">
        <v>201</v>
      </c>
      <c r="E542" s="159" t="s">
        <v>807</v>
      </c>
      <c r="F542" s="160" t="s">
        <v>808</v>
      </c>
      <c r="G542" s="161" t="s">
        <v>101</v>
      </c>
      <c r="H542" s="162">
        <v>100</v>
      </c>
      <c r="I542" s="163"/>
      <c r="J542" s="164">
        <f>ROUND(I542*H542,2)</f>
        <v>0</v>
      </c>
      <c r="K542" s="160" t="s">
        <v>179</v>
      </c>
      <c r="L542" s="165"/>
      <c r="M542" s="195" t="s">
        <v>31</v>
      </c>
      <c r="N542" s="196" t="s">
        <v>46</v>
      </c>
      <c r="O542" s="192"/>
      <c r="P542" s="193">
        <f>O542*H542</f>
        <v>0</v>
      </c>
      <c r="Q542" s="193">
        <v>0</v>
      </c>
      <c r="R542" s="193">
        <f>Q542*H542</f>
        <v>0</v>
      </c>
      <c r="S542" s="193">
        <v>0</v>
      </c>
      <c r="T542" s="194">
        <f>S542*H542</f>
        <v>0</v>
      </c>
      <c r="AR542" s="140" t="s">
        <v>397</v>
      </c>
      <c r="AT542" s="140" t="s">
        <v>201</v>
      </c>
      <c r="AU542" s="140" t="s">
        <v>84</v>
      </c>
      <c r="AY542" s="18" t="s">
        <v>172</v>
      </c>
      <c r="BE542" s="141">
        <f>IF(N542="základní",J542,0)</f>
        <v>0</v>
      </c>
      <c r="BF542" s="141">
        <f>IF(N542="snížená",J542,0)</f>
        <v>0</v>
      </c>
      <c r="BG542" s="141">
        <f>IF(N542="zákl. přenesená",J542,0)</f>
        <v>0</v>
      </c>
      <c r="BH542" s="141">
        <f>IF(N542="sníž. přenesená",J542,0)</f>
        <v>0</v>
      </c>
      <c r="BI542" s="141">
        <f>IF(N542="nulová",J542,0)</f>
        <v>0</v>
      </c>
      <c r="BJ542" s="18" t="s">
        <v>80</v>
      </c>
      <c r="BK542" s="141">
        <f>ROUND(I542*H542,2)</f>
        <v>0</v>
      </c>
      <c r="BL542" s="18" t="s">
        <v>289</v>
      </c>
      <c r="BM542" s="140" t="s">
        <v>1467</v>
      </c>
    </row>
    <row r="543" spans="2:12" s="1" customFormat="1" ht="6.95" customHeight="1">
      <c r="B543" s="42"/>
      <c r="C543" s="43"/>
      <c r="D543" s="43"/>
      <c r="E543" s="43"/>
      <c r="F543" s="43"/>
      <c r="G543" s="43"/>
      <c r="H543" s="43"/>
      <c r="I543" s="43"/>
      <c r="J543" s="43"/>
      <c r="K543" s="43"/>
      <c r="L543" s="33"/>
    </row>
  </sheetData>
  <sheetProtection algorithmName="SHA-512" hashValue="H1JWtkoCSe61rtgfFgwRdDGwCmEyPEMSwWpH7Xa0wyy/yko2jasCZDtgdOJGcPeDHlKdZy7pmZ2ZlAFmu5CxwA==" saltValue="z7H91CxKVR/qA9FNKj8PJQ+VdFvpKfQ+4XKr8odDGqt7s85BvyRtQ3poH48LtZ6zQuTZfuZ5fWypEJna0GV6qA==" spinCount="100000" sheet="1" objects="1" scenarios="1" formatColumns="0" formatRows="0" autoFilter="0"/>
  <autoFilter ref="C104:K542"/>
  <mergeCells count="9">
    <mergeCell ref="E50:H50"/>
    <mergeCell ref="E95:H95"/>
    <mergeCell ref="E97:H97"/>
    <mergeCell ref="L2:V2"/>
    <mergeCell ref="E7:H7"/>
    <mergeCell ref="E9:H9"/>
    <mergeCell ref="E18:H18"/>
    <mergeCell ref="E27:H27"/>
    <mergeCell ref="E48:H48"/>
  </mergeCells>
  <hyperlinks>
    <hyperlink ref="F110" r:id="rId1" display="https://podminky.urs.cz/item/CS_URS_2023_02/121151103"/>
    <hyperlink ref="F116" r:id="rId2" display="https://podminky.urs.cz/item/CS_URS_2023_02/181111113"/>
    <hyperlink ref="F121" r:id="rId3" display="https://podminky.urs.cz/item/CS_URS_2023_02/181151153"/>
    <hyperlink ref="F126" r:id="rId4" display="https://podminky.urs.cz/item/CS_URS_2023_02/181411132"/>
    <hyperlink ref="F135" r:id="rId5" display="https://podminky.urs.cz/item/CS_URS_2023_02/132212131"/>
    <hyperlink ref="F139" r:id="rId6" display="https://podminky.urs.cz/item/CS_URS_2023_02/132251253"/>
    <hyperlink ref="F149" r:id="rId7" display="https://podminky.urs.cz/item/CS_URS_2023_02/174111101"/>
    <hyperlink ref="F158" r:id="rId8" display="https://podminky.urs.cz/item/CS_URS_2023_02/162251101"/>
    <hyperlink ref="F162" r:id="rId9" display="https://podminky.urs.cz/item/CS_URS_2023_02/167151111"/>
    <hyperlink ref="F166" r:id="rId10" display="https://podminky.urs.cz/item/CS_URS_2023_02/162751117"/>
    <hyperlink ref="F173" r:id="rId11" display="https://podminky.urs.cz/item/CS_URS_2023_02/162751119"/>
    <hyperlink ref="F177" r:id="rId12" display="https://podminky.urs.cz/item/CS_URS_2023_02/997013873"/>
    <hyperlink ref="F183" r:id="rId13" display="https://podminky.urs.cz/item/CS_URS_2023_02/965082932"/>
    <hyperlink ref="F189" r:id="rId14" display="https://podminky.urs.cz/item/CS_URS_2023_02/167111101"/>
    <hyperlink ref="F191" r:id="rId15" display="https://podminky.urs.cz/item/CS_URS_2023_02/162751117"/>
    <hyperlink ref="F194" r:id="rId16" display="https://podminky.urs.cz/item/CS_URS_2023_02/211971110"/>
    <hyperlink ref="F211" r:id="rId17" display="https://podminky.urs.cz/item/CS_URS_2023_02/319202115"/>
    <hyperlink ref="F219" r:id="rId18" display="https://podminky.urs.cz/item/CS_URS_2023_02/113106023"/>
    <hyperlink ref="F225" r:id="rId19" display="https://podminky.urs.cz/item/CS_URS_2023_02/564730101"/>
    <hyperlink ref="F234" r:id="rId20" display="https://podminky.urs.cz/item/CS_URS_2023_02/596211110"/>
    <hyperlink ref="F241" r:id="rId21" display="https://podminky.urs.cz/item/CS_URS_2023_02/619991001"/>
    <hyperlink ref="F244" r:id="rId22" display="https://podminky.urs.cz/item/CS_URS_2023_02/619991011"/>
    <hyperlink ref="F255" r:id="rId23" display="https://podminky.urs.cz/item/CS_URS_2023_02/612131151"/>
    <hyperlink ref="F264" r:id="rId24" display="https://podminky.urs.cz/item/CS_URS_2023_02/612324111"/>
    <hyperlink ref="F273" r:id="rId25" display="https://podminky.urs.cz/item/CS_URS_2023_02/612324191"/>
    <hyperlink ref="F282" r:id="rId26" display="https://podminky.urs.cz/item/CS_URS_2023_02/612325131"/>
    <hyperlink ref="F291" r:id="rId27" display="https://podminky.urs.cz/item/CS_URS_2023_02/612328131"/>
    <hyperlink ref="F300" r:id="rId28" display="https://podminky.urs.cz/item/CS_URS_2023_02/622131101"/>
    <hyperlink ref="F309" r:id="rId29" display="https://podminky.urs.cz/item/CS_URS_2023_02/622331101"/>
    <hyperlink ref="F316" r:id="rId30" display="https://podminky.urs.cz/item/CS_URS_2023_02/622331191"/>
    <hyperlink ref="F325" r:id="rId31" display="https://podminky.urs.cz/item/CS_URS_2023_02/622142001"/>
    <hyperlink ref="F330" r:id="rId32" display="https://podminky.urs.cz/item/CS_URS_2023_02/713131145"/>
    <hyperlink ref="F344" r:id="rId33" display="https://podminky.urs.cz/item/CS_URS_2023_02/783823133"/>
    <hyperlink ref="F349" r:id="rId34" display="https://podminky.urs.cz/item/CS_URS_2023_02/783827123"/>
    <hyperlink ref="F355" r:id="rId35" display="https://podminky.urs.cz/item/CS_URS_2023_02/949101112"/>
    <hyperlink ref="F358" r:id="rId36" display="https://podminky.urs.cz/item/CS_URS_2023_02/952901111"/>
    <hyperlink ref="F361" r:id="rId37" display="https://podminky.urs.cz/item/CS_URS_2023_02/HZS1292"/>
    <hyperlink ref="F366" r:id="rId38" display="https://podminky.urs.cz/item/CS_URS_2023_02/591441111"/>
    <hyperlink ref="F373" r:id="rId39" display="https://podminky.urs.cz/item/CS_URS_2023_02/637111111"/>
    <hyperlink ref="F378" r:id="rId40" display="https://podminky.urs.cz/item/CS_URS_2023_02/637311131"/>
    <hyperlink ref="F384" r:id="rId41" display="https://podminky.urs.cz/item/CS_URS_2023_02/113204111"/>
    <hyperlink ref="F389" r:id="rId42" display="https://podminky.urs.cz/item/CS_URS_2023_02/629995101"/>
    <hyperlink ref="F398" r:id="rId43" display="https://podminky.urs.cz/item/CS_URS_2023_02/978013191"/>
    <hyperlink ref="F400" r:id="rId44" display="https://podminky.urs.cz/item/CS_URS_2023_02/711131821"/>
    <hyperlink ref="F405" r:id="rId45" display="https://podminky.urs.cz/item/CS_URS_2023_02/764002851"/>
    <hyperlink ref="F408" r:id="rId46" display="https://podminky.urs.cz/item/CS_URS_2023_02/962031132"/>
    <hyperlink ref="F413" r:id="rId47" display="https://podminky.urs.cz/item/CS_URS_2023_02/971024481"/>
    <hyperlink ref="F416" r:id="rId48" display="https://podminky.urs.cz/item/CS_URS_2023_02/978011191"/>
    <hyperlink ref="F419" r:id="rId49" display="https://podminky.urs.cz/item/CS_URS_2023_02/978013191"/>
    <hyperlink ref="F434" r:id="rId50" display="https://podminky.urs.cz/item/CS_URS_2023_02/HZS1292"/>
    <hyperlink ref="F442" r:id="rId51" display="https://podminky.urs.cz/item/CS_URS_2023_02/997013211"/>
    <hyperlink ref="F444" r:id="rId52" display="https://podminky.urs.cz/item/CS_URS_2023_02/997013501"/>
    <hyperlink ref="F446" r:id="rId53" display="https://podminky.urs.cz/item/CS_URS_2023_02/997013509"/>
    <hyperlink ref="F450" r:id="rId54" display="https://podminky.urs.cz/item/CS_URS_2023_02/997013631"/>
    <hyperlink ref="F454" r:id="rId55" display="https://podminky.urs.cz/item/CS_URS_2023_02/998011001"/>
    <hyperlink ref="F458" r:id="rId56" display="https://podminky.urs.cz/item/CS_URS_2023_02/998018001"/>
    <hyperlink ref="F464" r:id="rId57" display="https://podminky.urs.cz/item/CS_URS_2023_02/711112001"/>
    <hyperlink ref="F473" r:id="rId58" display="https://podminky.urs.cz/item/CS_URS_2023_02/711112132"/>
    <hyperlink ref="F482" r:id="rId59" display="https://podminky.urs.cz/item/CS_URS_2023_02/711161273"/>
    <hyperlink ref="F489" r:id="rId60" display="https://podminky.urs.cz/item/CS_URS_2023_02/711161383"/>
    <hyperlink ref="F494" r:id="rId61" display="https://podminky.urs.cz/item/CS_URS_2023_02/998711101"/>
    <hyperlink ref="F496" r:id="rId62" display="https://podminky.urs.cz/item/CS_URS_2023_02/998711181"/>
    <hyperlink ref="F502" r:id="rId63" display="https://podminky.urs.cz/item/CS_URS_2023_02/764216609"/>
    <hyperlink ref="F505" r:id="rId64" display="https://podminky.urs.cz/item/CS_URS_2023_02/764216667"/>
    <hyperlink ref="F508" r:id="rId65" display="https://podminky.urs.cz/item/CS_URS_2023_02/764218604"/>
    <hyperlink ref="F511" r:id="rId66" display="https://podminky.urs.cz/item/CS_URS_2023_02/764218645"/>
    <hyperlink ref="F514" r:id="rId67" display="https://podminky.urs.cz/item/CS_URS_2023_02/998764101"/>
    <hyperlink ref="F517" r:id="rId68" display="https://podminky.urs.cz/item/CS_URS_2023_02/784111001"/>
    <hyperlink ref="F528" r:id="rId69" display="https://podminky.urs.cz/item/CS_URS_2023_02/784181111"/>
    <hyperlink ref="F530" r:id="rId70" display="https://podminky.urs.cz/item/CS_URS_2023_02/784321031"/>
    <hyperlink ref="F532" r:id="rId71" display="https://podminky.urs.cz/item/CS_URS_2023_02/784161001"/>
    <hyperlink ref="F535" r:id="rId72" display="https://podminky.urs.cz/item/CS_URS_2023_02/784171001"/>
    <hyperlink ref="F538" r:id="rId73" display="https://podminky.urs.cz/item/CS_URS_2023_02/784171101"/>
    <hyperlink ref="F541" r:id="rId74" display="https://podminky.urs.cz/item/CS_URS_2023_02/78417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9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95</v>
      </c>
      <c r="AZ2" s="86" t="s">
        <v>1468</v>
      </c>
      <c r="BA2" s="86" t="s">
        <v>1469</v>
      </c>
      <c r="BB2" s="86" t="s">
        <v>953</v>
      </c>
      <c r="BC2" s="86" t="s">
        <v>801</v>
      </c>
      <c r="BD2" s="86" t="s">
        <v>87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24.95" customHeight="1">
      <c r="B4" s="21"/>
      <c r="D4" s="22" t="s">
        <v>106</v>
      </c>
      <c r="L4" s="21"/>
      <c r="M4" s="87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6.25" customHeight="1">
      <c r="B7" s="21"/>
      <c r="E7" s="292" t="str">
        <f>'Rekapitulace stavby'!K6</f>
        <v>Stavební úpravy - hydroizolace spodní stavby, Základní škola Jih Mariánské Lázně</v>
      </c>
      <c r="F7" s="293"/>
      <c r="G7" s="293"/>
      <c r="H7" s="293"/>
      <c r="L7" s="21"/>
    </row>
    <row r="8" spans="2:12" s="1" customFormat="1" ht="12" customHeight="1">
      <c r="B8" s="33"/>
      <c r="D8" s="28" t="s">
        <v>120</v>
      </c>
      <c r="L8" s="33"/>
    </row>
    <row r="9" spans="2:12" s="1" customFormat="1" ht="16.5" customHeight="1">
      <c r="B9" s="33"/>
      <c r="E9" s="256" t="s">
        <v>1470</v>
      </c>
      <c r="F9" s="294"/>
      <c r="G9" s="294"/>
      <c r="H9" s="294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31</v>
      </c>
      <c r="I11" s="28" t="s">
        <v>20</v>
      </c>
      <c r="J11" s="26" t="s">
        <v>31</v>
      </c>
      <c r="L11" s="33"/>
    </row>
    <row r="12" spans="2:12" s="1" customFormat="1" ht="12" customHeight="1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20. 8. 2023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26</v>
      </c>
      <c r="I14" s="28" t="s">
        <v>27</v>
      </c>
      <c r="J14" s="26" t="s">
        <v>28</v>
      </c>
      <c r="L14" s="33"/>
    </row>
    <row r="15" spans="2:12" s="1" customFormat="1" ht="18" customHeight="1">
      <c r="B15" s="33"/>
      <c r="E15" s="26" t="s">
        <v>29</v>
      </c>
      <c r="I15" s="28" t="s">
        <v>30</v>
      </c>
      <c r="J15" s="26" t="s">
        <v>31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32</v>
      </c>
      <c r="I17" s="28" t="s">
        <v>27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295" t="str">
        <f>'Rekapitulace stavby'!E14</f>
        <v>Vyplň údaj</v>
      </c>
      <c r="F18" s="277"/>
      <c r="G18" s="277"/>
      <c r="H18" s="277"/>
      <c r="I18" s="28" t="s">
        <v>30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34</v>
      </c>
      <c r="I20" s="28" t="s">
        <v>27</v>
      </c>
      <c r="J20" s="26" t="s">
        <v>31</v>
      </c>
      <c r="L20" s="33"/>
    </row>
    <row r="21" spans="2:12" s="1" customFormat="1" ht="18" customHeight="1">
      <c r="B21" s="33"/>
      <c r="E21" s="26" t="s">
        <v>35</v>
      </c>
      <c r="I21" s="28" t="s">
        <v>30</v>
      </c>
      <c r="J21" s="26" t="s">
        <v>31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37</v>
      </c>
      <c r="I23" s="28" t="s">
        <v>27</v>
      </c>
      <c r="J23" s="26" t="s">
        <v>31</v>
      </c>
      <c r="L23" s="33"/>
    </row>
    <row r="24" spans="2:12" s="1" customFormat="1" ht="18" customHeight="1">
      <c r="B24" s="33"/>
      <c r="E24" s="26" t="s">
        <v>38</v>
      </c>
      <c r="I24" s="28" t="s">
        <v>30</v>
      </c>
      <c r="J24" s="26" t="s">
        <v>31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39</v>
      </c>
      <c r="L26" s="33"/>
    </row>
    <row r="27" spans="2:12" s="7" customFormat="1" ht="16.5" customHeight="1">
      <c r="B27" s="88"/>
      <c r="E27" s="281" t="s">
        <v>31</v>
      </c>
      <c r="F27" s="281"/>
      <c r="G27" s="281"/>
      <c r="H27" s="281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41</v>
      </c>
      <c r="J30" s="64">
        <f>ROUND(J88,2)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43</v>
      </c>
      <c r="I32" s="36" t="s">
        <v>42</v>
      </c>
      <c r="J32" s="36" t="s">
        <v>44</v>
      </c>
      <c r="L32" s="33"/>
    </row>
    <row r="33" spans="2:12" s="1" customFormat="1" ht="14.45" customHeight="1">
      <c r="B33" s="33"/>
      <c r="D33" s="53" t="s">
        <v>45</v>
      </c>
      <c r="E33" s="28" t="s">
        <v>46</v>
      </c>
      <c r="F33" s="90">
        <f>ROUND((SUM(BE88:BE193)),2)</f>
        <v>0</v>
      </c>
      <c r="I33" s="91">
        <v>0.21</v>
      </c>
      <c r="J33" s="90">
        <f>ROUND(((SUM(BE88:BE193))*I33),2)</f>
        <v>0</v>
      </c>
      <c r="L33" s="33"/>
    </row>
    <row r="34" spans="2:12" s="1" customFormat="1" ht="14.45" customHeight="1">
      <c r="B34" s="33"/>
      <c r="E34" s="28" t="s">
        <v>47</v>
      </c>
      <c r="F34" s="90">
        <f>ROUND((SUM(BF88:BF193)),2)</f>
        <v>0</v>
      </c>
      <c r="I34" s="91">
        <v>0.15</v>
      </c>
      <c r="J34" s="90">
        <f>ROUND(((SUM(BF88:BF193))*I34),2)</f>
        <v>0</v>
      </c>
      <c r="L34" s="33"/>
    </row>
    <row r="35" spans="2:12" s="1" customFormat="1" ht="14.45" customHeight="1" hidden="1">
      <c r="B35" s="33"/>
      <c r="E35" s="28" t="s">
        <v>48</v>
      </c>
      <c r="F35" s="90">
        <f>ROUND((SUM(BG88:BG193)),2)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49</v>
      </c>
      <c r="F36" s="90">
        <f>ROUND((SUM(BH88:BH193)),2)</f>
        <v>0</v>
      </c>
      <c r="I36" s="91">
        <v>0.15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50</v>
      </c>
      <c r="F37" s="90">
        <f>ROUND((SUM(BI88:BI193)),2)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51</v>
      </c>
      <c r="E39" s="55"/>
      <c r="F39" s="55"/>
      <c r="G39" s="94" t="s">
        <v>52</v>
      </c>
      <c r="H39" s="95" t="s">
        <v>53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125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6.25" customHeight="1">
      <c r="B48" s="33"/>
      <c r="E48" s="292" t="str">
        <f>E7</f>
        <v>Stavební úpravy - hydroizolace spodní stavby, Základní škola Jih Mariánské Lázně</v>
      </c>
      <c r="F48" s="293"/>
      <c r="G48" s="293"/>
      <c r="H48" s="293"/>
      <c r="L48" s="33"/>
    </row>
    <row r="49" spans="2:12" s="1" customFormat="1" ht="12" customHeight="1">
      <c r="B49" s="33"/>
      <c r="C49" s="28" t="s">
        <v>120</v>
      </c>
      <c r="L49" s="33"/>
    </row>
    <row r="50" spans="2:12" s="1" customFormat="1" ht="16.5" customHeight="1">
      <c r="B50" s="33"/>
      <c r="E50" s="256" t="str">
        <f>E9</f>
        <v>5 - Dešťová kanalizace</v>
      </c>
      <c r="F50" s="294"/>
      <c r="G50" s="294"/>
      <c r="H50" s="294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22</v>
      </c>
      <c r="F52" s="26" t="str">
        <f>F12</f>
        <v>Komenského 459</v>
      </c>
      <c r="I52" s="28" t="s">
        <v>24</v>
      </c>
      <c r="J52" s="50" t="str">
        <f>IF(J12="","",J12)</f>
        <v>20. 8. 2023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26</v>
      </c>
      <c r="F54" s="26" t="str">
        <f>E15</f>
        <v>Město Mariánské Lázně</v>
      </c>
      <c r="I54" s="28" t="s">
        <v>34</v>
      </c>
      <c r="J54" s="31" t="str">
        <f>E21</f>
        <v>Studio Prokon</v>
      </c>
      <c r="L54" s="33"/>
    </row>
    <row r="55" spans="2:12" s="1" customFormat="1" ht="25.7" customHeight="1">
      <c r="B55" s="33"/>
      <c r="C55" s="28" t="s">
        <v>32</v>
      </c>
      <c r="F55" s="26" t="str">
        <f>IF(E18="","",E18)</f>
        <v>Vyplň údaj</v>
      </c>
      <c r="I55" s="28" t="s">
        <v>37</v>
      </c>
      <c r="J55" s="31" t="str">
        <f>E24</f>
        <v>Ing. Tomáš Hrdlička, Ph.D.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126</v>
      </c>
      <c r="D57" s="92"/>
      <c r="E57" s="92"/>
      <c r="F57" s="92"/>
      <c r="G57" s="92"/>
      <c r="H57" s="92"/>
      <c r="I57" s="92"/>
      <c r="J57" s="99" t="s">
        <v>127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73</v>
      </c>
      <c r="J59" s="64">
        <f>J88</f>
        <v>0</v>
      </c>
      <c r="L59" s="33"/>
      <c r="AU59" s="18" t="s">
        <v>128</v>
      </c>
    </row>
    <row r="60" spans="2:12" s="8" customFormat="1" ht="24.95" customHeight="1">
      <c r="B60" s="101"/>
      <c r="D60" s="102" t="s">
        <v>129</v>
      </c>
      <c r="E60" s="103"/>
      <c r="F60" s="103"/>
      <c r="G60" s="103"/>
      <c r="H60" s="103"/>
      <c r="I60" s="103"/>
      <c r="J60" s="104">
        <f>J89</f>
        <v>0</v>
      </c>
      <c r="L60" s="101"/>
    </row>
    <row r="61" spans="2:12" s="9" customFormat="1" ht="19.9" customHeight="1">
      <c r="B61" s="105"/>
      <c r="D61" s="106" t="s">
        <v>130</v>
      </c>
      <c r="E61" s="107"/>
      <c r="F61" s="107"/>
      <c r="G61" s="107"/>
      <c r="H61" s="107"/>
      <c r="I61" s="107"/>
      <c r="J61" s="108">
        <f>J90</f>
        <v>0</v>
      </c>
      <c r="L61" s="105"/>
    </row>
    <row r="62" spans="2:12" s="9" customFormat="1" ht="14.85" customHeight="1">
      <c r="B62" s="105"/>
      <c r="D62" s="106" t="s">
        <v>134</v>
      </c>
      <c r="E62" s="107"/>
      <c r="F62" s="107"/>
      <c r="G62" s="107"/>
      <c r="H62" s="107"/>
      <c r="I62" s="107"/>
      <c r="J62" s="108">
        <f>J116</f>
        <v>0</v>
      </c>
      <c r="L62" s="105"/>
    </row>
    <row r="63" spans="2:12" s="9" customFormat="1" ht="19.9" customHeight="1">
      <c r="B63" s="105"/>
      <c r="D63" s="106" t="s">
        <v>146</v>
      </c>
      <c r="E63" s="107"/>
      <c r="F63" s="107"/>
      <c r="G63" s="107"/>
      <c r="H63" s="107"/>
      <c r="I63" s="107"/>
      <c r="J63" s="108">
        <f>J130</f>
        <v>0</v>
      </c>
      <c r="L63" s="105"/>
    </row>
    <row r="64" spans="2:12" s="9" customFormat="1" ht="14.85" customHeight="1">
      <c r="B64" s="105"/>
      <c r="D64" s="106" t="s">
        <v>147</v>
      </c>
      <c r="E64" s="107"/>
      <c r="F64" s="107"/>
      <c r="G64" s="107"/>
      <c r="H64" s="107"/>
      <c r="I64" s="107"/>
      <c r="J64" s="108">
        <f>J137</f>
        <v>0</v>
      </c>
      <c r="L64" s="105"/>
    </row>
    <row r="65" spans="2:12" s="9" customFormat="1" ht="19.9" customHeight="1">
      <c r="B65" s="105"/>
      <c r="D65" s="106" t="s">
        <v>148</v>
      </c>
      <c r="E65" s="107"/>
      <c r="F65" s="107"/>
      <c r="G65" s="107"/>
      <c r="H65" s="107"/>
      <c r="I65" s="107"/>
      <c r="J65" s="108">
        <f>J149</f>
        <v>0</v>
      </c>
      <c r="L65" s="105"/>
    </row>
    <row r="66" spans="2:12" s="8" customFormat="1" ht="24.95" customHeight="1">
      <c r="B66" s="101"/>
      <c r="D66" s="102" t="s">
        <v>149</v>
      </c>
      <c r="E66" s="103"/>
      <c r="F66" s="103"/>
      <c r="G66" s="103"/>
      <c r="H66" s="103"/>
      <c r="I66" s="103"/>
      <c r="J66" s="104">
        <f>J152</f>
        <v>0</v>
      </c>
      <c r="L66" s="101"/>
    </row>
    <row r="67" spans="2:12" s="9" customFormat="1" ht="19.9" customHeight="1">
      <c r="B67" s="105"/>
      <c r="D67" s="106" t="s">
        <v>1471</v>
      </c>
      <c r="E67" s="107"/>
      <c r="F67" s="107"/>
      <c r="G67" s="107"/>
      <c r="H67" s="107"/>
      <c r="I67" s="107"/>
      <c r="J67" s="108">
        <f>J153</f>
        <v>0</v>
      </c>
      <c r="L67" s="105"/>
    </row>
    <row r="68" spans="2:12" s="9" customFormat="1" ht="19.9" customHeight="1">
      <c r="B68" s="105"/>
      <c r="D68" s="106" t="s">
        <v>1472</v>
      </c>
      <c r="E68" s="107"/>
      <c r="F68" s="107"/>
      <c r="G68" s="107"/>
      <c r="H68" s="107"/>
      <c r="I68" s="107"/>
      <c r="J68" s="108">
        <f>J181</f>
        <v>0</v>
      </c>
      <c r="L68" s="105"/>
    </row>
    <row r="69" spans="2:12" s="1" customFormat="1" ht="21.75" customHeight="1">
      <c r="B69" s="33"/>
      <c r="L69" s="33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5" customHeight="1">
      <c r="B75" s="33"/>
      <c r="C75" s="22" t="s">
        <v>157</v>
      </c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16</v>
      </c>
      <c r="L77" s="33"/>
    </row>
    <row r="78" spans="2:12" s="1" customFormat="1" ht="26.25" customHeight="1">
      <c r="B78" s="33"/>
      <c r="E78" s="292" t="str">
        <f>E7</f>
        <v>Stavební úpravy - hydroizolace spodní stavby, Základní škola Jih Mariánské Lázně</v>
      </c>
      <c r="F78" s="293"/>
      <c r="G78" s="293"/>
      <c r="H78" s="293"/>
      <c r="L78" s="33"/>
    </row>
    <row r="79" spans="2:12" s="1" customFormat="1" ht="12" customHeight="1">
      <c r="B79" s="33"/>
      <c r="C79" s="28" t="s">
        <v>120</v>
      </c>
      <c r="L79" s="33"/>
    </row>
    <row r="80" spans="2:12" s="1" customFormat="1" ht="16.5" customHeight="1">
      <c r="B80" s="33"/>
      <c r="E80" s="256" t="str">
        <f>E9</f>
        <v>5 - Dešťová kanalizace</v>
      </c>
      <c r="F80" s="294"/>
      <c r="G80" s="294"/>
      <c r="H80" s="294"/>
      <c r="L80" s="33"/>
    </row>
    <row r="81" spans="2:12" s="1" customFormat="1" ht="6.95" customHeight="1">
      <c r="B81" s="33"/>
      <c r="L81" s="33"/>
    </row>
    <row r="82" spans="2:12" s="1" customFormat="1" ht="12" customHeight="1">
      <c r="B82" s="33"/>
      <c r="C82" s="28" t="s">
        <v>22</v>
      </c>
      <c r="F82" s="26" t="str">
        <f>F12</f>
        <v>Komenského 459</v>
      </c>
      <c r="I82" s="28" t="s">
        <v>24</v>
      </c>
      <c r="J82" s="50" t="str">
        <f>IF(J12="","",J12)</f>
        <v>20. 8. 2023</v>
      </c>
      <c r="L82" s="33"/>
    </row>
    <row r="83" spans="2:12" s="1" customFormat="1" ht="6.95" customHeight="1">
      <c r="B83" s="33"/>
      <c r="L83" s="33"/>
    </row>
    <row r="84" spans="2:12" s="1" customFormat="1" ht="15.2" customHeight="1">
      <c r="B84" s="33"/>
      <c r="C84" s="28" t="s">
        <v>26</v>
      </c>
      <c r="F84" s="26" t="str">
        <f>E15</f>
        <v>Město Mariánské Lázně</v>
      </c>
      <c r="I84" s="28" t="s">
        <v>34</v>
      </c>
      <c r="J84" s="31" t="str">
        <f>E21</f>
        <v>Studio Prokon</v>
      </c>
      <c r="L84" s="33"/>
    </row>
    <row r="85" spans="2:12" s="1" customFormat="1" ht="25.7" customHeight="1">
      <c r="B85" s="33"/>
      <c r="C85" s="28" t="s">
        <v>32</v>
      </c>
      <c r="F85" s="26" t="str">
        <f>IF(E18="","",E18)</f>
        <v>Vyplň údaj</v>
      </c>
      <c r="I85" s="28" t="s">
        <v>37</v>
      </c>
      <c r="J85" s="31" t="str">
        <f>E24</f>
        <v>Ing. Tomáš Hrdlička, Ph.D.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09"/>
      <c r="C87" s="110" t="s">
        <v>158</v>
      </c>
      <c r="D87" s="111" t="s">
        <v>60</v>
      </c>
      <c r="E87" s="111" t="s">
        <v>56</v>
      </c>
      <c r="F87" s="111" t="s">
        <v>57</v>
      </c>
      <c r="G87" s="111" t="s">
        <v>159</v>
      </c>
      <c r="H87" s="111" t="s">
        <v>160</v>
      </c>
      <c r="I87" s="111" t="s">
        <v>161</v>
      </c>
      <c r="J87" s="111" t="s">
        <v>127</v>
      </c>
      <c r="K87" s="112" t="s">
        <v>162</v>
      </c>
      <c r="L87" s="109"/>
      <c r="M87" s="57" t="s">
        <v>31</v>
      </c>
      <c r="N87" s="58" t="s">
        <v>45</v>
      </c>
      <c r="O87" s="58" t="s">
        <v>163</v>
      </c>
      <c r="P87" s="58" t="s">
        <v>164</v>
      </c>
      <c r="Q87" s="58" t="s">
        <v>165</v>
      </c>
      <c r="R87" s="58" t="s">
        <v>166</v>
      </c>
      <c r="S87" s="58" t="s">
        <v>167</v>
      </c>
      <c r="T87" s="59" t="s">
        <v>168</v>
      </c>
    </row>
    <row r="88" spans="2:63" s="1" customFormat="1" ht="22.9" customHeight="1">
      <c r="B88" s="33"/>
      <c r="C88" s="62" t="s">
        <v>169</v>
      </c>
      <c r="J88" s="113">
        <f>BK88</f>
        <v>0</v>
      </c>
      <c r="L88" s="33"/>
      <c r="M88" s="60"/>
      <c r="N88" s="51"/>
      <c r="O88" s="51"/>
      <c r="P88" s="114">
        <f>P89+P152</f>
        <v>0</v>
      </c>
      <c r="Q88" s="51"/>
      <c r="R88" s="114">
        <f>R89+R152</f>
        <v>52.9506702</v>
      </c>
      <c r="S88" s="51"/>
      <c r="T88" s="115">
        <f>T89+T152</f>
        <v>1.9295600000000004</v>
      </c>
      <c r="AT88" s="18" t="s">
        <v>74</v>
      </c>
      <c r="AU88" s="18" t="s">
        <v>128</v>
      </c>
      <c r="BK88" s="116">
        <f>BK89+BK152</f>
        <v>0</v>
      </c>
    </row>
    <row r="89" spans="2:63" s="11" customFormat="1" ht="25.9" customHeight="1">
      <c r="B89" s="117"/>
      <c r="D89" s="118" t="s">
        <v>74</v>
      </c>
      <c r="E89" s="119" t="s">
        <v>170</v>
      </c>
      <c r="F89" s="119" t="s">
        <v>171</v>
      </c>
      <c r="I89" s="120"/>
      <c r="J89" s="121">
        <f>BK89</f>
        <v>0</v>
      </c>
      <c r="L89" s="117"/>
      <c r="M89" s="122"/>
      <c r="P89" s="123">
        <f>P90+P130+P149</f>
        <v>0</v>
      </c>
      <c r="R89" s="123">
        <f>R90+R130+R149</f>
        <v>51.3</v>
      </c>
      <c r="T89" s="124">
        <f>T90+T130+T149</f>
        <v>1.4991600000000003</v>
      </c>
      <c r="AR89" s="118" t="s">
        <v>80</v>
      </c>
      <c r="AT89" s="125" t="s">
        <v>74</v>
      </c>
      <c r="AU89" s="125" t="s">
        <v>75</v>
      </c>
      <c r="AY89" s="118" t="s">
        <v>172</v>
      </c>
      <c r="BK89" s="126">
        <f>BK90+BK130+BK149</f>
        <v>0</v>
      </c>
    </row>
    <row r="90" spans="2:63" s="11" customFormat="1" ht="22.9" customHeight="1">
      <c r="B90" s="117"/>
      <c r="D90" s="118" t="s">
        <v>74</v>
      </c>
      <c r="E90" s="127" t="s">
        <v>80</v>
      </c>
      <c r="F90" s="127" t="s">
        <v>173</v>
      </c>
      <c r="I90" s="120"/>
      <c r="J90" s="128">
        <f>BK90</f>
        <v>0</v>
      </c>
      <c r="L90" s="117"/>
      <c r="M90" s="122"/>
      <c r="P90" s="123">
        <f>P91+SUM(P92:P116)</f>
        <v>0</v>
      </c>
      <c r="R90" s="123">
        <f>R91+SUM(R92:R116)</f>
        <v>51.3</v>
      </c>
      <c r="T90" s="124">
        <f>T91+SUM(T92:T116)</f>
        <v>0</v>
      </c>
      <c r="AR90" s="118" t="s">
        <v>80</v>
      </c>
      <c r="AT90" s="125" t="s">
        <v>74</v>
      </c>
      <c r="AU90" s="125" t="s">
        <v>80</v>
      </c>
      <c r="AY90" s="118" t="s">
        <v>172</v>
      </c>
      <c r="BK90" s="126">
        <f>BK91+SUM(BK92:BK116)</f>
        <v>0</v>
      </c>
    </row>
    <row r="91" spans="2:65" s="1" customFormat="1" ht="44.25" customHeight="1">
      <c r="B91" s="33"/>
      <c r="C91" s="129" t="s">
        <v>80</v>
      </c>
      <c r="D91" s="129" t="s">
        <v>176</v>
      </c>
      <c r="E91" s="130" t="s">
        <v>1473</v>
      </c>
      <c r="F91" s="131" t="s">
        <v>1474</v>
      </c>
      <c r="G91" s="132" t="s">
        <v>212</v>
      </c>
      <c r="H91" s="133">
        <v>72</v>
      </c>
      <c r="I91" s="134"/>
      <c r="J91" s="135">
        <f>ROUND(I91*H91,2)</f>
        <v>0</v>
      </c>
      <c r="K91" s="131" t="s">
        <v>179</v>
      </c>
      <c r="L91" s="33"/>
      <c r="M91" s="136" t="s">
        <v>31</v>
      </c>
      <c r="N91" s="137" t="s">
        <v>46</v>
      </c>
      <c r="P91" s="138">
        <f>O91*H91</f>
        <v>0</v>
      </c>
      <c r="Q91" s="138">
        <v>0</v>
      </c>
      <c r="R91" s="138">
        <f>Q91*H91</f>
        <v>0</v>
      </c>
      <c r="S91" s="138">
        <v>0</v>
      </c>
      <c r="T91" s="139">
        <f>S91*H91</f>
        <v>0</v>
      </c>
      <c r="AR91" s="140" t="s">
        <v>90</v>
      </c>
      <c r="AT91" s="140" t="s">
        <v>176</v>
      </c>
      <c r="AU91" s="140" t="s">
        <v>84</v>
      </c>
      <c r="AY91" s="18" t="s">
        <v>172</v>
      </c>
      <c r="BE91" s="141">
        <f>IF(N91="základní",J91,0)</f>
        <v>0</v>
      </c>
      <c r="BF91" s="141">
        <f>IF(N91="snížená",J91,0)</f>
        <v>0</v>
      </c>
      <c r="BG91" s="141">
        <f>IF(N91="zákl. přenesená",J91,0)</f>
        <v>0</v>
      </c>
      <c r="BH91" s="141">
        <f>IF(N91="sníž. přenesená",J91,0)</f>
        <v>0</v>
      </c>
      <c r="BI91" s="141">
        <f>IF(N91="nulová",J91,0)</f>
        <v>0</v>
      </c>
      <c r="BJ91" s="18" t="s">
        <v>80</v>
      </c>
      <c r="BK91" s="141">
        <f>ROUND(I91*H91,2)</f>
        <v>0</v>
      </c>
      <c r="BL91" s="18" t="s">
        <v>90</v>
      </c>
      <c r="BM91" s="140" t="s">
        <v>1475</v>
      </c>
    </row>
    <row r="92" spans="2:47" s="1" customFormat="1" ht="12">
      <c r="B92" s="33"/>
      <c r="D92" s="142" t="s">
        <v>181</v>
      </c>
      <c r="F92" s="143" t="s">
        <v>1476</v>
      </c>
      <c r="I92" s="144"/>
      <c r="L92" s="33"/>
      <c r="M92" s="145"/>
      <c r="T92" s="54"/>
      <c r="AT92" s="18" t="s">
        <v>181</v>
      </c>
      <c r="AU92" s="18" t="s">
        <v>84</v>
      </c>
    </row>
    <row r="93" spans="2:51" s="14" customFormat="1" ht="12">
      <c r="B93" s="175"/>
      <c r="D93" s="146" t="s">
        <v>185</v>
      </c>
      <c r="E93" s="176" t="s">
        <v>31</v>
      </c>
      <c r="F93" s="177" t="s">
        <v>1477</v>
      </c>
      <c r="H93" s="176" t="s">
        <v>31</v>
      </c>
      <c r="I93" s="178"/>
      <c r="L93" s="175"/>
      <c r="M93" s="179"/>
      <c r="T93" s="180"/>
      <c r="AT93" s="176" t="s">
        <v>185</v>
      </c>
      <c r="AU93" s="176" t="s">
        <v>84</v>
      </c>
      <c r="AV93" s="14" t="s">
        <v>80</v>
      </c>
      <c r="AW93" s="14" t="s">
        <v>36</v>
      </c>
      <c r="AX93" s="14" t="s">
        <v>75</v>
      </c>
      <c r="AY93" s="176" t="s">
        <v>172</v>
      </c>
    </row>
    <row r="94" spans="2:51" s="12" customFormat="1" ht="12">
      <c r="B94" s="148"/>
      <c r="D94" s="146" t="s">
        <v>185</v>
      </c>
      <c r="E94" s="149" t="s">
        <v>31</v>
      </c>
      <c r="F94" s="150" t="s">
        <v>1478</v>
      </c>
      <c r="H94" s="151">
        <v>72</v>
      </c>
      <c r="I94" s="152"/>
      <c r="L94" s="148"/>
      <c r="M94" s="153"/>
      <c r="T94" s="154"/>
      <c r="AT94" s="149" t="s">
        <v>185</v>
      </c>
      <c r="AU94" s="149" t="s">
        <v>84</v>
      </c>
      <c r="AV94" s="12" t="s">
        <v>84</v>
      </c>
      <c r="AW94" s="12" t="s">
        <v>36</v>
      </c>
      <c r="AX94" s="12" t="s">
        <v>80</v>
      </c>
      <c r="AY94" s="149" t="s">
        <v>172</v>
      </c>
    </row>
    <row r="95" spans="2:47" s="1" customFormat="1" ht="12">
      <c r="B95" s="33"/>
      <c r="D95" s="146" t="s">
        <v>186</v>
      </c>
      <c r="F95" s="155" t="s">
        <v>1479</v>
      </c>
      <c r="L95" s="33"/>
      <c r="M95" s="145"/>
      <c r="T95" s="54"/>
      <c r="AU95" s="18" t="s">
        <v>84</v>
      </c>
    </row>
    <row r="96" spans="2:47" s="1" customFormat="1" ht="12">
      <c r="B96" s="33"/>
      <c r="D96" s="146" t="s">
        <v>186</v>
      </c>
      <c r="F96" s="156" t="s">
        <v>1480</v>
      </c>
      <c r="H96" s="157">
        <v>0</v>
      </c>
      <c r="L96" s="33"/>
      <c r="M96" s="145"/>
      <c r="T96" s="54"/>
      <c r="AU96" s="18" t="s">
        <v>84</v>
      </c>
    </row>
    <row r="97" spans="2:47" s="1" customFormat="1" ht="12">
      <c r="B97" s="33"/>
      <c r="D97" s="146" t="s">
        <v>186</v>
      </c>
      <c r="F97" s="156" t="s">
        <v>801</v>
      </c>
      <c r="H97" s="157">
        <v>100</v>
      </c>
      <c r="L97" s="33"/>
      <c r="M97" s="145"/>
      <c r="T97" s="54"/>
      <c r="AU97" s="18" t="s">
        <v>84</v>
      </c>
    </row>
    <row r="98" spans="2:65" s="1" customFormat="1" ht="37.9" customHeight="1">
      <c r="B98" s="33"/>
      <c r="C98" s="129" t="s">
        <v>84</v>
      </c>
      <c r="D98" s="129" t="s">
        <v>176</v>
      </c>
      <c r="E98" s="130" t="s">
        <v>1481</v>
      </c>
      <c r="F98" s="131" t="s">
        <v>1482</v>
      </c>
      <c r="G98" s="132" t="s">
        <v>212</v>
      </c>
      <c r="H98" s="133">
        <v>36</v>
      </c>
      <c r="I98" s="134"/>
      <c r="J98" s="135">
        <f>ROUND(I98*H98,2)</f>
        <v>0</v>
      </c>
      <c r="K98" s="131" t="s">
        <v>179</v>
      </c>
      <c r="L98" s="33"/>
      <c r="M98" s="136" t="s">
        <v>31</v>
      </c>
      <c r="N98" s="137" t="s">
        <v>46</v>
      </c>
      <c r="P98" s="138">
        <f>O98*H98</f>
        <v>0</v>
      </c>
      <c r="Q98" s="138">
        <v>0</v>
      </c>
      <c r="R98" s="138">
        <f>Q98*H98</f>
        <v>0</v>
      </c>
      <c r="S98" s="138">
        <v>0</v>
      </c>
      <c r="T98" s="139">
        <f>S98*H98</f>
        <v>0</v>
      </c>
      <c r="AR98" s="140" t="s">
        <v>90</v>
      </c>
      <c r="AT98" s="140" t="s">
        <v>176</v>
      </c>
      <c r="AU98" s="140" t="s">
        <v>84</v>
      </c>
      <c r="AY98" s="18" t="s">
        <v>172</v>
      </c>
      <c r="BE98" s="141">
        <f>IF(N98="základní",J98,0)</f>
        <v>0</v>
      </c>
      <c r="BF98" s="141">
        <f>IF(N98="snížená",J98,0)</f>
        <v>0</v>
      </c>
      <c r="BG98" s="141">
        <f>IF(N98="zákl. přenesená",J98,0)</f>
        <v>0</v>
      </c>
      <c r="BH98" s="141">
        <f>IF(N98="sníž. přenesená",J98,0)</f>
        <v>0</v>
      </c>
      <c r="BI98" s="141">
        <f>IF(N98="nulová",J98,0)</f>
        <v>0</v>
      </c>
      <c r="BJ98" s="18" t="s">
        <v>80</v>
      </c>
      <c r="BK98" s="141">
        <f>ROUND(I98*H98,2)</f>
        <v>0</v>
      </c>
      <c r="BL98" s="18" t="s">
        <v>90</v>
      </c>
      <c r="BM98" s="140" t="s">
        <v>1483</v>
      </c>
    </row>
    <row r="99" spans="2:47" s="1" customFormat="1" ht="12">
      <c r="B99" s="33"/>
      <c r="D99" s="142" t="s">
        <v>181</v>
      </c>
      <c r="F99" s="143" t="s">
        <v>1484</v>
      </c>
      <c r="I99" s="144"/>
      <c r="L99" s="33"/>
      <c r="M99" s="145"/>
      <c r="T99" s="54"/>
      <c r="AT99" s="18" t="s">
        <v>181</v>
      </c>
      <c r="AU99" s="18" t="s">
        <v>84</v>
      </c>
    </row>
    <row r="100" spans="2:51" s="12" customFormat="1" ht="12">
      <c r="B100" s="148"/>
      <c r="D100" s="146" t="s">
        <v>185</v>
      </c>
      <c r="F100" s="150" t="s">
        <v>1485</v>
      </c>
      <c r="H100" s="151">
        <v>36</v>
      </c>
      <c r="I100" s="152"/>
      <c r="L100" s="148"/>
      <c r="M100" s="153"/>
      <c r="T100" s="154"/>
      <c r="AT100" s="149" t="s">
        <v>185</v>
      </c>
      <c r="AU100" s="149" t="s">
        <v>84</v>
      </c>
      <c r="AV100" s="12" t="s">
        <v>84</v>
      </c>
      <c r="AW100" s="12" t="s">
        <v>4</v>
      </c>
      <c r="AX100" s="12" t="s">
        <v>80</v>
      </c>
      <c r="AY100" s="149" t="s">
        <v>172</v>
      </c>
    </row>
    <row r="101" spans="2:65" s="1" customFormat="1" ht="44.25" customHeight="1">
      <c r="B101" s="33"/>
      <c r="C101" s="129" t="s">
        <v>87</v>
      </c>
      <c r="D101" s="129" t="s">
        <v>176</v>
      </c>
      <c r="E101" s="130" t="s">
        <v>242</v>
      </c>
      <c r="F101" s="131" t="s">
        <v>243</v>
      </c>
      <c r="G101" s="132" t="s">
        <v>212</v>
      </c>
      <c r="H101" s="133">
        <v>45</v>
      </c>
      <c r="I101" s="134"/>
      <c r="J101" s="135">
        <f>ROUND(I101*H101,2)</f>
        <v>0</v>
      </c>
      <c r="K101" s="131" t="s">
        <v>179</v>
      </c>
      <c r="L101" s="33"/>
      <c r="M101" s="136" t="s">
        <v>31</v>
      </c>
      <c r="N101" s="137" t="s">
        <v>46</v>
      </c>
      <c r="P101" s="138">
        <f>O101*H101</f>
        <v>0</v>
      </c>
      <c r="Q101" s="138">
        <v>0</v>
      </c>
      <c r="R101" s="138">
        <f>Q101*H101</f>
        <v>0</v>
      </c>
      <c r="S101" s="138">
        <v>0</v>
      </c>
      <c r="T101" s="139">
        <f>S101*H101</f>
        <v>0</v>
      </c>
      <c r="AR101" s="140" t="s">
        <v>90</v>
      </c>
      <c r="AT101" s="140" t="s">
        <v>176</v>
      </c>
      <c r="AU101" s="140" t="s">
        <v>84</v>
      </c>
      <c r="AY101" s="18" t="s">
        <v>172</v>
      </c>
      <c r="BE101" s="141">
        <f>IF(N101="základní",J101,0)</f>
        <v>0</v>
      </c>
      <c r="BF101" s="141">
        <f>IF(N101="snížená",J101,0)</f>
        <v>0</v>
      </c>
      <c r="BG101" s="141">
        <f>IF(N101="zákl. přenesená",J101,0)</f>
        <v>0</v>
      </c>
      <c r="BH101" s="141">
        <f>IF(N101="sníž. přenesená",J101,0)</f>
        <v>0</v>
      </c>
      <c r="BI101" s="141">
        <f>IF(N101="nulová",J101,0)</f>
        <v>0</v>
      </c>
      <c r="BJ101" s="18" t="s">
        <v>80</v>
      </c>
      <c r="BK101" s="141">
        <f>ROUND(I101*H101,2)</f>
        <v>0</v>
      </c>
      <c r="BL101" s="18" t="s">
        <v>90</v>
      </c>
      <c r="BM101" s="140" t="s">
        <v>1486</v>
      </c>
    </row>
    <row r="102" spans="2:47" s="1" customFormat="1" ht="12">
      <c r="B102" s="33"/>
      <c r="D102" s="142" t="s">
        <v>181</v>
      </c>
      <c r="F102" s="143" t="s">
        <v>245</v>
      </c>
      <c r="I102" s="144"/>
      <c r="L102" s="33"/>
      <c r="M102" s="145"/>
      <c r="T102" s="54"/>
      <c r="AT102" s="18" t="s">
        <v>181</v>
      </c>
      <c r="AU102" s="18" t="s">
        <v>84</v>
      </c>
    </row>
    <row r="103" spans="2:51" s="12" customFormat="1" ht="12">
      <c r="B103" s="148"/>
      <c r="D103" s="146" t="s">
        <v>185</v>
      </c>
      <c r="E103" s="149" t="s">
        <v>31</v>
      </c>
      <c r="F103" s="150" t="s">
        <v>1487</v>
      </c>
      <c r="H103" s="151">
        <v>45</v>
      </c>
      <c r="I103" s="152"/>
      <c r="L103" s="148"/>
      <c r="M103" s="153"/>
      <c r="T103" s="154"/>
      <c r="AT103" s="149" t="s">
        <v>185</v>
      </c>
      <c r="AU103" s="149" t="s">
        <v>84</v>
      </c>
      <c r="AV103" s="12" t="s">
        <v>84</v>
      </c>
      <c r="AW103" s="12" t="s">
        <v>36</v>
      </c>
      <c r="AX103" s="12" t="s">
        <v>75</v>
      </c>
      <c r="AY103" s="149" t="s">
        <v>172</v>
      </c>
    </row>
    <row r="104" spans="2:51" s="13" customFormat="1" ht="12">
      <c r="B104" s="168"/>
      <c r="D104" s="146" t="s">
        <v>185</v>
      </c>
      <c r="E104" s="169" t="s">
        <v>31</v>
      </c>
      <c r="F104" s="170" t="s">
        <v>217</v>
      </c>
      <c r="H104" s="171">
        <v>45</v>
      </c>
      <c r="I104" s="172"/>
      <c r="L104" s="168"/>
      <c r="M104" s="173"/>
      <c r="T104" s="174"/>
      <c r="AT104" s="169" t="s">
        <v>185</v>
      </c>
      <c r="AU104" s="169" t="s">
        <v>84</v>
      </c>
      <c r="AV104" s="13" t="s">
        <v>90</v>
      </c>
      <c r="AW104" s="13" t="s">
        <v>36</v>
      </c>
      <c r="AX104" s="13" t="s">
        <v>80</v>
      </c>
      <c r="AY104" s="169" t="s">
        <v>172</v>
      </c>
    </row>
    <row r="105" spans="2:47" s="1" customFormat="1" ht="12">
      <c r="B105" s="33"/>
      <c r="D105" s="146" t="s">
        <v>186</v>
      </c>
      <c r="F105" s="155" t="s">
        <v>1479</v>
      </c>
      <c r="L105" s="33"/>
      <c r="M105" s="145"/>
      <c r="T105" s="54"/>
      <c r="AU105" s="18" t="s">
        <v>84</v>
      </c>
    </row>
    <row r="106" spans="2:47" s="1" customFormat="1" ht="12">
      <c r="B106" s="33"/>
      <c r="D106" s="146" t="s">
        <v>186</v>
      </c>
      <c r="F106" s="156" t="s">
        <v>1480</v>
      </c>
      <c r="H106" s="157">
        <v>0</v>
      </c>
      <c r="L106" s="33"/>
      <c r="M106" s="145"/>
      <c r="T106" s="54"/>
      <c r="AU106" s="18" t="s">
        <v>84</v>
      </c>
    </row>
    <row r="107" spans="2:47" s="1" customFormat="1" ht="12">
      <c r="B107" s="33"/>
      <c r="D107" s="146" t="s">
        <v>186</v>
      </c>
      <c r="F107" s="156" t="s">
        <v>801</v>
      </c>
      <c r="H107" s="157">
        <v>100</v>
      </c>
      <c r="L107" s="33"/>
      <c r="M107" s="145"/>
      <c r="T107" s="54"/>
      <c r="AU107" s="18" t="s">
        <v>84</v>
      </c>
    </row>
    <row r="108" spans="2:65" s="1" customFormat="1" ht="66.75" customHeight="1">
      <c r="B108" s="33"/>
      <c r="C108" s="129" t="s">
        <v>90</v>
      </c>
      <c r="D108" s="129" t="s">
        <v>176</v>
      </c>
      <c r="E108" s="130" t="s">
        <v>994</v>
      </c>
      <c r="F108" s="131" t="s">
        <v>995</v>
      </c>
      <c r="G108" s="132" t="s">
        <v>212</v>
      </c>
      <c r="H108" s="133">
        <v>27</v>
      </c>
      <c r="I108" s="134"/>
      <c r="J108" s="135">
        <f>ROUND(I108*H108,2)</f>
        <v>0</v>
      </c>
      <c r="K108" s="131" t="s">
        <v>179</v>
      </c>
      <c r="L108" s="33"/>
      <c r="M108" s="136" t="s">
        <v>31</v>
      </c>
      <c r="N108" s="137" t="s">
        <v>46</v>
      </c>
      <c r="P108" s="138">
        <f>O108*H108</f>
        <v>0</v>
      </c>
      <c r="Q108" s="138">
        <v>0</v>
      </c>
      <c r="R108" s="138">
        <f>Q108*H108</f>
        <v>0</v>
      </c>
      <c r="S108" s="138">
        <v>0</v>
      </c>
      <c r="T108" s="139">
        <f>S108*H108</f>
        <v>0</v>
      </c>
      <c r="AR108" s="140" t="s">
        <v>90</v>
      </c>
      <c r="AT108" s="140" t="s">
        <v>176</v>
      </c>
      <c r="AU108" s="140" t="s">
        <v>84</v>
      </c>
      <c r="AY108" s="18" t="s">
        <v>172</v>
      </c>
      <c r="BE108" s="141">
        <f>IF(N108="základní",J108,0)</f>
        <v>0</v>
      </c>
      <c r="BF108" s="141">
        <f>IF(N108="snížená",J108,0)</f>
        <v>0</v>
      </c>
      <c r="BG108" s="141">
        <f>IF(N108="zákl. přenesená",J108,0)</f>
        <v>0</v>
      </c>
      <c r="BH108" s="141">
        <f>IF(N108="sníž. přenesená",J108,0)</f>
        <v>0</v>
      </c>
      <c r="BI108" s="141">
        <f>IF(N108="nulová",J108,0)</f>
        <v>0</v>
      </c>
      <c r="BJ108" s="18" t="s">
        <v>80</v>
      </c>
      <c r="BK108" s="141">
        <f>ROUND(I108*H108,2)</f>
        <v>0</v>
      </c>
      <c r="BL108" s="18" t="s">
        <v>90</v>
      </c>
      <c r="BM108" s="140" t="s">
        <v>1488</v>
      </c>
    </row>
    <row r="109" spans="2:47" s="1" customFormat="1" ht="12">
      <c r="B109" s="33"/>
      <c r="D109" s="142" t="s">
        <v>181</v>
      </c>
      <c r="F109" s="143" t="s">
        <v>997</v>
      </c>
      <c r="I109" s="144"/>
      <c r="L109" s="33"/>
      <c r="M109" s="145"/>
      <c r="T109" s="54"/>
      <c r="AT109" s="18" t="s">
        <v>181</v>
      </c>
      <c r="AU109" s="18" t="s">
        <v>84</v>
      </c>
    </row>
    <row r="110" spans="2:51" s="12" customFormat="1" ht="12">
      <c r="B110" s="148"/>
      <c r="D110" s="146" t="s">
        <v>185</v>
      </c>
      <c r="E110" s="149" t="s">
        <v>31</v>
      </c>
      <c r="F110" s="150" t="s">
        <v>1489</v>
      </c>
      <c r="H110" s="151">
        <v>27</v>
      </c>
      <c r="I110" s="152"/>
      <c r="L110" s="148"/>
      <c r="M110" s="153"/>
      <c r="T110" s="154"/>
      <c r="AT110" s="149" t="s">
        <v>185</v>
      </c>
      <c r="AU110" s="149" t="s">
        <v>84</v>
      </c>
      <c r="AV110" s="12" t="s">
        <v>84</v>
      </c>
      <c r="AW110" s="12" t="s">
        <v>36</v>
      </c>
      <c r="AX110" s="12" t="s">
        <v>80</v>
      </c>
      <c r="AY110" s="149" t="s">
        <v>172</v>
      </c>
    </row>
    <row r="111" spans="2:47" s="1" customFormat="1" ht="12">
      <c r="B111" s="33"/>
      <c r="D111" s="146" t="s">
        <v>186</v>
      </c>
      <c r="F111" s="155" t="s">
        <v>1479</v>
      </c>
      <c r="L111" s="33"/>
      <c r="M111" s="145"/>
      <c r="T111" s="54"/>
      <c r="AU111" s="18" t="s">
        <v>84</v>
      </c>
    </row>
    <row r="112" spans="2:47" s="1" customFormat="1" ht="12">
      <c r="B112" s="33"/>
      <c r="D112" s="146" t="s">
        <v>186</v>
      </c>
      <c r="F112" s="156" t="s">
        <v>1480</v>
      </c>
      <c r="H112" s="157">
        <v>0</v>
      </c>
      <c r="L112" s="33"/>
      <c r="M112" s="145"/>
      <c r="T112" s="54"/>
      <c r="AU112" s="18" t="s">
        <v>84</v>
      </c>
    </row>
    <row r="113" spans="2:47" s="1" customFormat="1" ht="12">
      <c r="B113" s="33"/>
      <c r="D113" s="146" t="s">
        <v>186</v>
      </c>
      <c r="F113" s="156" t="s">
        <v>801</v>
      </c>
      <c r="H113" s="157">
        <v>100</v>
      </c>
      <c r="L113" s="33"/>
      <c r="M113" s="145"/>
      <c r="T113" s="54"/>
      <c r="AU113" s="18" t="s">
        <v>84</v>
      </c>
    </row>
    <row r="114" spans="2:65" s="1" customFormat="1" ht="16.5" customHeight="1">
      <c r="B114" s="33"/>
      <c r="C114" s="158" t="s">
        <v>93</v>
      </c>
      <c r="D114" s="158" t="s">
        <v>201</v>
      </c>
      <c r="E114" s="159" t="s">
        <v>1000</v>
      </c>
      <c r="F114" s="160" t="s">
        <v>1001</v>
      </c>
      <c r="G114" s="161" t="s">
        <v>284</v>
      </c>
      <c r="H114" s="162">
        <v>51.3</v>
      </c>
      <c r="I114" s="163"/>
      <c r="J114" s="164">
        <f>ROUND(I114*H114,2)</f>
        <v>0</v>
      </c>
      <c r="K114" s="160" t="s">
        <v>179</v>
      </c>
      <c r="L114" s="165"/>
      <c r="M114" s="166" t="s">
        <v>31</v>
      </c>
      <c r="N114" s="167" t="s">
        <v>46</v>
      </c>
      <c r="P114" s="138">
        <f>O114*H114</f>
        <v>0</v>
      </c>
      <c r="Q114" s="138">
        <v>1</v>
      </c>
      <c r="R114" s="138">
        <f>Q114*H114</f>
        <v>51.3</v>
      </c>
      <c r="S114" s="138">
        <v>0</v>
      </c>
      <c r="T114" s="139">
        <f>S114*H114</f>
        <v>0</v>
      </c>
      <c r="AR114" s="140" t="s">
        <v>205</v>
      </c>
      <c r="AT114" s="140" t="s">
        <v>201</v>
      </c>
      <c r="AU114" s="140" t="s">
        <v>84</v>
      </c>
      <c r="AY114" s="18" t="s">
        <v>172</v>
      </c>
      <c r="BE114" s="141">
        <f>IF(N114="základní",J114,0)</f>
        <v>0</v>
      </c>
      <c r="BF114" s="141">
        <f>IF(N114="snížená",J114,0)</f>
        <v>0</v>
      </c>
      <c r="BG114" s="141">
        <f>IF(N114="zákl. přenesená",J114,0)</f>
        <v>0</v>
      </c>
      <c r="BH114" s="141">
        <f>IF(N114="sníž. přenesená",J114,0)</f>
        <v>0</v>
      </c>
      <c r="BI114" s="141">
        <f>IF(N114="nulová",J114,0)</f>
        <v>0</v>
      </c>
      <c r="BJ114" s="18" t="s">
        <v>80</v>
      </c>
      <c r="BK114" s="141">
        <f>ROUND(I114*H114,2)</f>
        <v>0</v>
      </c>
      <c r="BL114" s="18" t="s">
        <v>90</v>
      </c>
      <c r="BM114" s="140" t="s">
        <v>1490</v>
      </c>
    </row>
    <row r="115" spans="2:51" s="12" customFormat="1" ht="12">
      <c r="B115" s="148"/>
      <c r="D115" s="146" t="s">
        <v>185</v>
      </c>
      <c r="F115" s="150" t="s">
        <v>1491</v>
      </c>
      <c r="H115" s="151">
        <v>51.3</v>
      </c>
      <c r="I115" s="152"/>
      <c r="L115" s="148"/>
      <c r="M115" s="153"/>
      <c r="T115" s="154"/>
      <c r="AT115" s="149" t="s">
        <v>185</v>
      </c>
      <c r="AU115" s="149" t="s">
        <v>84</v>
      </c>
      <c r="AV115" s="12" t="s">
        <v>84</v>
      </c>
      <c r="AW115" s="12" t="s">
        <v>4</v>
      </c>
      <c r="AX115" s="12" t="s">
        <v>80</v>
      </c>
      <c r="AY115" s="149" t="s">
        <v>172</v>
      </c>
    </row>
    <row r="116" spans="2:63" s="11" customFormat="1" ht="20.85" customHeight="1">
      <c r="B116" s="117"/>
      <c r="D116" s="118" t="s">
        <v>74</v>
      </c>
      <c r="E116" s="127" t="s">
        <v>8</v>
      </c>
      <c r="F116" s="127" t="s">
        <v>266</v>
      </c>
      <c r="I116" s="120"/>
      <c r="J116" s="128">
        <f>BK116</f>
        <v>0</v>
      </c>
      <c r="L116" s="117"/>
      <c r="M116" s="122"/>
      <c r="P116" s="123">
        <f>SUM(P117:P129)</f>
        <v>0</v>
      </c>
      <c r="R116" s="123">
        <f>SUM(R117:R129)</f>
        <v>0</v>
      </c>
      <c r="T116" s="124">
        <f>SUM(T117:T129)</f>
        <v>0</v>
      </c>
      <c r="AR116" s="118" t="s">
        <v>80</v>
      </c>
      <c r="AT116" s="125" t="s">
        <v>74</v>
      </c>
      <c r="AU116" s="125" t="s">
        <v>84</v>
      </c>
      <c r="AY116" s="118" t="s">
        <v>172</v>
      </c>
      <c r="BK116" s="126">
        <f>SUM(BK117:BK129)</f>
        <v>0</v>
      </c>
    </row>
    <row r="117" spans="2:65" s="1" customFormat="1" ht="62.65" customHeight="1">
      <c r="B117" s="33"/>
      <c r="C117" s="129" t="s">
        <v>96</v>
      </c>
      <c r="D117" s="129" t="s">
        <v>176</v>
      </c>
      <c r="E117" s="130" t="s">
        <v>267</v>
      </c>
      <c r="F117" s="131" t="s">
        <v>268</v>
      </c>
      <c r="G117" s="132" t="s">
        <v>212</v>
      </c>
      <c r="H117" s="133">
        <v>27</v>
      </c>
      <c r="I117" s="134"/>
      <c r="J117" s="135">
        <f>ROUND(I117*H117,2)</f>
        <v>0</v>
      </c>
      <c r="K117" s="131" t="s">
        <v>179</v>
      </c>
      <c r="L117" s="33"/>
      <c r="M117" s="136" t="s">
        <v>31</v>
      </c>
      <c r="N117" s="137" t="s">
        <v>46</v>
      </c>
      <c r="P117" s="138">
        <f>O117*H117</f>
        <v>0</v>
      </c>
      <c r="Q117" s="138">
        <v>0</v>
      </c>
      <c r="R117" s="138">
        <f>Q117*H117</f>
        <v>0</v>
      </c>
      <c r="S117" s="138">
        <v>0</v>
      </c>
      <c r="T117" s="139">
        <f>S117*H117</f>
        <v>0</v>
      </c>
      <c r="AR117" s="140" t="s">
        <v>90</v>
      </c>
      <c r="AT117" s="140" t="s">
        <v>176</v>
      </c>
      <c r="AU117" s="140" t="s">
        <v>87</v>
      </c>
      <c r="AY117" s="18" t="s">
        <v>172</v>
      </c>
      <c r="BE117" s="141">
        <f>IF(N117="základní",J117,0)</f>
        <v>0</v>
      </c>
      <c r="BF117" s="141">
        <f>IF(N117="snížená",J117,0)</f>
        <v>0</v>
      </c>
      <c r="BG117" s="141">
        <f>IF(N117="zákl. přenesená",J117,0)</f>
        <v>0</v>
      </c>
      <c r="BH117" s="141">
        <f>IF(N117="sníž. přenesená",J117,0)</f>
        <v>0</v>
      </c>
      <c r="BI117" s="141">
        <f>IF(N117="nulová",J117,0)</f>
        <v>0</v>
      </c>
      <c r="BJ117" s="18" t="s">
        <v>80</v>
      </c>
      <c r="BK117" s="141">
        <f>ROUND(I117*H117,2)</f>
        <v>0</v>
      </c>
      <c r="BL117" s="18" t="s">
        <v>90</v>
      </c>
      <c r="BM117" s="140" t="s">
        <v>1492</v>
      </c>
    </row>
    <row r="118" spans="2:47" s="1" customFormat="1" ht="12">
      <c r="B118" s="33"/>
      <c r="D118" s="142" t="s">
        <v>181</v>
      </c>
      <c r="F118" s="143" t="s">
        <v>270</v>
      </c>
      <c r="I118" s="144"/>
      <c r="L118" s="33"/>
      <c r="M118" s="145"/>
      <c r="T118" s="54"/>
      <c r="AT118" s="18" t="s">
        <v>181</v>
      </c>
      <c r="AU118" s="18" t="s">
        <v>87</v>
      </c>
    </row>
    <row r="119" spans="2:51" s="12" customFormat="1" ht="12">
      <c r="B119" s="148"/>
      <c r="D119" s="146" t="s">
        <v>185</v>
      </c>
      <c r="E119" s="149" t="s">
        <v>31</v>
      </c>
      <c r="F119" s="150" t="s">
        <v>1493</v>
      </c>
      <c r="H119" s="151">
        <v>72</v>
      </c>
      <c r="I119" s="152"/>
      <c r="L119" s="148"/>
      <c r="M119" s="153"/>
      <c r="T119" s="154"/>
      <c r="AT119" s="149" t="s">
        <v>185</v>
      </c>
      <c r="AU119" s="149" t="s">
        <v>87</v>
      </c>
      <c r="AV119" s="12" t="s">
        <v>84</v>
      </c>
      <c r="AW119" s="12" t="s">
        <v>36</v>
      </c>
      <c r="AX119" s="12" t="s">
        <v>75</v>
      </c>
      <c r="AY119" s="149" t="s">
        <v>172</v>
      </c>
    </row>
    <row r="120" spans="2:51" s="12" customFormat="1" ht="12">
      <c r="B120" s="148"/>
      <c r="D120" s="146" t="s">
        <v>185</v>
      </c>
      <c r="E120" s="149" t="s">
        <v>31</v>
      </c>
      <c r="F120" s="150" t="s">
        <v>1494</v>
      </c>
      <c r="H120" s="151">
        <v>-45</v>
      </c>
      <c r="I120" s="152"/>
      <c r="L120" s="148"/>
      <c r="M120" s="153"/>
      <c r="T120" s="154"/>
      <c r="AT120" s="149" t="s">
        <v>185</v>
      </c>
      <c r="AU120" s="149" t="s">
        <v>87</v>
      </c>
      <c r="AV120" s="12" t="s">
        <v>84</v>
      </c>
      <c r="AW120" s="12" t="s">
        <v>36</v>
      </c>
      <c r="AX120" s="12" t="s">
        <v>75</v>
      </c>
      <c r="AY120" s="149" t="s">
        <v>172</v>
      </c>
    </row>
    <row r="121" spans="2:51" s="13" customFormat="1" ht="12">
      <c r="B121" s="168"/>
      <c r="D121" s="146" t="s">
        <v>185</v>
      </c>
      <c r="E121" s="169" t="s">
        <v>31</v>
      </c>
      <c r="F121" s="170" t="s">
        <v>217</v>
      </c>
      <c r="H121" s="171">
        <v>27</v>
      </c>
      <c r="I121" s="172"/>
      <c r="L121" s="168"/>
      <c r="M121" s="173"/>
      <c r="T121" s="174"/>
      <c r="AT121" s="169" t="s">
        <v>185</v>
      </c>
      <c r="AU121" s="169" t="s">
        <v>87</v>
      </c>
      <c r="AV121" s="13" t="s">
        <v>90</v>
      </c>
      <c r="AW121" s="13" t="s">
        <v>36</v>
      </c>
      <c r="AX121" s="13" t="s">
        <v>80</v>
      </c>
      <c r="AY121" s="169" t="s">
        <v>172</v>
      </c>
    </row>
    <row r="122" spans="2:65" s="1" customFormat="1" ht="66.75" customHeight="1">
      <c r="B122" s="33"/>
      <c r="C122" s="129" t="s">
        <v>218</v>
      </c>
      <c r="D122" s="129" t="s">
        <v>176</v>
      </c>
      <c r="E122" s="130" t="s">
        <v>275</v>
      </c>
      <c r="F122" s="131" t="s">
        <v>276</v>
      </c>
      <c r="G122" s="132" t="s">
        <v>212</v>
      </c>
      <c r="H122" s="133">
        <v>135</v>
      </c>
      <c r="I122" s="134"/>
      <c r="J122" s="135">
        <f>ROUND(I122*H122,2)</f>
        <v>0</v>
      </c>
      <c r="K122" s="131" t="s">
        <v>179</v>
      </c>
      <c r="L122" s="33"/>
      <c r="M122" s="136" t="s">
        <v>31</v>
      </c>
      <c r="N122" s="137" t="s">
        <v>46</v>
      </c>
      <c r="P122" s="138">
        <f>O122*H122</f>
        <v>0</v>
      </c>
      <c r="Q122" s="138">
        <v>0</v>
      </c>
      <c r="R122" s="138">
        <f>Q122*H122</f>
        <v>0</v>
      </c>
      <c r="S122" s="138">
        <v>0</v>
      </c>
      <c r="T122" s="139">
        <f>S122*H122</f>
        <v>0</v>
      </c>
      <c r="AR122" s="140" t="s">
        <v>90</v>
      </c>
      <c r="AT122" s="140" t="s">
        <v>176</v>
      </c>
      <c r="AU122" s="140" t="s">
        <v>87</v>
      </c>
      <c r="AY122" s="18" t="s">
        <v>172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8" t="s">
        <v>80</v>
      </c>
      <c r="BK122" s="141">
        <f>ROUND(I122*H122,2)</f>
        <v>0</v>
      </c>
      <c r="BL122" s="18" t="s">
        <v>90</v>
      </c>
      <c r="BM122" s="140" t="s">
        <v>1495</v>
      </c>
    </row>
    <row r="123" spans="2:47" s="1" customFormat="1" ht="12">
      <c r="B123" s="33"/>
      <c r="D123" s="142" t="s">
        <v>181</v>
      </c>
      <c r="F123" s="143" t="s">
        <v>278</v>
      </c>
      <c r="I123" s="144"/>
      <c r="L123" s="33"/>
      <c r="M123" s="145"/>
      <c r="T123" s="54"/>
      <c r="AT123" s="18" t="s">
        <v>181</v>
      </c>
      <c r="AU123" s="18" t="s">
        <v>87</v>
      </c>
    </row>
    <row r="124" spans="2:47" s="1" customFormat="1" ht="12">
      <c r="B124" s="33"/>
      <c r="D124" s="146" t="s">
        <v>183</v>
      </c>
      <c r="F124" s="147" t="s">
        <v>279</v>
      </c>
      <c r="I124" s="144"/>
      <c r="L124" s="33"/>
      <c r="M124" s="145"/>
      <c r="T124" s="54"/>
      <c r="AT124" s="18" t="s">
        <v>183</v>
      </c>
      <c r="AU124" s="18" t="s">
        <v>87</v>
      </c>
    </row>
    <row r="125" spans="2:51" s="12" customFormat="1" ht="12">
      <c r="B125" s="148"/>
      <c r="D125" s="146" t="s">
        <v>185</v>
      </c>
      <c r="F125" s="150" t="s">
        <v>1496</v>
      </c>
      <c r="H125" s="151">
        <v>135</v>
      </c>
      <c r="I125" s="152"/>
      <c r="L125" s="148"/>
      <c r="M125" s="153"/>
      <c r="T125" s="154"/>
      <c r="AT125" s="149" t="s">
        <v>185</v>
      </c>
      <c r="AU125" s="149" t="s">
        <v>87</v>
      </c>
      <c r="AV125" s="12" t="s">
        <v>84</v>
      </c>
      <c r="AW125" s="12" t="s">
        <v>4</v>
      </c>
      <c r="AX125" s="12" t="s">
        <v>80</v>
      </c>
      <c r="AY125" s="149" t="s">
        <v>172</v>
      </c>
    </row>
    <row r="126" spans="2:65" s="1" customFormat="1" ht="44.25" customHeight="1">
      <c r="B126" s="33"/>
      <c r="C126" s="129" t="s">
        <v>205</v>
      </c>
      <c r="D126" s="129" t="s">
        <v>176</v>
      </c>
      <c r="E126" s="130" t="s">
        <v>282</v>
      </c>
      <c r="F126" s="131" t="s">
        <v>283</v>
      </c>
      <c r="G126" s="132" t="s">
        <v>284</v>
      </c>
      <c r="H126" s="133">
        <v>43.2</v>
      </c>
      <c r="I126" s="134"/>
      <c r="J126" s="135">
        <f>ROUND(I126*H126,2)</f>
        <v>0</v>
      </c>
      <c r="K126" s="131" t="s">
        <v>179</v>
      </c>
      <c r="L126" s="33"/>
      <c r="M126" s="136" t="s">
        <v>31</v>
      </c>
      <c r="N126" s="137" t="s">
        <v>46</v>
      </c>
      <c r="P126" s="138">
        <f>O126*H126</f>
        <v>0</v>
      </c>
      <c r="Q126" s="138">
        <v>0</v>
      </c>
      <c r="R126" s="138">
        <f>Q126*H126</f>
        <v>0</v>
      </c>
      <c r="S126" s="138">
        <v>0</v>
      </c>
      <c r="T126" s="139">
        <f>S126*H126</f>
        <v>0</v>
      </c>
      <c r="AR126" s="140" t="s">
        <v>90</v>
      </c>
      <c r="AT126" s="140" t="s">
        <v>176</v>
      </c>
      <c r="AU126" s="140" t="s">
        <v>87</v>
      </c>
      <c r="AY126" s="18" t="s">
        <v>172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8" t="s">
        <v>80</v>
      </c>
      <c r="BK126" s="141">
        <f>ROUND(I126*H126,2)</f>
        <v>0</v>
      </c>
      <c r="BL126" s="18" t="s">
        <v>90</v>
      </c>
      <c r="BM126" s="140" t="s">
        <v>1497</v>
      </c>
    </row>
    <row r="127" spans="2:47" s="1" customFormat="1" ht="12">
      <c r="B127" s="33"/>
      <c r="D127" s="142" t="s">
        <v>181</v>
      </c>
      <c r="F127" s="143" t="s">
        <v>286</v>
      </c>
      <c r="I127" s="144"/>
      <c r="L127" s="33"/>
      <c r="M127" s="145"/>
      <c r="T127" s="54"/>
      <c r="AT127" s="18" t="s">
        <v>181</v>
      </c>
      <c r="AU127" s="18" t="s">
        <v>87</v>
      </c>
    </row>
    <row r="128" spans="2:47" s="1" customFormat="1" ht="12">
      <c r="B128" s="33"/>
      <c r="D128" s="146" t="s">
        <v>183</v>
      </c>
      <c r="F128" s="147" t="s">
        <v>287</v>
      </c>
      <c r="I128" s="144"/>
      <c r="L128" s="33"/>
      <c r="M128" s="145"/>
      <c r="T128" s="54"/>
      <c r="AT128" s="18" t="s">
        <v>183</v>
      </c>
      <c r="AU128" s="18" t="s">
        <v>87</v>
      </c>
    </row>
    <row r="129" spans="2:51" s="12" customFormat="1" ht="12">
      <c r="B129" s="148"/>
      <c r="D129" s="146" t="s">
        <v>185</v>
      </c>
      <c r="F129" s="150" t="s">
        <v>1498</v>
      </c>
      <c r="H129" s="151">
        <v>43.2</v>
      </c>
      <c r="I129" s="152"/>
      <c r="L129" s="148"/>
      <c r="M129" s="153"/>
      <c r="T129" s="154"/>
      <c r="AT129" s="149" t="s">
        <v>185</v>
      </c>
      <c r="AU129" s="149" t="s">
        <v>87</v>
      </c>
      <c r="AV129" s="12" t="s">
        <v>84</v>
      </c>
      <c r="AW129" s="12" t="s">
        <v>4</v>
      </c>
      <c r="AX129" s="12" t="s">
        <v>80</v>
      </c>
      <c r="AY129" s="149" t="s">
        <v>172</v>
      </c>
    </row>
    <row r="130" spans="2:63" s="11" customFormat="1" ht="22.9" customHeight="1">
      <c r="B130" s="117"/>
      <c r="D130" s="118" t="s">
        <v>74</v>
      </c>
      <c r="E130" s="127" t="s">
        <v>521</v>
      </c>
      <c r="F130" s="127" t="s">
        <v>522</v>
      </c>
      <c r="I130" s="120"/>
      <c r="J130" s="128">
        <f>BK130</f>
        <v>0</v>
      </c>
      <c r="L130" s="117"/>
      <c r="M130" s="122"/>
      <c r="P130" s="123">
        <f>P131+SUM(P132:P137)</f>
        <v>0</v>
      </c>
      <c r="R130" s="123">
        <f>R131+SUM(R132:R137)</f>
        <v>0</v>
      </c>
      <c r="T130" s="124">
        <f>T131+SUM(T132:T137)</f>
        <v>1.4991600000000003</v>
      </c>
      <c r="AR130" s="118" t="s">
        <v>80</v>
      </c>
      <c r="AT130" s="125" t="s">
        <v>74</v>
      </c>
      <c r="AU130" s="125" t="s">
        <v>80</v>
      </c>
      <c r="AY130" s="118" t="s">
        <v>172</v>
      </c>
      <c r="BK130" s="126">
        <f>BK131+SUM(BK132:BK137)</f>
        <v>0</v>
      </c>
    </row>
    <row r="131" spans="2:65" s="1" customFormat="1" ht="16.5" customHeight="1">
      <c r="B131" s="33"/>
      <c r="C131" s="129" t="s">
        <v>241</v>
      </c>
      <c r="D131" s="129" t="s">
        <v>176</v>
      </c>
      <c r="E131" s="130" t="s">
        <v>1499</v>
      </c>
      <c r="F131" s="131" t="s">
        <v>1500</v>
      </c>
      <c r="G131" s="132" t="s">
        <v>584</v>
      </c>
      <c r="H131" s="133">
        <v>13</v>
      </c>
      <c r="I131" s="134"/>
      <c r="J131" s="135">
        <f>ROUND(I131*H131,2)</f>
        <v>0</v>
      </c>
      <c r="K131" s="131" t="s">
        <v>179</v>
      </c>
      <c r="L131" s="33"/>
      <c r="M131" s="136" t="s">
        <v>31</v>
      </c>
      <c r="N131" s="137" t="s">
        <v>46</v>
      </c>
      <c r="P131" s="138">
        <f>O131*H131</f>
        <v>0</v>
      </c>
      <c r="Q131" s="138">
        <v>0</v>
      </c>
      <c r="R131" s="138">
        <f>Q131*H131</f>
        <v>0</v>
      </c>
      <c r="S131" s="138">
        <v>0.03522</v>
      </c>
      <c r="T131" s="139">
        <f>S131*H131</f>
        <v>0.45786000000000004</v>
      </c>
      <c r="AR131" s="140" t="s">
        <v>90</v>
      </c>
      <c r="AT131" s="140" t="s">
        <v>176</v>
      </c>
      <c r="AU131" s="140" t="s">
        <v>84</v>
      </c>
      <c r="AY131" s="18" t="s">
        <v>172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8" t="s">
        <v>80</v>
      </c>
      <c r="BK131" s="141">
        <f>ROUND(I131*H131,2)</f>
        <v>0</v>
      </c>
      <c r="BL131" s="18" t="s">
        <v>90</v>
      </c>
      <c r="BM131" s="140" t="s">
        <v>1501</v>
      </c>
    </row>
    <row r="132" spans="2:47" s="1" customFormat="1" ht="12">
      <c r="B132" s="33"/>
      <c r="D132" s="142" t="s">
        <v>181</v>
      </c>
      <c r="F132" s="143" t="s">
        <v>1502</v>
      </c>
      <c r="I132" s="144"/>
      <c r="L132" s="33"/>
      <c r="M132" s="145"/>
      <c r="T132" s="54"/>
      <c r="AT132" s="18" t="s">
        <v>181</v>
      </c>
      <c r="AU132" s="18" t="s">
        <v>84</v>
      </c>
    </row>
    <row r="133" spans="2:51" s="12" customFormat="1" ht="12">
      <c r="B133" s="148"/>
      <c r="D133" s="146" t="s">
        <v>185</v>
      </c>
      <c r="E133" s="149" t="s">
        <v>31</v>
      </c>
      <c r="F133" s="150" t="s">
        <v>239</v>
      </c>
      <c r="H133" s="151">
        <v>13</v>
      </c>
      <c r="I133" s="152"/>
      <c r="L133" s="148"/>
      <c r="M133" s="153"/>
      <c r="T133" s="154"/>
      <c r="AT133" s="149" t="s">
        <v>185</v>
      </c>
      <c r="AU133" s="149" t="s">
        <v>84</v>
      </c>
      <c r="AV133" s="12" t="s">
        <v>84</v>
      </c>
      <c r="AW133" s="12" t="s">
        <v>36</v>
      </c>
      <c r="AX133" s="12" t="s">
        <v>80</v>
      </c>
      <c r="AY133" s="149" t="s">
        <v>172</v>
      </c>
    </row>
    <row r="134" spans="2:65" s="1" customFormat="1" ht="33" customHeight="1">
      <c r="B134" s="33"/>
      <c r="C134" s="129" t="s">
        <v>255</v>
      </c>
      <c r="D134" s="129" t="s">
        <v>176</v>
      </c>
      <c r="E134" s="130" t="s">
        <v>1503</v>
      </c>
      <c r="F134" s="131" t="s">
        <v>1504</v>
      </c>
      <c r="G134" s="132" t="s">
        <v>109</v>
      </c>
      <c r="H134" s="133">
        <v>39</v>
      </c>
      <c r="I134" s="134"/>
      <c r="J134" s="135">
        <f>ROUND(I134*H134,2)</f>
        <v>0</v>
      </c>
      <c r="K134" s="131" t="s">
        <v>179</v>
      </c>
      <c r="L134" s="33"/>
      <c r="M134" s="136" t="s">
        <v>31</v>
      </c>
      <c r="N134" s="137" t="s">
        <v>46</v>
      </c>
      <c r="P134" s="138">
        <f>O134*H134</f>
        <v>0</v>
      </c>
      <c r="Q134" s="138">
        <v>0</v>
      </c>
      <c r="R134" s="138">
        <f>Q134*H134</f>
        <v>0</v>
      </c>
      <c r="S134" s="138">
        <v>0.0267</v>
      </c>
      <c r="T134" s="139">
        <f>S134*H134</f>
        <v>1.0413000000000001</v>
      </c>
      <c r="AR134" s="140" t="s">
        <v>90</v>
      </c>
      <c r="AT134" s="140" t="s">
        <v>176</v>
      </c>
      <c r="AU134" s="140" t="s">
        <v>84</v>
      </c>
      <c r="AY134" s="18" t="s">
        <v>172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8" t="s">
        <v>80</v>
      </c>
      <c r="BK134" s="141">
        <f>ROUND(I134*H134,2)</f>
        <v>0</v>
      </c>
      <c r="BL134" s="18" t="s">
        <v>90</v>
      </c>
      <c r="BM134" s="140" t="s">
        <v>1505</v>
      </c>
    </row>
    <row r="135" spans="2:47" s="1" customFormat="1" ht="12">
      <c r="B135" s="33"/>
      <c r="D135" s="142" t="s">
        <v>181</v>
      </c>
      <c r="F135" s="143" t="s">
        <v>1506</v>
      </c>
      <c r="I135" s="144"/>
      <c r="L135" s="33"/>
      <c r="M135" s="145"/>
      <c r="T135" s="54"/>
      <c r="AT135" s="18" t="s">
        <v>181</v>
      </c>
      <c r="AU135" s="18" t="s">
        <v>84</v>
      </c>
    </row>
    <row r="136" spans="2:51" s="12" customFormat="1" ht="12">
      <c r="B136" s="148"/>
      <c r="D136" s="146" t="s">
        <v>185</v>
      </c>
      <c r="E136" s="149" t="s">
        <v>31</v>
      </c>
      <c r="F136" s="150" t="s">
        <v>1507</v>
      </c>
      <c r="H136" s="151">
        <v>39</v>
      </c>
      <c r="I136" s="152"/>
      <c r="L136" s="148"/>
      <c r="M136" s="153"/>
      <c r="T136" s="154"/>
      <c r="AT136" s="149" t="s">
        <v>185</v>
      </c>
      <c r="AU136" s="149" t="s">
        <v>84</v>
      </c>
      <c r="AV136" s="12" t="s">
        <v>84</v>
      </c>
      <c r="AW136" s="12" t="s">
        <v>36</v>
      </c>
      <c r="AX136" s="12" t="s">
        <v>80</v>
      </c>
      <c r="AY136" s="149" t="s">
        <v>172</v>
      </c>
    </row>
    <row r="137" spans="2:63" s="11" customFormat="1" ht="20.85" customHeight="1">
      <c r="B137" s="117"/>
      <c r="D137" s="118" t="s">
        <v>74</v>
      </c>
      <c r="E137" s="127" t="s">
        <v>601</v>
      </c>
      <c r="F137" s="127" t="s">
        <v>602</v>
      </c>
      <c r="I137" s="120"/>
      <c r="J137" s="128">
        <f>BK137</f>
        <v>0</v>
      </c>
      <c r="L137" s="117"/>
      <c r="M137" s="122"/>
      <c r="P137" s="123">
        <f>SUM(P138:P148)</f>
        <v>0</v>
      </c>
      <c r="R137" s="123">
        <f>SUM(R138:R148)</f>
        <v>0</v>
      </c>
      <c r="T137" s="124">
        <f>SUM(T138:T148)</f>
        <v>0</v>
      </c>
      <c r="AR137" s="118" t="s">
        <v>80</v>
      </c>
      <c r="AT137" s="125" t="s">
        <v>74</v>
      </c>
      <c r="AU137" s="125" t="s">
        <v>84</v>
      </c>
      <c r="AY137" s="118" t="s">
        <v>172</v>
      </c>
      <c r="BK137" s="126">
        <f>SUM(BK138:BK148)</f>
        <v>0</v>
      </c>
    </row>
    <row r="138" spans="2:65" s="1" customFormat="1" ht="37.9" customHeight="1">
      <c r="B138" s="33"/>
      <c r="C138" s="129" t="s">
        <v>174</v>
      </c>
      <c r="D138" s="129" t="s">
        <v>176</v>
      </c>
      <c r="E138" s="130" t="s">
        <v>604</v>
      </c>
      <c r="F138" s="131" t="s">
        <v>605</v>
      </c>
      <c r="G138" s="132" t="s">
        <v>284</v>
      </c>
      <c r="H138" s="133">
        <v>1.93</v>
      </c>
      <c r="I138" s="134"/>
      <c r="J138" s="135">
        <f>ROUND(I138*H138,2)</f>
        <v>0</v>
      </c>
      <c r="K138" s="131" t="s">
        <v>179</v>
      </c>
      <c r="L138" s="33"/>
      <c r="M138" s="136" t="s">
        <v>31</v>
      </c>
      <c r="N138" s="137" t="s">
        <v>46</v>
      </c>
      <c r="P138" s="138">
        <f>O138*H138</f>
        <v>0</v>
      </c>
      <c r="Q138" s="138">
        <v>0</v>
      </c>
      <c r="R138" s="138">
        <f>Q138*H138</f>
        <v>0</v>
      </c>
      <c r="S138" s="138">
        <v>0</v>
      </c>
      <c r="T138" s="139">
        <f>S138*H138</f>
        <v>0</v>
      </c>
      <c r="AR138" s="140" t="s">
        <v>90</v>
      </c>
      <c r="AT138" s="140" t="s">
        <v>176</v>
      </c>
      <c r="AU138" s="140" t="s">
        <v>87</v>
      </c>
      <c r="AY138" s="18" t="s">
        <v>172</v>
      </c>
      <c r="BE138" s="141">
        <f>IF(N138="základní",J138,0)</f>
        <v>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8" t="s">
        <v>80</v>
      </c>
      <c r="BK138" s="141">
        <f>ROUND(I138*H138,2)</f>
        <v>0</v>
      </c>
      <c r="BL138" s="18" t="s">
        <v>90</v>
      </c>
      <c r="BM138" s="140" t="s">
        <v>1508</v>
      </c>
    </row>
    <row r="139" spans="2:47" s="1" customFormat="1" ht="12">
      <c r="B139" s="33"/>
      <c r="D139" s="142" t="s">
        <v>181</v>
      </c>
      <c r="F139" s="143" t="s">
        <v>607</v>
      </c>
      <c r="I139" s="144"/>
      <c r="L139" s="33"/>
      <c r="M139" s="145"/>
      <c r="T139" s="54"/>
      <c r="AT139" s="18" t="s">
        <v>181</v>
      </c>
      <c r="AU139" s="18" t="s">
        <v>87</v>
      </c>
    </row>
    <row r="140" spans="2:65" s="1" customFormat="1" ht="33" customHeight="1">
      <c r="B140" s="33"/>
      <c r="C140" s="129" t="s">
        <v>208</v>
      </c>
      <c r="D140" s="129" t="s">
        <v>176</v>
      </c>
      <c r="E140" s="130" t="s">
        <v>609</v>
      </c>
      <c r="F140" s="131" t="s">
        <v>610</v>
      </c>
      <c r="G140" s="132" t="s">
        <v>284</v>
      </c>
      <c r="H140" s="133">
        <v>1.93</v>
      </c>
      <c r="I140" s="134"/>
      <c r="J140" s="135">
        <f>ROUND(I140*H140,2)</f>
        <v>0</v>
      </c>
      <c r="K140" s="131" t="s">
        <v>179</v>
      </c>
      <c r="L140" s="33"/>
      <c r="M140" s="136" t="s">
        <v>31</v>
      </c>
      <c r="N140" s="137" t="s">
        <v>46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90</v>
      </c>
      <c r="AT140" s="140" t="s">
        <v>176</v>
      </c>
      <c r="AU140" s="140" t="s">
        <v>87</v>
      </c>
      <c r="AY140" s="18" t="s">
        <v>172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8" t="s">
        <v>80</v>
      </c>
      <c r="BK140" s="141">
        <f>ROUND(I140*H140,2)</f>
        <v>0</v>
      </c>
      <c r="BL140" s="18" t="s">
        <v>90</v>
      </c>
      <c r="BM140" s="140" t="s">
        <v>1509</v>
      </c>
    </row>
    <row r="141" spans="2:47" s="1" customFormat="1" ht="12">
      <c r="B141" s="33"/>
      <c r="D141" s="142" t="s">
        <v>181</v>
      </c>
      <c r="F141" s="143" t="s">
        <v>612</v>
      </c>
      <c r="I141" s="144"/>
      <c r="L141" s="33"/>
      <c r="M141" s="145"/>
      <c r="T141" s="54"/>
      <c r="AT141" s="18" t="s">
        <v>181</v>
      </c>
      <c r="AU141" s="18" t="s">
        <v>87</v>
      </c>
    </row>
    <row r="142" spans="2:65" s="1" customFormat="1" ht="44.25" customHeight="1">
      <c r="B142" s="33"/>
      <c r="C142" s="129" t="s">
        <v>239</v>
      </c>
      <c r="D142" s="129" t="s">
        <v>176</v>
      </c>
      <c r="E142" s="130" t="s">
        <v>614</v>
      </c>
      <c r="F142" s="131" t="s">
        <v>615</v>
      </c>
      <c r="G142" s="132" t="s">
        <v>284</v>
      </c>
      <c r="H142" s="133">
        <v>46.32</v>
      </c>
      <c r="I142" s="134"/>
      <c r="J142" s="135">
        <f>ROUND(I142*H142,2)</f>
        <v>0</v>
      </c>
      <c r="K142" s="131" t="s">
        <v>179</v>
      </c>
      <c r="L142" s="33"/>
      <c r="M142" s="136" t="s">
        <v>31</v>
      </c>
      <c r="N142" s="137" t="s">
        <v>46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90</v>
      </c>
      <c r="AT142" s="140" t="s">
        <v>176</v>
      </c>
      <c r="AU142" s="140" t="s">
        <v>87</v>
      </c>
      <c r="AY142" s="18" t="s">
        <v>172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8" t="s">
        <v>80</v>
      </c>
      <c r="BK142" s="141">
        <f>ROUND(I142*H142,2)</f>
        <v>0</v>
      </c>
      <c r="BL142" s="18" t="s">
        <v>90</v>
      </c>
      <c r="BM142" s="140" t="s">
        <v>1510</v>
      </c>
    </row>
    <row r="143" spans="2:47" s="1" customFormat="1" ht="12">
      <c r="B143" s="33"/>
      <c r="D143" s="142" t="s">
        <v>181</v>
      </c>
      <c r="F143" s="143" t="s">
        <v>617</v>
      </c>
      <c r="I143" s="144"/>
      <c r="L143" s="33"/>
      <c r="M143" s="145"/>
      <c r="T143" s="54"/>
      <c r="AT143" s="18" t="s">
        <v>181</v>
      </c>
      <c r="AU143" s="18" t="s">
        <v>87</v>
      </c>
    </row>
    <row r="144" spans="2:47" s="1" customFormat="1" ht="12">
      <c r="B144" s="33"/>
      <c r="D144" s="146" t="s">
        <v>183</v>
      </c>
      <c r="F144" s="147" t="s">
        <v>618</v>
      </c>
      <c r="I144" s="144"/>
      <c r="L144" s="33"/>
      <c r="M144" s="145"/>
      <c r="T144" s="54"/>
      <c r="AT144" s="18" t="s">
        <v>183</v>
      </c>
      <c r="AU144" s="18" t="s">
        <v>87</v>
      </c>
    </row>
    <row r="145" spans="2:51" s="12" customFormat="1" ht="12">
      <c r="B145" s="148"/>
      <c r="D145" s="146" t="s">
        <v>185</v>
      </c>
      <c r="F145" s="150" t="s">
        <v>1511</v>
      </c>
      <c r="H145" s="151">
        <v>46.32</v>
      </c>
      <c r="I145" s="152"/>
      <c r="L145" s="148"/>
      <c r="M145" s="153"/>
      <c r="T145" s="154"/>
      <c r="AT145" s="149" t="s">
        <v>185</v>
      </c>
      <c r="AU145" s="149" t="s">
        <v>87</v>
      </c>
      <c r="AV145" s="12" t="s">
        <v>84</v>
      </c>
      <c r="AW145" s="12" t="s">
        <v>4</v>
      </c>
      <c r="AX145" s="12" t="s">
        <v>80</v>
      </c>
      <c r="AY145" s="149" t="s">
        <v>172</v>
      </c>
    </row>
    <row r="146" spans="2:65" s="1" customFormat="1" ht="44.25" customHeight="1">
      <c r="B146" s="33"/>
      <c r="C146" s="129" t="s">
        <v>281</v>
      </c>
      <c r="D146" s="129" t="s">
        <v>176</v>
      </c>
      <c r="E146" s="130" t="s">
        <v>621</v>
      </c>
      <c r="F146" s="131" t="s">
        <v>622</v>
      </c>
      <c r="G146" s="132" t="s">
        <v>284</v>
      </c>
      <c r="H146" s="133">
        <v>1.93</v>
      </c>
      <c r="I146" s="134"/>
      <c r="J146" s="135">
        <f>ROUND(I146*H146,2)</f>
        <v>0</v>
      </c>
      <c r="K146" s="131" t="s">
        <v>179</v>
      </c>
      <c r="L146" s="33"/>
      <c r="M146" s="136" t="s">
        <v>31</v>
      </c>
      <c r="N146" s="137" t="s">
        <v>46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90</v>
      </c>
      <c r="AT146" s="140" t="s">
        <v>176</v>
      </c>
      <c r="AU146" s="140" t="s">
        <v>87</v>
      </c>
      <c r="AY146" s="18" t="s">
        <v>172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8" t="s">
        <v>80</v>
      </c>
      <c r="BK146" s="141">
        <f>ROUND(I146*H146,2)</f>
        <v>0</v>
      </c>
      <c r="BL146" s="18" t="s">
        <v>90</v>
      </c>
      <c r="BM146" s="140" t="s">
        <v>1512</v>
      </c>
    </row>
    <row r="147" spans="2:47" s="1" customFormat="1" ht="12">
      <c r="B147" s="33"/>
      <c r="D147" s="142" t="s">
        <v>181</v>
      </c>
      <c r="F147" s="143" t="s">
        <v>624</v>
      </c>
      <c r="I147" s="144"/>
      <c r="L147" s="33"/>
      <c r="M147" s="145"/>
      <c r="T147" s="54"/>
      <c r="AT147" s="18" t="s">
        <v>181</v>
      </c>
      <c r="AU147" s="18" t="s">
        <v>87</v>
      </c>
    </row>
    <row r="148" spans="2:47" s="1" customFormat="1" ht="12">
      <c r="B148" s="33"/>
      <c r="D148" s="146" t="s">
        <v>183</v>
      </c>
      <c r="F148" s="147" t="s">
        <v>625</v>
      </c>
      <c r="I148" s="144"/>
      <c r="L148" s="33"/>
      <c r="M148" s="145"/>
      <c r="T148" s="54"/>
      <c r="AT148" s="18" t="s">
        <v>183</v>
      </c>
      <c r="AU148" s="18" t="s">
        <v>87</v>
      </c>
    </row>
    <row r="149" spans="2:63" s="11" customFormat="1" ht="22.9" customHeight="1">
      <c r="B149" s="117"/>
      <c r="D149" s="118" t="s">
        <v>74</v>
      </c>
      <c r="E149" s="127" t="s">
        <v>626</v>
      </c>
      <c r="F149" s="127" t="s">
        <v>627</v>
      </c>
      <c r="I149" s="120"/>
      <c r="J149" s="128">
        <f>BK149</f>
        <v>0</v>
      </c>
      <c r="L149" s="117"/>
      <c r="M149" s="122"/>
      <c r="P149" s="123">
        <f>SUM(P150:P151)</f>
        <v>0</v>
      </c>
      <c r="R149" s="123">
        <f>SUM(R150:R151)</f>
        <v>0</v>
      </c>
      <c r="T149" s="124">
        <f>SUM(T150:T151)</f>
        <v>0</v>
      </c>
      <c r="AR149" s="118" t="s">
        <v>80</v>
      </c>
      <c r="AT149" s="125" t="s">
        <v>74</v>
      </c>
      <c r="AU149" s="125" t="s">
        <v>80</v>
      </c>
      <c r="AY149" s="118" t="s">
        <v>172</v>
      </c>
      <c r="BK149" s="126">
        <f>SUM(BK150:BK151)</f>
        <v>0</v>
      </c>
    </row>
    <row r="150" spans="2:65" s="1" customFormat="1" ht="49.15" customHeight="1">
      <c r="B150" s="33"/>
      <c r="C150" s="129" t="s">
        <v>8</v>
      </c>
      <c r="D150" s="129" t="s">
        <v>176</v>
      </c>
      <c r="E150" s="130" t="s">
        <v>1513</v>
      </c>
      <c r="F150" s="131" t="s">
        <v>1514</v>
      </c>
      <c r="G150" s="132" t="s">
        <v>284</v>
      </c>
      <c r="H150" s="133">
        <v>52.951</v>
      </c>
      <c r="I150" s="134"/>
      <c r="J150" s="135">
        <f>ROUND(I150*H150,2)</f>
        <v>0</v>
      </c>
      <c r="K150" s="131" t="s">
        <v>179</v>
      </c>
      <c r="L150" s="33"/>
      <c r="M150" s="136" t="s">
        <v>31</v>
      </c>
      <c r="N150" s="137" t="s">
        <v>46</v>
      </c>
      <c r="P150" s="138">
        <f>O150*H150</f>
        <v>0</v>
      </c>
      <c r="Q150" s="138">
        <v>0</v>
      </c>
      <c r="R150" s="138">
        <f>Q150*H150</f>
        <v>0</v>
      </c>
      <c r="S150" s="138">
        <v>0</v>
      </c>
      <c r="T150" s="139">
        <f>S150*H150</f>
        <v>0</v>
      </c>
      <c r="AR150" s="140" t="s">
        <v>90</v>
      </c>
      <c r="AT150" s="140" t="s">
        <v>176</v>
      </c>
      <c r="AU150" s="140" t="s">
        <v>84</v>
      </c>
      <c r="AY150" s="18" t="s">
        <v>172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8" t="s">
        <v>80</v>
      </c>
      <c r="BK150" s="141">
        <f>ROUND(I150*H150,2)</f>
        <v>0</v>
      </c>
      <c r="BL150" s="18" t="s">
        <v>90</v>
      </c>
      <c r="BM150" s="140" t="s">
        <v>1515</v>
      </c>
    </row>
    <row r="151" spans="2:47" s="1" customFormat="1" ht="12">
      <c r="B151" s="33"/>
      <c r="D151" s="142" t="s">
        <v>181</v>
      </c>
      <c r="F151" s="143" t="s">
        <v>1516</v>
      </c>
      <c r="I151" s="144"/>
      <c r="L151" s="33"/>
      <c r="M151" s="145"/>
      <c r="T151" s="54"/>
      <c r="AT151" s="18" t="s">
        <v>181</v>
      </c>
      <c r="AU151" s="18" t="s">
        <v>84</v>
      </c>
    </row>
    <row r="152" spans="2:63" s="11" customFormat="1" ht="25.9" customHeight="1">
      <c r="B152" s="117"/>
      <c r="D152" s="118" t="s">
        <v>74</v>
      </c>
      <c r="E152" s="119" t="s">
        <v>642</v>
      </c>
      <c r="F152" s="119" t="s">
        <v>643</v>
      </c>
      <c r="I152" s="120"/>
      <c r="J152" s="121">
        <f>BK152</f>
        <v>0</v>
      </c>
      <c r="L152" s="117"/>
      <c r="M152" s="122"/>
      <c r="P152" s="123">
        <f>P153+P181</f>
        <v>0</v>
      </c>
      <c r="R152" s="123">
        <f>R153+R181</f>
        <v>1.6506702000000002</v>
      </c>
      <c r="T152" s="124">
        <f>T153+T181</f>
        <v>0.4304</v>
      </c>
      <c r="AR152" s="118" t="s">
        <v>84</v>
      </c>
      <c r="AT152" s="125" t="s">
        <v>74</v>
      </c>
      <c r="AU152" s="125" t="s">
        <v>75</v>
      </c>
      <c r="AY152" s="118" t="s">
        <v>172</v>
      </c>
      <c r="BK152" s="126">
        <f>BK153+BK181</f>
        <v>0</v>
      </c>
    </row>
    <row r="153" spans="2:63" s="11" customFormat="1" ht="22.9" customHeight="1">
      <c r="B153" s="117"/>
      <c r="D153" s="118" t="s">
        <v>74</v>
      </c>
      <c r="E153" s="127" t="s">
        <v>1517</v>
      </c>
      <c r="F153" s="127" t="s">
        <v>1518</v>
      </c>
      <c r="I153" s="120"/>
      <c r="J153" s="128">
        <f>BK153</f>
        <v>0</v>
      </c>
      <c r="L153" s="117"/>
      <c r="M153" s="122"/>
      <c r="P153" s="123">
        <f>SUM(P154:P180)</f>
        <v>0</v>
      </c>
      <c r="R153" s="123">
        <f>SUM(R154:R180)</f>
        <v>0.6028442</v>
      </c>
      <c r="T153" s="124">
        <f>SUM(T154:T180)</f>
        <v>0.4304</v>
      </c>
      <c r="AR153" s="118" t="s">
        <v>84</v>
      </c>
      <c r="AT153" s="125" t="s">
        <v>74</v>
      </c>
      <c r="AU153" s="125" t="s">
        <v>80</v>
      </c>
      <c r="AY153" s="118" t="s">
        <v>172</v>
      </c>
      <c r="BK153" s="126">
        <f>SUM(BK154:BK180)</f>
        <v>0</v>
      </c>
    </row>
    <row r="154" spans="2:65" s="1" customFormat="1" ht="37.9" customHeight="1">
      <c r="B154" s="33"/>
      <c r="C154" s="129" t="s">
        <v>289</v>
      </c>
      <c r="D154" s="129" t="s">
        <v>176</v>
      </c>
      <c r="E154" s="130" t="s">
        <v>1519</v>
      </c>
      <c r="F154" s="131" t="s">
        <v>1520</v>
      </c>
      <c r="G154" s="132" t="s">
        <v>109</v>
      </c>
      <c r="H154" s="133">
        <v>39</v>
      </c>
      <c r="I154" s="134"/>
      <c r="J154" s="135">
        <f>ROUND(I154*H154,2)</f>
        <v>0</v>
      </c>
      <c r="K154" s="131" t="s">
        <v>179</v>
      </c>
      <c r="L154" s="33"/>
      <c r="M154" s="136" t="s">
        <v>31</v>
      </c>
      <c r="N154" s="137" t="s">
        <v>46</v>
      </c>
      <c r="P154" s="138">
        <f>O154*H154</f>
        <v>0</v>
      </c>
      <c r="Q154" s="138">
        <v>1E-05</v>
      </c>
      <c r="R154" s="138">
        <f>Q154*H154</f>
        <v>0.00039000000000000005</v>
      </c>
      <c r="S154" s="138">
        <v>0</v>
      </c>
      <c r="T154" s="139">
        <f>S154*H154</f>
        <v>0</v>
      </c>
      <c r="AR154" s="140" t="s">
        <v>289</v>
      </c>
      <c r="AT154" s="140" t="s">
        <v>176</v>
      </c>
      <c r="AU154" s="140" t="s">
        <v>84</v>
      </c>
      <c r="AY154" s="18" t="s">
        <v>172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8" t="s">
        <v>80</v>
      </c>
      <c r="BK154" s="141">
        <f>ROUND(I154*H154,2)</f>
        <v>0</v>
      </c>
      <c r="BL154" s="18" t="s">
        <v>289</v>
      </c>
      <c r="BM154" s="140" t="s">
        <v>1521</v>
      </c>
    </row>
    <row r="155" spans="2:47" s="1" customFormat="1" ht="12">
      <c r="B155" s="33"/>
      <c r="D155" s="142" t="s">
        <v>181</v>
      </c>
      <c r="F155" s="143" t="s">
        <v>1522</v>
      </c>
      <c r="I155" s="144"/>
      <c r="L155" s="33"/>
      <c r="M155" s="145"/>
      <c r="T155" s="54"/>
      <c r="AT155" s="18" t="s">
        <v>181</v>
      </c>
      <c r="AU155" s="18" t="s">
        <v>84</v>
      </c>
    </row>
    <row r="156" spans="2:51" s="14" customFormat="1" ht="12">
      <c r="B156" s="175"/>
      <c r="D156" s="146" t="s">
        <v>185</v>
      </c>
      <c r="E156" s="176" t="s">
        <v>31</v>
      </c>
      <c r="F156" s="177" t="s">
        <v>1523</v>
      </c>
      <c r="H156" s="176" t="s">
        <v>31</v>
      </c>
      <c r="I156" s="178"/>
      <c r="L156" s="175"/>
      <c r="M156" s="179"/>
      <c r="T156" s="180"/>
      <c r="AT156" s="176" t="s">
        <v>185</v>
      </c>
      <c r="AU156" s="176" t="s">
        <v>84</v>
      </c>
      <c r="AV156" s="14" t="s">
        <v>80</v>
      </c>
      <c r="AW156" s="14" t="s">
        <v>36</v>
      </c>
      <c r="AX156" s="14" t="s">
        <v>75</v>
      </c>
      <c r="AY156" s="176" t="s">
        <v>172</v>
      </c>
    </row>
    <row r="157" spans="2:51" s="12" customFormat="1" ht="12">
      <c r="B157" s="148"/>
      <c r="D157" s="146" t="s">
        <v>185</v>
      </c>
      <c r="E157" s="149" t="s">
        <v>31</v>
      </c>
      <c r="F157" s="150" t="s">
        <v>1524</v>
      </c>
      <c r="H157" s="151">
        <v>39</v>
      </c>
      <c r="I157" s="152"/>
      <c r="L157" s="148"/>
      <c r="M157" s="153"/>
      <c r="T157" s="154"/>
      <c r="AT157" s="149" t="s">
        <v>185</v>
      </c>
      <c r="AU157" s="149" t="s">
        <v>84</v>
      </c>
      <c r="AV157" s="12" t="s">
        <v>84</v>
      </c>
      <c r="AW157" s="12" t="s">
        <v>36</v>
      </c>
      <c r="AX157" s="12" t="s">
        <v>80</v>
      </c>
      <c r="AY157" s="149" t="s">
        <v>172</v>
      </c>
    </row>
    <row r="158" spans="2:65" s="1" customFormat="1" ht="16.5" customHeight="1">
      <c r="B158" s="33"/>
      <c r="C158" s="158" t="s">
        <v>301</v>
      </c>
      <c r="D158" s="158" t="s">
        <v>201</v>
      </c>
      <c r="E158" s="159" t="s">
        <v>1525</v>
      </c>
      <c r="F158" s="160" t="s">
        <v>1526</v>
      </c>
      <c r="G158" s="161" t="s">
        <v>109</v>
      </c>
      <c r="H158" s="162">
        <v>40.17</v>
      </c>
      <c r="I158" s="163"/>
      <c r="J158" s="164">
        <f>ROUND(I158*H158,2)</f>
        <v>0</v>
      </c>
      <c r="K158" s="160" t="s">
        <v>179</v>
      </c>
      <c r="L158" s="165"/>
      <c r="M158" s="166" t="s">
        <v>31</v>
      </c>
      <c r="N158" s="167" t="s">
        <v>46</v>
      </c>
      <c r="P158" s="138">
        <f>O158*H158</f>
        <v>0</v>
      </c>
      <c r="Q158" s="138">
        <v>0.00426</v>
      </c>
      <c r="R158" s="138">
        <f>Q158*H158</f>
        <v>0.1711242</v>
      </c>
      <c r="S158" s="138">
        <v>0</v>
      </c>
      <c r="T158" s="139">
        <f>S158*H158</f>
        <v>0</v>
      </c>
      <c r="AR158" s="140" t="s">
        <v>397</v>
      </c>
      <c r="AT158" s="140" t="s">
        <v>201</v>
      </c>
      <c r="AU158" s="140" t="s">
        <v>84</v>
      </c>
      <c r="AY158" s="18" t="s">
        <v>172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8" t="s">
        <v>80</v>
      </c>
      <c r="BK158" s="141">
        <f>ROUND(I158*H158,2)</f>
        <v>0</v>
      </c>
      <c r="BL158" s="18" t="s">
        <v>289</v>
      </c>
      <c r="BM158" s="140" t="s">
        <v>1527</v>
      </c>
    </row>
    <row r="159" spans="2:51" s="12" customFormat="1" ht="12">
      <c r="B159" s="148"/>
      <c r="D159" s="146" t="s">
        <v>185</v>
      </c>
      <c r="F159" s="150" t="s">
        <v>1528</v>
      </c>
      <c r="H159" s="151">
        <v>40.17</v>
      </c>
      <c r="I159" s="152"/>
      <c r="L159" s="148"/>
      <c r="M159" s="153"/>
      <c r="T159" s="154"/>
      <c r="AT159" s="149" t="s">
        <v>185</v>
      </c>
      <c r="AU159" s="149" t="s">
        <v>84</v>
      </c>
      <c r="AV159" s="12" t="s">
        <v>84</v>
      </c>
      <c r="AW159" s="12" t="s">
        <v>4</v>
      </c>
      <c r="AX159" s="12" t="s">
        <v>80</v>
      </c>
      <c r="AY159" s="149" t="s">
        <v>172</v>
      </c>
    </row>
    <row r="160" spans="2:65" s="1" customFormat="1" ht="49.15" customHeight="1">
      <c r="B160" s="33"/>
      <c r="C160" s="129" t="s">
        <v>304</v>
      </c>
      <c r="D160" s="129" t="s">
        <v>176</v>
      </c>
      <c r="E160" s="130" t="s">
        <v>1529</v>
      </c>
      <c r="F160" s="131" t="s">
        <v>1530</v>
      </c>
      <c r="G160" s="132" t="s">
        <v>584</v>
      </c>
      <c r="H160" s="133">
        <v>26</v>
      </c>
      <c r="I160" s="134"/>
      <c r="J160" s="135">
        <f>ROUND(I160*H160,2)</f>
        <v>0</v>
      </c>
      <c r="K160" s="131" t="s">
        <v>179</v>
      </c>
      <c r="L160" s="33"/>
      <c r="M160" s="136" t="s">
        <v>31</v>
      </c>
      <c r="N160" s="137" t="s">
        <v>46</v>
      </c>
      <c r="P160" s="138">
        <f>O160*H160</f>
        <v>0</v>
      </c>
      <c r="Q160" s="138">
        <v>0</v>
      </c>
      <c r="R160" s="138">
        <f>Q160*H160</f>
        <v>0</v>
      </c>
      <c r="S160" s="138">
        <v>0</v>
      </c>
      <c r="T160" s="139">
        <f>S160*H160</f>
        <v>0</v>
      </c>
      <c r="AR160" s="140" t="s">
        <v>289</v>
      </c>
      <c r="AT160" s="140" t="s">
        <v>176</v>
      </c>
      <c r="AU160" s="140" t="s">
        <v>84</v>
      </c>
      <c r="AY160" s="18" t="s">
        <v>172</v>
      </c>
      <c r="BE160" s="141">
        <f>IF(N160="základní",J160,0)</f>
        <v>0</v>
      </c>
      <c r="BF160" s="141">
        <f>IF(N160="snížená",J160,0)</f>
        <v>0</v>
      </c>
      <c r="BG160" s="141">
        <f>IF(N160="zákl. přenesená",J160,0)</f>
        <v>0</v>
      </c>
      <c r="BH160" s="141">
        <f>IF(N160="sníž. přenesená",J160,0)</f>
        <v>0</v>
      </c>
      <c r="BI160" s="141">
        <f>IF(N160="nulová",J160,0)</f>
        <v>0</v>
      </c>
      <c r="BJ160" s="18" t="s">
        <v>80</v>
      </c>
      <c r="BK160" s="141">
        <f>ROUND(I160*H160,2)</f>
        <v>0</v>
      </c>
      <c r="BL160" s="18" t="s">
        <v>289</v>
      </c>
      <c r="BM160" s="140" t="s">
        <v>1531</v>
      </c>
    </row>
    <row r="161" spans="2:47" s="1" customFormat="1" ht="12">
      <c r="B161" s="33"/>
      <c r="D161" s="142" t="s">
        <v>181</v>
      </c>
      <c r="F161" s="143" t="s">
        <v>1532</v>
      </c>
      <c r="I161" s="144"/>
      <c r="L161" s="33"/>
      <c r="M161" s="145"/>
      <c r="T161" s="54"/>
      <c r="AT161" s="18" t="s">
        <v>181</v>
      </c>
      <c r="AU161" s="18" t="s">
        <v>84</v>
      </c>
    </row>
    <row r="162" spans="2:51" s="12" customFormat="1" ht="12">
      <c r="B162" s="148"/>
      <c r="D162" s="146" t="s">
        <v>185</v>
      </c>
      <c r="E162" s="149" t="s">
        <v>31</v>
      </c>
      <c r="F162" s="150" t="s">
        <v>1533</v>
      </c>
      <c r="H162" s="151">
        <v>26</v>
      </c>
      <c r="I162" s="152"/>
      <c r="L162" s="148"/>
      <c r="M162" s="153"/>
      <c r="T162" s="154"/>
      <c r="AT162" s="149" t="s">
        <v>185</v>
      </c>
      <c r="AU162" s="149" t="s">
        <v>84</v>
      </c>
      <c r="AV162" s="12" t="s">
        <v>84</v>
      </c>
      <c r="AW162" s="12" t="s">
        <v>36</v>
      </c>
      <c r="AX162" s="12" t="s">
        <v>80</v>
      </c>
      <c r="AY162" s="149" t="s">
        <v>172</v>
      </c>
    </row>
    <row r="163" spans="2:65" s="1" customFormat="1" ht="24.2" customHeight="1">
      <c r="B163" s="33"/>
      <c r="C163" s="158" t="s">
        <v>312</v>
      </c>
      <c r="D163" s="158" t="s">
        <v>201</v>
      </c>
      <c r="E163" s="159" t="s">
        <v>1534</v>
      </c>
      <c r="F163" s="160" t="s">
        <v>1535</v>
      </c>
      <c r="G163" s="161" t="s">
        <v>584</v>
      </c>
      <c r="H163" s="162">
        <v>26</v>
      </c>
      <c r="I163" s="163"/>
      <c r="J163" s="164">
        <f>ROUND(I163*H163,2)</f>
        <v>0</v>
      </c>
      <c r="K163" s="160" t="s">
        <v>179</v>
      </c>
      <c r="L163" s="165"/>
      <c r="M163" s="166" t="s">
        <v>31</v>
      </c>
      <c r="N163" s="167" t="s">
        <v>46</v>
      </c>
      <c r="P163" s="138">
        <f>O163*H163</f>
        <v>0</v>
      </c>
      <c r="Q163" s="138">
        <v>0.0014</v>
      </c>
      <c r="R163" s="138">
        <f>Q163*H163</f>
        <v>0.0364</v>
      </c>
      <c r="S163" s="138">
        <v>0</v>
      </c>
      <c r="T163" s="139">
        <f>S163*H163</f>
        <v>0</v>
      </c>
      <c r="AR163" s="140" t="s">
        <v>397</v>
      </c>
      <c r="AT163" s="140" t="s">
        <v>201</v>
      </c>
      <c r="AU163" s="140" t="s">
        <v>84</v>
      </c>
      <c r="AY163" s="18" t="s">
        <v>172</v>
      </c>
      <c r="BE163" s="141">
        <f>IF(N163="základní",J163,0)</f>
        <v>0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8" t="s">
        <v>80</v>
      </c>
      <c r="BK163" s="141">
        <f>ROUND(I163*H163,2)</f>
        <v>0</v>
      </c>
      <c r="BL163" s="18" t="s">
        <v>289</v>
      </c>
      <c r="BM163" s="140" t="s">
        <v>1536</v>
      </c>
    </row>
    <row r="164" spans="2:65" s="1" customFormat="1" ht="44.25" customHeight="1">
      <c r="B164" s="33"/>
      <c r="C164" s="129" t="s">
        <v>318</v>
      </c>
      <c r="D164" s="129" t="s">
        <v>176</v>
      </c>
      <c r="E164" s="130" t="s">
        <v>1537</v>
      </c>
      <c r="F164" s="131" t="s">
        <v>1538</v>
      </c>
      <c r="G164" s="132" t="s">
        <v>584</v>
      </c>
      <c r="H164" s="133">
        <v>13</v>
      </c>
      <c r="I164" s="134"/>
      <c r="J164" s="135">
        <f>ROUND(I164*H164,2)</f>
        <v>0</v>
      </c>
      <c r="K164" s="131" t="s">
        <v>179</v>
      </c>
      <c r="L164" s="33"/>
      <c r="M164" s="136" t="s">
        <v>31</v>
      </c>
      <c r="N164" s="137" t="s">
        <v>46</v>
      </c>
      <c r="P164" s="138">
        <f>O164*H164</f>
        <v>0</v>
      </c>
      <c r="Q164" s="138">
        <v>0</v>
      </c>
      <c r="R164" s="138">
        <f>Q164*H164</f>
        <v>0</v>
      </c>
      <c r="S164" s="138">
        <v>0</v>
      </c>
      <c r="T164" s="139">
        <f>S164*H164</f>
        <v>0</v>
      </c>
      <c r="AR164" s="140" t="s">
        <v>289</v>
      </c>
      <c r="AT164" s="140" t="s">
        <v>176</v>
      </c>
      <c r="AU164" s="140" t="s">
        <v>84</v>
      </c>
      <c r="AY164" s="18" t="s">
        <v>172</v>
      </c>
      <c r="BE164" s="141">
        <f>IF(N164="základní",J164,0)</f>
        <v>0</v>
      </c>
      <c r="BF164" s="141">
        <f>IF(N164="snížená",J164,0)</f>
        <v>0</v>
      </c>
      <c r="BG164" s="141">
        <f>IF(N164="zákl. přenesená",J164,0)</f>
        <v>0</v>
      </c>
      <c r="BH164" s="141">
        <f>IF(N164="sníž. přenesená",J164,0)</f>
        <v>0</v>
      </c>
      <c r="BI164" s="141">
        <f>IF(N164="nulová",J164,0)</f>
        <v>0</v>
      </c>
      <c r="BJ164" s="18" t="s">
        <v>80</v>
      </c>
      <c r="BK164" s="141">
        <f>ROUND(I164*H164,2)</f>
        <v>0</v>
      </c>
      <c r="BL164" s="18" t="s">
        <v>289</v>
      </c>
      <c r="BM164" s="140" t="s">
        <v>1539</v>
      </c>
    </row>
    <row r="165" spans="2:47" s="1" customFormat="1" ht="12">
      <c r="B165" s="33"/>
      <c r="D165" s="142" t="s">
        <v>181</v>
      </c>
      <c r="F165" s="143" t="s">
        <v>1540</v>
      </c>
      <c r="I165" s="144"/>
      <c r="L165" s="33"/>
      <c r="M165" s="145"/>
      <c r="T165" s="54"/>
      <c r="AT165" s="18" t="s">
        <v>181</v>
      </c>
      <c r="AU165" s="18" t="s">
        <v>84</v>
      </c>
    </row>
    <row r="166" spans="2:65" s="1" customFormat="1" ht="16.5" customHeight="1">
      <c r="B166" s="33"/>
      <c r="C166" s="158" t="s">
        <v>7</v>
      </c>
      <c r="D166" s="158" t="s">
        <v>201</v>
      </c>
      <c r="E166" s="159" t="s">
        <v>1541</v>
      </c>
      <c r="F166" s="160" t="s">
        <v>1542</v>
      </c>
      <c r="G166" s="161" t="s">
        <v>584</v>
      </c>
      <c r="H166" s="162">
        <v>13</v>
      </c>
      <c r="I166" s="163"/>
      <c r="J166" s="164">
        <f>ROUND(I166*H166,2)</f>
        <v>0</v>
      </c>
      <c r="K166" s="160" t="s">
        <v>179</v>
      </c>
      <c r="L166" s="165"/>
      <c r="M166" s="166" t="s">
        <v>31</v>
      </c>
      <c r="N166" s="167" t="s">
        <v>46</v>
      </c>
      <c r="P166" s="138">
        <f>O166*H166</f>
        <v>0</v>
      </c>
      <c r="Q166" s="138">
        <v>0.00146</v>
      </c>
      <c r="R166" s="138">
        <f>Q166*H166</f>
        <v>0.01898</v>
      </c>
      <c r="S166" s="138">
        <v>0</v>
      </c>
      <c r="T166" s="139">
        <f>S166*H166</f>
        <v>0</v>
      </c>
      <c r="AR166" s="140" t="s">
        <v>397</v>
      </c>
      <c r="AT166" s="140" t="s">
        <v>201</v>
      </c>
      <c r="AU166" s="140" t="s">
        <v>84</v>
      </c>
      <c r="AY166" s="18" t="s">
        <v>172</v>
      </c>
      <c r="BE166" s="141">
        <f>IF(N166="základní",J166,0)</f>
        <v>0</v>
      </c>
      <c r="BF166" s="141">
        <f>IF(N166="snížená",J166,0)</f>
        <v>0</v>
      </c>
      <c r="BG166" s="141">
        <f>IF(N166="zákl. přenesená",J166,0)</f>
        <v>0</v>
      </c>
      <c r="BH166" s="141">
        <f>IF(N166="sníž. přenesená",J166,0)</f>
        <v>0</v>
      </c>
      <c r="BI166" s="141">
        <f>IF(N166="nulová",J166,0)</f>
        <v>0</v>
      </c>
      <c r="BJ166" s="18" t="s">
        <v>80</v>
      </c>
      <c r="BK166" s="141">
        <f>ROUND(I166*H166,2)</f>
        <v>0</v>
      </c>
      <c r="BL166" s="18" t="s">
        <v>289</v>
      </c>
      <c r="BM166" s="140" t="s">
        <v>1543</v>
      </c>
    </row>
    <row r="167" spans="2:65" s="1" customFormat="1" ht="37.9" customHeight="1">
      <c r="B167" s="33"/>
      <c r="C167" s="129" t="s">
        <v>332</v>
      </c>
      <c r="D167" s="129" t="s">
        <v>176</v>
      </c>
      <c r="E167" s="130" t="s">
        <v>1544</v>
      </c>
      <c r="F167" s="131" t="s">
        <v>1545</v>
      </c>
      <c r="G167" s="132" t="s">
        <v>109</v>
      </c>
      <c r="H167" s="133">
        <v>10</v>
      </c>
      <c r="I167" s="134"/>
      <c r="J167" s="135">
        <f>ROUND(I167*H167,2)</f>
        <v>0</v>
      </c>
      <c r="K167" s="131" t="s">
        <v>179</v>
      </c>
      <c r="L167" s="33"/>
      <c r="M167" s="136" t="s">
        <v>31</v>
      </c>
      <c r="N167" s="137" t="s">
        <v>46</v>
      </c>
      <c r="P167" s="138">
        <f>O167*H167</f>
        <v>0</v>
      </c>
      <c r="Q167" s="138">
        <v>4E-05</v>
      </c>
      <c r="R167" s="138">
        <f>Q167*H167</f>
        <v>0.0004</v>
      </c>
      <c r="S167" s="138">
        <v>0.04304</v>
      </c>
      <c r="T167" s="139">
        <f>S167*H167</f>
        <v>0.4304</v>
      </c>
      <c r="AR167" s="140" t="s">
        <v>289</v>
      </c>
      <c r="AT167" s="140" t="s">
        <v>176</v>
      </c>
      <c r="AU167" s="140" t="s">
        <v>84</v>
      </c>
      <c r="AY167" s="18" t="s">
        <v>172</v>
      </c>
      <c r="BE167" s="141">
        <f>IF(N167="základní",J167,0)</f>
        <v>0</v>
      </c>
      <c r="BF167" s="141">
        <f>IF(N167="snížená",J167,0)</f>
        <v>0</v>
      </c>
      <c r="BG167" s="141">
        <f>IF(N167="zákl. přenesená",J167,0)</f>
        <v>0</v>
      </c>
      <c r="BH167" s="141">
        <f>IF(N167="sníž. přenesená",J167,0)</f>
        <v>0</v>
      </c>
      <c r="BI167" s="141">
        <f>IF(N167="nulová",J167,0)</f>
        <v>0</v>
      </c>
      <c r="BJ167" s="18" t="s">
        <v>80</v>
      </c>
      <c r="BK167" s="141">
        <f>ROUND(I167*H167,2)</f>
        <v>0</v>
      </c>
      <c r="BL167" s="18" t="s">
        <v>289</v>
      </c>
      <c r="BM167" s="140" t="s">
        <v>1546</v>
      </c>
    </row>
    <row r="168" spans="2:47" s="1" customFormat="1" ht="12">
      <c r="B168" s="33"/>
      <c r="D168" s="142" t="s">
        <v>181</v>
      </c>
      <c r="F168" s="143" t="s">
        <v>1547</v>
      </c>
      <c r="I168" s="144"/>
      <c r="L168" s="33"/>
      <c r="M168" s="145"/>
      <c r="T168" s="54"/>
      <c r="AT168" s="18" t="s">
        <v>181</v>
      </c>
      <c r="AU168" s="18" t="s">
        <v>84</v>
      </c>
    </row>
    <row r="169" spans="2:51" s="12" customFormat="1" ht="12">
      <c r="B169" s="148"/>
      <c r="D169" s="146" t="s">
        <v>185</v>
      </c>
      <c r="E169" s="149" t="s">
        <v>31</v>
      </c>
      <c r="F169" s="150" t="s">
        <v>1548</v>
      </c>
      <c r="H169" s="151">
        <v>10</v>
      </c>
      <c r="I169" s="152"/>
      <c r="L169" s="148"/>
      <c r="M169" s="153"/>
      <c r="T169" s="154"/>
      <c r="AT169" s="149" t="s">
        <v>185</v>
      </c>
      <c r="AU169" s="149" t="s">
        <v>84</v>
      </c>
      <c r="AV169" s="12" t="s">
        <v>84</v>
      </c>
      <c r="AW169" s="12" t="s">
        <v>36</v>
      </c>
      <c r="AX169" s="12" t="s">
        <v>80</v>
      </c>
      <c r="AY169" s="149" t="s">
        <v>172</v>
      </c>
    </row>
    <row r="170" spans="2:65" s="1" customFormat="1" ht="24.2" customHeight="1">
      <c r="B170" s="33"/>
      <c r="C170" s="158" t="s">
        <v>338</v>
      </c>
      <c r="D170" s="158" t="s">
        <v>201</v>
      </c>
      <c r="E170" s="159" t="s">
        <v>1549</v>
      </c>
      <c r="F170" s="160" t="s">
        <v>1550</v>
      </c>
      <c r="G170" s="161" t="s">
        <v>109</v>
      </c>
      <c r="H170" s="162">
        <v>10.15</v>
      </c>
      <c r="I170" s="163"/>
      <c r="J170" s="164">
        <f>ROUND(I170*H170,2)</f>
        <v>0</v>
      </c>
      <c r="K170" s="160" t="s">
        <v>179</v>
      </c>
      <c r="L170" s="165"/>
      <c r="M170" s="166" t="s">
        <v>31</v>
      </c>
      <c r="N170" s="167" t="s">
        <v>46</v>
      </c>
      <c r="P170" s="138">
        <f>O170*H170</f>
        <v>0</v>
      </c>
      <c r="Q170" s="138">
        <v>0.037</v>
      </c>
      <c r="R170" s="138">
        <f>Q170*H170</f>
        <v>0.37555</v>
      </c>
      <c r="S170" s="138">
        <v>0</v>
      </c>
      <c r="T170" s="139">
        <f>S170*H170</f>
        <v>0</v>
      </c>
      <c r="AR170" s="140" t="s">
        <v>397</v>
      </c>
      <c r="AT170" s="140" t="s">
        <v>201</v>
      </c>
      <c r="AU170" s="140" t="s">
        <v>84</v>
      </c>
      <c r="AY170" s="18" t="s">
        <v>172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8" t="s">
        <v>80</v>
      </c>
      <c r="BK170" s="141">
        <f>ROUND(I170*H170,2)</f>
        <v>0</v>
      </c>
      <c r="BL170" s="18" t="s">
        <v>289</v>
      </c>
      <c r="BM170" s="140" t="s">
        <v>1551</v>
      </c>
    </row>
    <row r="171" spans="2:51" s="12" customFormat="1" ht="12">
      <c r="B171" s="148"/>
      <c r="D171" s="146" t="s">
        <v>185</v>
      </c>
      <c r="F171" s="150" t="s">
        <v>1552</v>
      </c>
      <c r="H171" s="151">
        <v>10.15</v>
      </c>
      <c r="I171" s="152"/>
      <c r="L171" s="148"/>
      <c r="M171" s="153"/>
      <c r="T171" s="154"/>
      <c r="AT171" s="149" t="s">
        <v>185</v>
      </c>
      <c r="AU171" s="149" t="s">
        <v>84</v>
      </c>
      <c r="AV171" s="12" t="s">
        <v>84</v>
      </c>
      <c r="AW171" s="12" t="s">
        <v>4</v>
      </c>
      <c r="AX171" s="12" t="s">
        <v>80</v>
      </c>
      <c r="AY171" s="149" t="s">
        <v>172</v>
      </c>
    </row>
    <row r="172" spans="2:65" s="1" customFormat="1" ht="24.2" customHeight="1">
      <c r="B172" s="33"/>
      <c r="C172" s="129" t="s">
        <v>346</v>
      </c>
      <c r="D172" s="129" t="s">
        <v>176</v>
      </c>
      <c r="E172" s="130" t="s">
        <v>1553</v>
      </c>
      <c r="F172" s="131" t="s">
        <v>1554</v>
      </c>
      <c r="G172" s="132" t="s">
        <v>109</v>
      </c>
      <c r="H172" s="133">
        <v>100</v>
      </c>
      <c r="I172" s="134"/>
      <c r="J172" s="135">
        <f>ROUND(I172*H172,2)</f>
        <v>0</v>
      </c>
      <c r="K172" s="131" t="s">
        <v>179</v>
      </c>
      <c r="L172" s="33"/>
      <c r="M172" s="136" t="s">
        <v>31</v>
      </c>
      <c r="N172" s="137" t="s">
        <v>46</v>
      </c>
      <c r="P172" s="138">
        <f>O172*H172</f>
        <v>0</v>
      </c>
      <c r="Q172" s="138">
        <v>0</v>
      </c>
      <c r="R172" s="138">
        <f>Q172*H172</f>
        <v>0</v>
      </c>
      <c r="S172" s="138">
        <v>0</v>
      </c>
      <c r="T172" s="139">
        <f>S172*H172</f>
        <v>0</v>
      </c>
      <c r="AR172" s="140" t="s">
        <v>289</v>
      </c>
      <c r="AT172" s="140" t="s">
        <v>176</v>
      </c>
      <c r="AU172" s="140" t="s">
        <v>84</v>
      </c>
      <c r="AY172" s="18" t="s">
        <v>172</v>
      </c>
      <c r="BE172" s="141">
        <f>IF(N172="základní",J172,0)</f>
        <v>0</v>
      </c>
      <c r="BF172" s="141">
        <f>IF(N172="snížená",J172,0)</f>
        <v>0</v>
      </c>
      <c r="BG172" s="141">
        <f>IF(N172="zákl. přenesená",J172,0)</f>
        <v>0</v>
      </c>
      <c r="BH172" s="141">
        <f>IF(N172="sníž. přenesená",J172,0)</f>
        <v>0</v>
      </c>
      <c r="BI172" s="141">
        <f>IF(N172="nulová",J172,0)</f>
        <v>0</v>
      </c>
      <c r="BJ172" s="18" t="s">
        <v>80</v>
      </c>
      <c r="BK172" s="141">
        <f>ROUND(I172*H172,2)</f>
        <v>0</v>
      </c>
      <c r="BL172" s="18" t="s">
        <v>289</v>
      </c>
      <c r="BM172" s="140" t="s">
        <v>1555</v>
      </c>
    </row>
    <row r="173" spans="2:47" s="1" customFormat="1" ht="12">
      <c r="B173" s="33"/>
      <c r="D173" s="142" t="s">
        <v>181</v>
      </c>
      <c r="F173" s="143" t="s">
        <v>1556</v>
      </c>
      <c r="I173" s="144"/>
      <c r="L173" s="33"/>
      <c r="M173" s="145"/>
      <c r="T173" s="54"/>
      <c r="AT173" s="18" t="s">
        <v>181</v>
      </c>
      <c r="AU173" s="18" t="s">
        <v>84</v>
      </c>
    </row>
    <row r="174" spans="2:51" s="12" customFormat="1" ht="12">
      <c r="B174" s="148"/>
      <c r="D174" s="146" t="s">
        <v>185</v>
      </c>
      <c r="E174" s="149" t="s">
        <v>31</v>
      </c>
      <c r="F174" s="150" t="s">
        <v>1468</v>
      </c>
      <c r="H174" s="151">
        <v>100</v>
      </c>
      <c r="I174" s="152"/>
      <c r="L174" s="148"/>
      <c r="M174" s="153"/>
      <c r="T174" s="154"/>
      <c r="AT174" s="149" t="s">
        <v>185</v>
      </c>
      <c r="AU174" s="149" t="s">
        <v>84</v>
      </c>
      <c r="AV174" s="12" t="s">
        <v>84</v>
      </c>
      <c r="AW174" s="12" t="s">
        <v>36</v>
      </c>
      <c r="AX174" s="12" t="s">
        <v>80</v>
      </c>
      <c r="AY174" s="149" t="s">
        <v>172</v>
      </c>
    </row>
    <row r="175" spans="2:47" s="1" customFormat="1" ht="12">
      <c r="B175" s="33"/>
      <c r="D175" s="146" t="s">
        <v>186</v>
      </c>
      <c r="F175" s="155" t="s">
        <v>1479</v>
      </c>
      <c r="L175" s="33"/>
      <c r="M175" s="145"/>
      <c r="T175" s="54"/>
      <c r="AU175" s="18" t="s">
        <v>84</v>
      </c>
    </row>
    <row r="176" spans="2:47" s="1" customFormat="1" ht="12">
      <c r="B176" s="33"/>
      <c r="D176" s="146" t="s">
        <v>186</v>
      </c>
      <c r="F176" s="156" t="s">
        <v>1480</v>
      </c>
      <c r="H176" s="157">
        <v>0</v>
      </c>
      <c r="L176" s="33"/>
      <c r="M176" s="145"/>
      <c r="T176" s="54"/>
      <c r="AU176" s="18" t="s">
        <v>84</v>
      </c>
    </row>
    <row r="177" spans="2:47" s="1" customFormat="1" ht="12">
      <c r="B177" s="33"/>
      <c r="D177" s="146" t="s">
        <v>186</v>
      </c>
      <c r="F177" s="156" t="s">
        <v>801</v>
      </c>
      <c r="H177" s="157">
        <v>100</v>
      </c>
      <c r="L177" s="33"/>
      <c r="M177" s="145"/>
      <c r="T177" s="54"/>
      <c r="AU177" s="18" t="s">
        <v>84</v>
      </c>
    </row>
    <row r="178" spans="2:65" s="1" customFormat="1" ht="24.2" customHeight="1">
      <c r="B178" s="33"/>
      <c r="C178" s="129" t="s">
        <v>352</v>
      </c>
      <c r="D178" s="129" t="s">
        <v>176</v>
      </c>
      <c r="E178" s="130" t="s">
        <v>1557</v>
      </c>
      <c r="F178" s="131" t="s">
        <v>1558</v>
      </c>
      <c r="G178" s="132" t="s">
        <v>475</v>
      </c>
      <c r="H178" s="133">
        <v>15</v>
      </c>
      <c r="I178" s="134"/>
      <c r="J178" s="135">
        <f>ROUND(I178*H178,2)</f>
        <v>0</v>
      </c>
      <c r="K178" s="131" t="s">
        <v>179</v>
      </c>
      <c r="L178" s="33"/>
      <c r="M178" s="136" t="s">
        <v>31</v>
      </c>
      <c r="N178" s="137" t="s">
        <v>46</v>
      </c>
      <c r="P178" s="138">
        <f>O178*H178</f>
        <v>0</v>
      </c>
      <c r="Q178" s="138">
        <v>0</v>
      </c>
      <c r="R178" s="138">
        <f>Q178*H178</f>
        <v>0</v>
      </c>
      <c r="S178" s="138">
        <v>0</v>
      </c>
      <c r="T178" s="139">
        <f>S178*H178</f>
        <v>0</v>
      </c>
      <c r="AR178" s="140" t="s">
        <v>289</v>
      </c>
      <c r="AT178" s="140" t="s">
        <v>176</v>
      </c>
      <c r="AU178" s="140" t="s">
        <v>84</v>
      </c>
      <c r="AY178" s="18" t="s">
        <v>172</v>
      </c>
      <c r="BE178" s="141">
        <f>IF(N178="základní",J178,0)</f>
        <v>0</v>
      </c>
      <c r="BF178" s="141">
        <f>IF(N178="snížená",J178,0)</f>
        <v>0</v>
      </c>
      <c r="BG178" s="141">
        <f>IF(N178="zákl. přenesená",J178,0)</f>
        <v>0</v>
      </c>
      <c r="BH178" s="141">
        <f>IF(N178="sníž. přenesená",J178,0)</f>
        <v>0</v>
      </c>
      <c r="BI178" s="141">
        <f>IF(N178="nulová",J178,0)</f>
        <v>0</v>
      </c>
      <c r="BJ178" s="18" t="s">
        <v>80</v>
      </c>
      <c r="BK178" s="141">
        <f>ROUND(I178*H178,2)</f>
        <v>0</v>
      </c>
      <c r="BL178" s="18" t="s">
        <v>289</v>
      </c>
      <c r="BM178" s="140" t="s">
        <v>1559</v>
      </c>
    </row>
    <row r="179" spans="2:47" s="1" customFormat="1" ht="12">
      <c r="B179" s="33"/>
      <c r="D179" s="142" t="s">
        <v>181</v>
      </c>
      <c r="F179" s="143" t="s">
        <v>1560</v>
      </c>
      <c r="I179" s="144"/>
      <c r="L179" s="33"/>
      <c r="M179" s="145"/>
      <c r="T179" s="54"/>
      <c r="AT179" s="18" t="s">
        <v>181</v>
      </c>
      <c r="AU179" s="18" t="s">
        <v>84</v>
      </c>
    </row>
    <row r="180" spans="2:51" s="12" customFormat="1" ht="12">
      <c r="B180" s="148"/>
      <c r="D180" s="146" t="s">
        <v>185</v>
      </c>
      <c r="E180" s="149" t="s">
        <v>31</v>
      </c>
      <c r="F180" s="150" t="s">
        <v>1561</v>
      </c>
      <c r="H180" s="151">
        <v>15</v>
      </c>
      <c r="I180" s="152"/>
      <c r="L180" s="148"/>
      <c r="M180" s="153"/>
      <c r="T180" s="154"/>
      <c r="AT180" s="149" t="s">
        <v>185</v>
      </c>
      <c r="AU180" s="149" t="s">
        <v>84</v>
      </c>
      <c r="AV180" s="12" t="s">
        <v>84</v>
      </c>
      <c r="AW180" s="12" t="s">
        <v>36</v>
      </c>
      <c r="AX180" s="12" t="s">
        <v>80</v>
      </c>
      <c r="AY180" s="149" t="s">
        <v>172</v>
      </c>
    </row>
    <row r="181" spans="2:63" s="11" customFormat="1" ht="22.9" customHeight="1">
      <c r="B181" s="117"/>
      <c r="D181" s="118" t="s">
        <v>74</v>
      </c>
      <c r="E181" s="127" t="s">
        <v>1562</v>
      </c>
      <c r="F181" s="127" t="s">
        <v>1563</v>
      </c>
      <c r="I181" s="120"/>
      <c r="J181" s="128">
        <f>BK181</f>
        <v>0</v>
      </c>
      <c r="L181" s="117"/>
      <c r="M181" s="122"/>
      <c r="P181" s="123">
        <f>SUM(P182:P193)</f>
        <v>0</v>
      </c>
      <c r="R181" s="123">
        <f>SUM(R182:R193)</f>
        <v>1.0478260000000001</v>
      </c>
      <c r="T181" s="124">
        <f>SUM(T182:T193)</f>
        <v>0</v>
      </c>
      <c r="AR181" s="118" t="s">
        <v>84</v>
      </c>
      <c r="AT181" s="125" t="s">
        <v>74</v>
      </c>
      <c r="AU181" s="125" t="s">
        <v>80</v>
      </c>
      <c r="AY181" s="118" t="s">
        <v>172</v>
      </c>
      <c r="BK181" s="126">
        <f>SUM(BK182:BK193)</f>
        <v>0</v>
      </c>
    </row>
    <row r="182" spans="2:65" s="1" customFormat="1" ht="33" customHeight="1">
      <c r="B182" s="33"/>
      <c r="C182" s="129" t="s">
        <v>358</v>
      </c>
      <c r="D182" s="129" t="s">
        <v>176</v>
      </c>
      <c r="E182" s="130" t="s">
        <v>1564</v>
      </c>
      <c r="F182" s="131" t="s">
        <v>1565</v>
      </c>
      <c r="G182" s="132" t="s">
        <v>584</v>
      </c>
      <c r="H182" s="133">
        <v>13</v>
      </c>
      <c r="I182" s="134"/>
      <c r="J182" s="135">
        <f>ROUND(I182*H182,2)</f>
        <v>0</v>
      </c>
      <c r="K182" s="131" t="s">
        <v>179</v>
      </c>
      <c r="L182" s="33"/>
      <c r="M182" s="136" t="s">
        <v>31</v>
      </c>
      <c r="N182" s="137" t="s">
        <v>46</v>
      </c>
      <c r="P182" s="138">
        <f>O182*H182</f>
        <v>0</v>
      </c>
      <c r="Q182" s="138">
        <v>0.00207</v>
      </c>
      <c r="R182" s="138">
        <f>Q182*H182</f>
        <v>0.026909999999999996</v>
      </c>
      <c r="S182" s="138">
        <v>0</v>
      </c>
      <c r="T182" s="139">
        <f>S182*H182</f>
        <v>0</v>
      </c>
      <c r="AR182" s="140" t="s">
        <v>289</v>
      </c>
      <c r="AT182" s="140" t="s">
        <v>176</v>
      </c>
      <c r="AU182" s="140" t="s">
        <v>84</v>
      </c>
      <c r="AY182" s="18" t="s">
        <v>172</v>
      </c>
      <c r="BE182" s="141">
        <f>IF(N182="základní",J182,0)</f>
        <v>0</v>
      </c>
      <c r="BF182" s="141">
        <f>IF(N182="snížená",J182,0)</f>
        <v>0</v>
      </c>
      <c r="BG182" s="141">
        <f>IF(N182="zákl. přenesená",J182,0)</f>
        <v>0</v>
      </c>
      <c r="BH182" s="141">
        <f>IF(N182="sníž. přenesená",J182,0)</f>
        <v>0</v>
      </c>
      <c r="BI182" s="141">
        <f>IF(N182="nulová",J182,0)</f>
        <v>0</v>
      </c>
      <c r="BJ182" s="18" t="s">
        <v>80</v>
      </c>
      <c r="BK182" s="141">
        <f>ROUND(I182*H182,2)</f>
        <v>0</v>
      </c>
      <c r="BL182" s="18" t="s">
        <v>289</v>
      </c>
      <c r="BM182" s="140" t="s">
        <v>1566</v>
      </c>
    </row>
    <row r="183" spans="2:47" s="1" customFormat="1" ht="12">
      <c r="B183" s="33"/>
      <c r="D183" s="142" t="s">
        <v>181</v>
      </c>
      <c r="F183" s="143" t="s">
        <v>1567</v>
      </c>
      <c r="I183" s="144"/>
      <c r="L183" s="33"/>
      <c r="M183" s="145"/>
      <c r="T183" s="54"/>
      <c r="AT183" s="18" t="s">
        <v>181</v>
      </c>
      <c r="AU183" s="18" t="s">
        <v>84</v>
      </c>
    </row>
    <row r="184" spans="2:65" s="1" customFormat="1" ht="16.5" customHeight="1">
      <c r="B184" s="33"/>
      <c r="C184" s="158" t="s">
        <v>366</v>
      </c>
      <c r="D184" s="158" t="s">
        <v>201</v>
      </c>
      <c r="E184" s="159" t="s">
        <v>1568</v>
      </c>
      <c r="F184" s="160" t="s">
        <v>1569</v>
      </c>
      <c r="G184" s="161" t="s">
        <v>584</v>
      </c>
      <c r="H184" s="162">
        <v>13</v>
      </c>
      <c r="I184" s="163"/>
      <c r="J184" s="164">
        <f>ROUND(I184*H184,2)</f>
        <v>0</v>
      </c>
      <c r="K184" s="160" t="s">
        <v>179</v>
      </c>
      <c r="L184" s="165"/>
      <c r="M184" s="166" t="s">
        <v>31</v>
      </c>
      <c r="N184" s="167" t="s">
        <v>46</v>
      </c>
      <c r="P184" s="138">
        <f>O184*H184</f>
        <v>0</v>
      </c>
      <c r="Q184" s="138">
        <v>0.0675</v>
      </c>
      <c r="R184" s="138">
        <f>Q184*H184</f>
        <v>0.8775000000000001</v>
      </c>
      <c r="S184" s="138">
        <v>0</v>
      </c>
      <c r="T184" s="139">
        <f>S184*H184</f>
        <v>0</v>
      </c>
      <c r="AR184" s="140" t="s">
        <v>397</v>
      </c>
      <c r="AT184" s="140" t="s">
        <v>201</v>
      </c>
      <c r="AU184" s="140" t="s">
        <v>84</v>
      </c>
      <c r="AY184" s="18" t="s">
        <v>172</v>
      </c>
      <c r="BE184" s="141">
        <f>IF(N184="základní",J184,0)</f>
        <v>0</v>
      </c>
      <c r="BF184" s="141">
        <f>IF(N184="snížená",J184,0)</f>
        <v>0</v>
      </c>
      <c r="BG184" s="141">
        <f>IF(N184="zákl. přenesená",J184,0)</f>
        <v>0</v>
      </c>
      <c r="BH184" s="141">
        <f>IF(N184="sníž. přenesená",J184,0)</f>
        <v>0</v>
      </c>
      <c r="BI184" s="141">
        <f>IF(N184="nulová",J184,0)</f>
        <v>0</v>
      </c>
      <c r="BJ184" s="18" t="s">
        <v>80</v>
      </c>
      <c r="BK184" s="141">
        <f>ROUND(I184*H184,2)</f>
        <v>0</v>
      </c>
      <c r="BL184" s="18" t="s">
        <v>289</v>
      </c>
      <c r="BM184" s="140" t="s">
        <v>1570</v>
      </c>
    </row>
    <row r="185" spans="2:65" s="1" customFormat="1" ht="49.15" customHeight="1">
      <c r="B185" s="33"/>
      <c r="C185" s="129" t="s">
        <v>377</v>
      </c>
      <c r="D185" s="129" t="s">
        <v>176</v>
      </c>
      <c r="E185" s="130" t="s">
        <v>1571</v>
      </c>
      <c r="F185" s="131" t="s">
        <v>1572</v>
      </c>
      <c r="G185" s="132" t="s">
        <v>212</v>
      </c>
      <c r="H185" s="133">
        <v>3.185</v>
      </c>
      <c r="I185" s="134"/>
      <c r="J185" s="135">
        <f>ROUND(I185*H185,2)</f>
        <v>0</v>
      </c>
      <c r="K185" s="131" t="s">
        <v>179</v>
      </c>
      <c r="L185" s="33"/>
      <c r="M185" s="136" t="s">
        <v>31</v>
      </c>
      <c r="N185" s="137" t="s">
        <v>46</v>
      </c>
      <c r="P185" s="138">
        <f>O185*H185</f>
        <v>0</v>
      </c>
      <c r="Q185" s="138">
        <v>0</v>
      </c>
      <c r="R185" s="138">
        <f>Q185*H185</f>
        <v>0</v>
      </c>
      <c r="S185" s="138">
        <v>0</v>
      </c>
      <c r="T185" s="139">
        <f>S185*H185</f>
        <v>0</v>
      </c>
      <c r="AR185" s="140" t="s">
        <v>289</v>
      </c>
      <c r="AT185" s="140" t="s">
        <v>176</v>
      </c>
      <c r="AU185" s="140" t="s">
        <v>84</v>
      </c>
      <c r="AY185" s="18" t="s">
        <v>172</v>
      </c>
      <c r="BE185" s="141">
        <f>IF(N185="základní",J185,0)</f>
        <v>0</v>
      </c>
      <c r="BF185" s="141">
        <f>IF(N185="snížená",J185,0)</f>
        <v>0</v>
      </c>
      <c r="BG185" s="141">
        <f>IF(N185="zákl. přenesená",J185,0)</f>
        <v>0</v>
      </c>
      <c r="BH185" s="141">
        <f>IF(N185="sníž. přenesená",J185,0)</f>
        <v>0</v>
      </c>
      <c r="BI185" s="141">
        <f>IF(N185="nulová",J185,0)</f>
        <v>0</v>
      </c>
      <c r="BJ185" s="18" t="s">
        <v>80</v>
      </c>
      <c r="BK185" s="141">
        <f>ROUND(I185*H185,2)</f>
        <v>0</v>
      </c>
      <c r="BL185" s="18" t="s">
        <v>289</v>
      </c>
      <c r="BM185" s="140" t="s">
        <v>1573</v>
      </c>
    </row>
    <row r="186" spans="2:47" s="1" customFormat="1" ht="12">
      <c r="B186" s="33"/>
      <c r="D186" s="142" t="s">
        <v>181</v>
      </c>
      <c r="F186" s="143" t="s">
        <v>1574</v>
      </c>
      <c r="I186" s="144"/>
      <c r="L186" s="33"/>
      <c r="M186" s="145"/>
      <c r="T186" s="54"/>
      <c r="AT186" s="18" t="s">
        <v>181</v>
      </c>
      <c r="AU186" s="18" t="s">
        <v>84</v>
      </c>
    </row>
    <row r="187" spans="2:51" s="14" customFormat="1" ht="12">
      <c r="B187" s="175"/>
      <c r="D187" s="146" t="s">
        <v>185</v>
      </c>
      <c r="E187" s="176" t="s">
        <v>31</v>
      </c>
      <c r="F187" s="177" t="s">
        <v>1575</v>
      </c>
      <c r="H187" s="176" t="s">
        <v>31</v>
      </c>
      <c r="I187" s="178"/>
      <c r="L187" s="175"/>
      <c r="M187" s="179"/>
      <c r="T187" s="180"/>
      <c r="AT187" s="176" t="s">
        <v>185</v>
      </c>
      <c r="AU187" s="176" t="s">
        <v>84</v>
      </c>
      <c r="AV187" s="14" t="s">
        <v>80</v>
      </c>
      <c r="AW187" s="14" t="s">
        <v>36</v>
      </c>
      <c r="AX187" s="14" t="s">
        <v>75</v>
      </c>
      <c r="AY187" s="176" t="s">
        <v>172</v>
      </c>
    </row>
    <row r="188" spans="2:51" s="12" customFormat="1" ht="12">
      <c r="B188" s="148"/>
      <c r="D188" s="146" t="s">
        <v>185</v>
      </c>
      <c r="E188" s="149" t="s">
        <v>31</v>
      </c>
      <c r="F188" s="150" t="s">
        <v>1576</v>
      </c>
      <c r="H188" s="151">
        <v>3.185</v>
      </c>
      <c r="I188" s="152"/>
      <c r="L188" s="148"/>
      <c r="M188" s="153"/>
      <c r="T188" s="154"/>
      <c r="AT188" s="149" t="s">
        <v>185</v>
      </c>
      <c r="AU188" s="149" t="s">
        <v>84</v>
      </c>
      <c r="AV188" s="12" t="s">
        <v>84</v>
      </c>
      <c r="AW188" s="12" t="s">
        <v>36</v>
      </c>
      <c r="AX188" s="12" t="s">
        <v>80</v>
      </c>
      <c r="AY188" s="149" t="s">
        <v>172</v>
      </c>
    </row>
    <row r="189" spans="2:65" s="1" customFormat="1" ht="37.9" customHeight="1">
      <c r="B189" s="33"/>
      <c r="C189" s="129" t="s">
        <v>382</v>
      </c>
      <c r="D189" s="129" t="s">
        <v>176</v>
      </c>
      <c r="E189" s="130" t="s">
        <v>1577</v>
      </c>
      <c r="F189" s="131" t="s">
        <v>1578</v>
      </c>
      <c r="G189" s="132" t="s">
        <v>101</v>
      </c>
      <c r="H189" s="133">
        <v>18.2</v>
      </c>
      <c r="I189" s="134"/>
      <c r="J189" s="135">
        <f>ROUND(I189*H189,2)</f>
        <v>0</v>
      </c>
      <c r="K189" s="131" t="s">
        <v>1579</v>
      </c>
      <c r="L189" s="33"/>
      <c r="M189" s="136" t="s">
        <v>31</v>
      </c>
      <c r="N189" s="137" t="s">
        <v>46</v>
      </c>
      <c r="P189" s="138">
        <f>O189*H189</f>
        <v>0</v>
      </c>
      <c r="Q189" s="138">
        <v>0.00788</v>
      </c>
      <c r="R189" s="138">
        <f>Q189*H189</f>
        <v>0.143416</v>
      </c>
      <c r="S189" s="138">
        <v>0</v>
      </c>
      <c r="T189" s="139">
        <f>S189*H189</f>
        <v>0</v>
      </c>
      <c r="AR189" s="140" t="s">
        <v>289</v>
      </c>
      <c r="AT189" s="140" t="s">
        <v>176</v>
      </c>
      <c r="AU189" s="140" t="s">
        <v>84</v>
      </c>
      <c r="AY189" s="18" t="s">
        <v>172</v>
      </c>
      <c r="BE189" s="141">
        <f>IF(N189="základní",J189,0)</f>
        <v>0</v>
      </c>
      <c r="BF189" s="141">
        <f>IF(N189="snížená",J189,0)</f>
        <v>0</v>
      </c>
      <c r="BG189" s="141">
        <f>IF(N189="zákl. přenesená",J189,0)</f>
        <v>0</v>
      </c>
      <c r="BH189" s="141">
        <f>IF(N189="sníž. přenesená",J189,0)</f>
        <v>0</v>
      </c>
      <c r="BI189" s="141">
        <f>IF(N189="nulová",J189,0)</f>
        <v>0</v>
      </c>
      <c r="BJ189" s="18" t="s">
        <v>80</v>
      </c>
      <c r="BK189" s="141">
        <f>ROUND(I189*H189,2)</f>
        <v>0</v>
      </c>
      <c r="BL189" s="18" t="s">
        <v>289</v>
      </c>
      <c r="BM189" s="140" t="s">
        <v>1580</v>
      </c>
    </row>
    <row r="190" spans="2:47" s="1" customFormat="1" ht="12">
      <c r="B190" s="33"/>
      <c r="D190" s="142" t="s">
        <v>181</v>
      </c>
      <c r="F190" s="143" t="s">
        <v>1581</v>
      </c>
      <c r="I190" s="144"/>
      <c r="L190" s="33"/>
      <c r="M190" s="145"/>
      <c r="T190" s="54"/>
      <c r="AT190" s="18" t="s">
        <v>181</v>
      </c>
      <c r="AU190" s="18" t="s">
        <v>84</v>
      </c>
    </row>
    <row r="191" spans="2:51" s="12" customFormat="1" ht="12">
      <c r="B191" s="148"/>
      <c r="D191" s="146" t="s">
        <v>185</v>
      </c>
      <c r="E191" s="149" t="s">
        <v>31</v>
      </c>
      <c r="F191" s="150" t="s">
        <v>1582</v>
      </c>
      <c r="H191" s="151">
        <v>18.2</v>
      </c>
      <c r="I191" s="152"/>
      <c r="L191" s="148"/>
      <c r="M191" s="153"/>
      <c r="T191" s="154"/>
      <c r="AT191" s="149" t="s">
        <v>185</v>
      </c>
      <c r="AU191" s="149" t="s">
        <v>84</v>
      </c>
      <c r="AV191" s="12" t="s">
        <v>84</v>
      </c>
      <c r="AW191" s="12" t="s">
        <v>36</v>
      </c>
      <c r="AX191" s="12" t="s">
        <v>80</v>
      </c>
      <c r="AY191" s="149" t="s">
        <v>172</v>
      </c>
    </row>
    <row r="192" spans="2:65" s="1" customFormat="1" ht="37.9" customHeight="1">
      <c r="B192" s="33"/>
      <c r="C192" s="129" t="s">
        <v>387</v>
      </c>
      <c r="D192" s="129" t="s">
        <v>176</v>
      </c>
      <c r="E192" s="130" t="s">
        <v>1583</v>
      </c>
      <c r="F192" s="131" t="s">
        <v>1584</v>
      </c>
      <c r="G192" s="132" t="s">
        <v>101</v>
      </c>
      <c r="H192" s="133">
        <v>18.2</v>
      </c>
      <c r="I192" s="134"/>
      <c r="J192" s="135">
        <f>ROUND(I192*H192,2)</f>
        <v>0</v>
      </c>
      <c r="K192" s="131" t="s">
        <v>1579</v>
      </c>
      <c r="L192" s="33"/>
      <c r="M192" s="136" t="s">
        <v>31</v>
      </c>
      <c r="N192" s="137" t="s">
        <v>46</v>
      </c>
      <c r="P192" s="138">
        <f>O192*H192</f>
        <v>0</v>
      </c>
      <c r="Q192" s="138">
        <v>0</v>
      </c>
      <c r="R192" s="138">
        <f>Q192*H192</f>
        <v>0</v>
      </c>
      <c r="S192" s="138">
        <v>0</v>
      </c>
      <c r="T192" s="139">
        <f>S192*H192</f>
        <v>0</v>
      </c>
      <c r="AR192" s="140" t="s">
        <v>289</v>
      </c>
      <c r="AT192" s="140" t="s">
        <v>176</v>
      </c>
      <c r="AU192" s="140" t="s">
        <v>84</v>
      </c>
      <c r="AY192" s="18" t="s">
        <v>172</v>
      </c>
      <c r="BE192" s="141">
        <f>IF(N192="základní",J192,0)</f>
        <v>0</v>
      </c>
      <c r="BF192" s="141">
        <f>IF(N192="snížená",J192,0)</f>
        <v>0</v>
      </c>
      <c r="BG192" s="141">
        <f>IF(N192="zákl. přenesená",J192,0)</f>
        <v>0</v>
      </c>
      <c r="BH192" s="141">
        <f>IF(N192="sníž. přenesená",J192,0)</f>
        <v>0</v>
      </c>
      <c r="BI192" s="141">
        <f>IF(N192="nulová",J192,0)</f>
        <v>0</v>
      </c>
      <c r="BJ192" s="18" t="s">
        <v>80</v>
      </c>
      <c r="BK192" s="141">
        <f>ROUND(I192*H192,2)</f>
        <v>0</v>
      </c>
      <c r="BL192" s="18" t="s">
        <v>289</v>
      </c>
      <c r="BM192" s="140" t="s">
        <v>1585</v>
      </c>
    </row>
    <row r="193" spans="2:47" s="1" customFormat="1" ht="12">
      <c r="B193" s="33"/>
      <c r="D193" s="142" t="s">
        <v>181</v>
      </c>
      <c r="F193" s="143" t="s">
        <v>1586</v>
      </c>
      <c r="I193" s="144"/>
      <c r="L193" s="33"/>
      <c r="M193" s="197"/>
      <c r="N193" s="192"/>
      <c r="O193" s="192"/>
      <c r="P193" s="192"/>
      <c r="Q193" s="192"/>
      <c r="R193" s="192"/>
      <c r="S193" s="192"/>
      <c r="T193" s="198"/>
      <c r="AT193" s="18" t="s">
        <v>181</v>
      </c>
      <c r="AU193" s="18" t="s">
        <v>84</v>
      </c>
    </row>
    <row r="194" spans="2:12" s="1" customFormat="1" ht="6.95" customHeight="1">
      <c r="B194" s="42"/>
      <c r="C194" s="43"/>
      <c r="D194" s="43"/>
      <c r="E194" s="43"/>
      <c r="F194" s="43"/>
      <c r="G194" s="43"/>
      <c r="H194" s="43"/>
      <c r="I194" s="43"/>
      <c r="J194" s="43"/>
      <c r="K194" s="43"/>
      <c r="L194" s="33"/>
    </row>
  </sheetData>
  <sheetProtection algorithmName="SHA-512" hashValue="MawYwi3sM0aYgkeew1UupjVP/Z6IRqxkvJhiOWnBtWnUvxKdvJXpg27HLPdhMbvmx/evN9+ImDVbr8hWEUOkZw==" saltValue="boEweHzHPJ68eV4LvVbtkNoUHz0XdwrYbocXYv4/UriTtSkmb1Wk52qrWoaRO6UZy7E7uXBjJlUE9XN/8T/3dg==" spinCount="100000" sheet="1" objects="1" scenarios="1" formatColumns="0" formatRows="0" autoFilter="0"/>
  <autoFilter ref="C87:K19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3_02/132251103"/>
    <hyperlink ref="F99" r:id="rId2" display="https://podminky.urs.cz/item/CS_URS_2023_02/129001101"/>
    <hyperlink ref="F102" r:id="rId3" display="https://podminky.urs.cz/item/CS_URS_2023_02/174111101"/>
    <hyperlink ref="F109" r:id="rId4" display="https://podminky.urs.cz/item/CS_URS_2023_02/175111101"/>
    <hyperlink ref="F118" r:id="rId5" display="https://podminky.urs.cz/item/CS_URS_2023_02/162751117"/>
    <hyperlink ref="F123" r:id="rId6" display="https://podminky.urs.cz/item/CS_URS_2023_02/162751119"/>
    <hyperlink ref="F127" r:id="rId7" display="https://podminky.urs.cz/item/CS_URS_2023_02/997013873"/>
    <hyperlink ref="F132" r:id="rId8" display="https://podminky.urs.cz/item/CS_URS_2023_02/721242805"/>
    <hyperlink ref="F135" r:id="rId9" display="https://podminky.urs.cz/item/CS_URS_2023_02/721110806"/>
    <hyperlink ref="F139" r:id="rId10" display="https://podminky.urs.cz/item/CS_URS_2023_02/997013211"/>
    <hyperlink ref="F141" r:id="rId11" display="https://podminky.urs.cz/item/CS_URS_2023_02/997013501"/>
    <hyperlink ref="F143" r:id="rId12" display="https://podminky.urs.cz/item/CS_URS_2023_02/997013509"/>
    <hyperlink ref="F147" r:id="rId13" display="https://podminky.urs.cz/item/CS_URS_2023_02/997013631"/>
    <hyperlink ref="F151" r:id="rId14" display="https://podminky.urs.cz/item/CS_URS_2023_02/998276101"/>
    <hyperlink ref="F155" r:id="rId15" display="https://podminky.urs.cz/item/CS_URS_2023_02/871353121"/>
    <hyperlink ref="F161" r:id="rId16" display="https://podminky.urs.cz/item/CS_URS_2023_02/877350310"/>
    <hyperlink ref="F165" r:id="rId17" display="https://podminky.urs.cz/item/CS_URS_2023_02/877350330"/>
    <hyperlink ref="F168" r:id="rId18" display="https://podminky.urs.cz/item/CS_URS_2023_02/831352921"/>
    <hyperlink ref="F173" r:id="rId19" display="https://podminky.urs.cz/item/CS_URS_2023_02/359901212"/>
    <hyperlink ref="F179" r:id="rId20" display="https://podminky.urs.cz/item/CS_URS_2023_02/HZS2212"/>
    <hyperlink ref="F183" r:id="rId21" display="https://podminky.urs.cz/item/CS_URS_2023_02/721249104"/>
    <hyperlink ref="F186" r:id="rId22" display="https://podminky.urs.cz/item/CS_URS_2023_02/452311151"/>
    <hyperlink ref="F190" r:id="rId23" display="https://podminky.urs.cz/item/CS_URS_2024_01/452351111"/>
    <hyperlink ref="F193" r:id="rId24" display="https://podminky.urs.cz/item/CS_URS_2024_01/452351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8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98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24.95" customHeight="1">
      <c r="B4" s="21"/>
      <c r="D4" s="22" t="s">
        <v>106</v>
      </c>
      <c r="L4" s="21"/>
      <c r="M4" s="87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6.25" customHeight="1">
      <c r="B7" s="21"/>
      <c r="E7" s="292" t="str">
        <f>'Rekapitulace stavby'!K6</f>
        <v>Stavební úpravy - hydroizolace spodní stavby, Základní škola Jih Mariánské Lázně</v>
      </c>
      <c r="F7" s="293"/>
      <c r="G7" s="293"/>
      <c r="H7" s="293"/>
      <c r="L7" s="21"/>
    </row>
    <row r="8" spans="2:12" s="1" customFormat="1" ht="12" customHeight="1">
      <c r="B8" s="33"/>
      <c r="D8" s="28" t="s">
        <v>120</v>
      </c>
      <c r="L8" s="33"/>
    </row>
    <row r="9" spans="2:12" s="1" customFormat="1" ht="16.5" customHeight="1">
      <c r="B9" s="33"/>
      <c r="E9" s="256" t="s">
        <v>1587</v>
      </c>
      <c r="F9" s="294"/>
      <c r="G9" s="294"/>
      <c r="H9" s="294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31</v>
      </c>
      <c r="I11" s="28" t="s">
        <v>20</v>
      </c>
      <c r="J11" s="26" t="s">
        <v>31</v>
      </c>
      <c r="L11" s="33"/>
    </row>
    <row r="12" spans="2:12" s="1" customFormat="1" ht="12" customHeight="1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20. 8. 2023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26</v>
      </c>
      <c r="I14" s="28" t="s">
        <v>27</v>
      </c>
      <c r="J14" s="26" t="s">
        <v>28</v>
      </c>
      <c r="L14" s="33"/>
    </row>
    <row r="15" spans="2:12" s="1" customFormat="1" ht="18" customHeight="1">
      <c r="B15" s="33"/>
      <c r="E15" s="26" t="s">
        <v>29</v>
      </c>
      <c r="I15" s="28" t="s">
        <v>30</v>
      </c>
      <c r="J15" s="26" t="s">
        <v>31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32</v>
      </c>
      <c r="I17" s="28" t="s">
        <v>27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295" t="str">
        <f>'Rekapitulace stavby'!E14</f>
        <v>Vyplň údaj</v>
      </c>
      <c r="F18" s="277"/>
      <c r="G18" s="277"/>
      <c r="H18" s="277"/>
      <c r="I18" s="28" t="s">
        <v>30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34</v>
      </c>
      <c r="I20" s="28" t="s">
        <v>27</v>
      </c>
      <c r="J20" s="26" t="s">
        <v>31</v>
      </c>
      <c r="L20" s="33"/>
    </row>
    <row r="21" spans="2:12" s="1" customFormat="1" ht="18" customHeight="1">
      <c r="B21" s="33"/>
      <c r="E21" s="26" t="s">
        <v>35</v>
      </c>
      <c r="I21" s="28" t="s">
        <v>30</v>
      </c>
      <c r="J21" s="26" t="s">
        <v>31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37</v>
      </c>
      <c r="I23" s="28" t="s">
        <v>27</v>
      </c>
      <c r="J23" s="26" t="s">
        <v>31</v>
      </c>
      <c r="L23" s="33"/>
    </row>
    <row r="24" spans="2:12" s="1" customFormat="1" ht="18" customHeight="1">
      <c r="B24" s="33"/>
      <c r="E24" s="26" t="s">
        <v>38</v>
      </c>
      <c r="I24" s="28" t="s">
        <v>30</v>
      </c>
      <c r="J24" s="26" t="s">
        <v>31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39</v>
      </c>
      <c r="L26" s="33"/>
    </row>
    <row r="27" spans="2:12" s="7" customFormat="1" ht="16.5" customHeight="1">
      <c r="B27" s="88"/>
      <c r="E27" s="281" t="s">
        <v>31</v>
      </c>
      <c r="F27" s="281"/>
      <c r="G27" s="281"/>
      <c r="H27" s="281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41</v>
      </c>
      <c r="J30" s="64">
        <f>ROUND(J80,2)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43</v>
      </c>
      <c r="I32" s="36" t="s">
        <v>42</v>
      </c>
      <c r="J32" s="36" t="s">
        <v>44</v>
      </c>
      <c r="L32" s="33"/>
    </row>
    <row r="33" spans="2:12" s="1" customFormat="1" ht="14.45" customHeight="1">
      <c r="B33" s="33"/>
      <c r="D33" s="53" t="s">
        <v>45</v>
      </c>
      <c r="E33" s="28" t="s">
        <v>46</v>
      </c>
      <c r="F33" s="90">
        <f>ROUND((SUM(BE80:BE85)),2)</f>
        <v>0</v>
      </c>
      <c r="I33" s="91">
        <v>0.21</v>
      </c>
      <c r="J33" s="90">
        <f>ROUND(((SUM(BE80:BE85))*I33),2)</f>
        <v>0</v>
      </c>
      <c r="L33" s="33"/>
    </row>
    <row r="34" spans="2:12" s="1" customFormat="1" ht="14.45" customHeight="1">
      <c r="B34" s="33"/>
      <c r="E34" s="28" t="s">
        <v>47</v>
      </c>
      <c r="F34" s="90">
        <f>ROUND((SUM(BF80:BF85)),2)</f>
        <v>0</v>
      </c>
      <c r="I34" s="91">
        <v>0.15</v>
      </c>
      <c r="J34" s="90">
        <f>ROUND(((SUM(BF80:BF85))*I34),2)</f>
        <v>0</v>
      </c>
      <c r="L34" s="33"/>
    </row>
    <row r="35" spans="2:12" s="1" customFormat="1" ht="14.45" customHeight="1" hidden="1">
      <c r="B35" s="33"/>
      <c r="E35" s="28" t="s">
        <v>48</v>
      </c>
      <c r="F35" s="90">
        <f>ROUND((SUM(BG80:BG85)),2)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49</v>
      </c>
      <c r="F36" s="90">
        <f>ROUND((SUM(BH80:BH85)),2)</f>
        <v>0</v>
      </c>
      <c r="I36" s="91">
        <v>0.15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50</v>
      </c>
      <c r="F37" s="90">
        <f>ROUND((SUM(BI80:BI85)),2)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51</v>
      </c>
      <c r="E39" s="55"/>
      <c r="F39" s="55"/>
      <c r="G39" s="94" t="s">
        <v>52</v>
      </c>
      <c r="H39" s="95" t="s">
        <v>53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125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6.25" customHeight="1">
      <c r="B48" s="33"/>
      <c r="E48" s="292" t="str">
        <f>E7</f>
        <v>Stavební úpravy - hydroizolace spodní stavby, Základní škola Jih Mariánské Lázně</v>
      </c>
      <c r="F48" s="293"/>
      <c r="G48" s="293"/>
      <c r="H48" s="293"/>
      <c r="L48" s="33"/>
    </row>
    <row r="49" spans="2:12" s="1" customFormat="1" ht="12" customHeight="1">
      <c r="B49" s="33"/>
      <c r="C49" s="28" t="s">
        <v>120</v>
      </c>
      <c r="L49" s="33"/>
    </row>
    <row r="50" spans="2:12" s="1" customFormat="1" ht="16.5" customHeight="1">
      <c r="B50" s="33"/>
      <c r="E50" s="256" t="str">
        <f>E9</f>
        <v>6 - Vedlejší rozpočtové náklady</v>
      </c>
      <c r="F50" s="294"/>
      <c r="G50" s="294"/>
      <c r="H50" s="294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22</v>
      </c>
      <c r="F52" s="26" t="str">
        <f>F12</f>
        <v>Komenského 459</v>
      </c>
      <c r="I52" s="28" t="s">
        <v>24</v>
      </c>
      <c r="J52" s="50" t="str">
        <f>IF(J12="","",J12)</f>
        <v>20. 8. 2023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26</v>
      </c>
      <c r="F54" s="26" t="str">
        <f>E15</f>
        <v>Město Mariánské Lázně</v>
      </c>
      <c r="I54" s="28" t="s">
        <v>34</v>
      </c>
      <c r="J54" s="31" t="str">
        <f>E21</f>
        <v>Studio Prokon</v>
      </c>
      <c r="L54" s="33"/>
    </row>
    <row r="55" spans="2:12" s="1" customFormat="1" ht="25.7" customHeight="1">
      <c r="B55" s="33"/>
      <c r="C55" s="28" t="s">
        <v>32</v>
      </c>
      <c r="F55" s="26" t="str">
        <f>IF(E18="","",E18)</f>
        <v>Vyplň údaj</v>
      </c>
      <c r="I55" s="28" t="s">
        <v>37</v>
      </c>
      <c r="J55" s="31" t="str">
        <f>E24</f>
        <v>Ing. Tomáš Hrdlička, Ph.D.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126</v>
      </c>
      <c r="D57" s="92"/>
      <c r="E57" s="92"/>
      <c r="F57" s="92"/>
      <c r="G57" s="92"/>
      <c r="H57" s="92"/>
      <c r="I57" s="92"/>
      <c r="J57" s="99" t="s">
        <v>127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73</v>
      </c>
      <c r="J59" s="64">
        <f>J80</f>
        <v>0</v>
      </c>
      <c r="L59" s="33"/>
      <c r="AU59" s="18" t="s">
        <v>128</v>
      </c>
    </row>
    <row r="60" spans="2:12" s="8" customFormat="1" ht="24.95" customHeight="1">
      <c r="B60" s="101"/>
      <c r="D60" s="102" t="s">
        <v>156</v>
      </c>
      <c r="E60" s="103"/>
      <c r="F60" s="103"/>
      <c r="G60" s="103"/>
      <c r="H60" s="103"/>
      <c r="I60" s="103"/>
      <c r="J60" s="104">
        <f>J81</f>
        <v>0</v>
      </c>
      <c r="L60" s="101"/>
    </row>
    <row r="61" spans="2:12" s="1" customFormat="1" ht="21.75" customHeight="1">
      <c r="B61" s="33"/>
      <c r="L61" s="33"/>
    </row>
    <row r="62" spans="2:12" s="1" customFormat="1" ht="6.95" customHeight="1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33"/>
    </row>
    <row r="66" spans="2:12" s="1" customFormat="1" ht="6.95" customHeight="1"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33"/>
    </row>
    <row r="67" spans="2:12" s="1" customFormat="1" ht="24.95" customHeight="1">
      <c r="B67" s="33"/>
      <c r="C67" s="22" t="s">
        <v>157</v>
      </c>
      <c r="L67" s="33"/>
    </row>
    <row r="68" spans="2:12" s="1" customFormat="1" ht="6.95" customHeight="1">
      <c r="B68" s="33"/>
      <c r="L68" s="33"/>
    </row>
    <row r="69" spans="2:12" s="1" customFormat="1" ht="12" customHeight="1">
      <c r="B69" s="33"/>
      <c r="C69" s="28" t="s">
        <v>16</v>
      </c>
      <c r="L69" s="33"/>
    </row>
    <row r="70" spans="2:12" s="1" customFormat="1" ht="26.25" customHeight="1">
      <c r="B70" s="33"/>
      <c r="E70" s="292" t="str">
        <f>E7</f>
        <v>Stavební úpravy - hydroizolace spodní stavby, Základní škola Jih Mariánské Lázně</v>
      </c>
      <c r="F70" s="293"/>
      <c r="G70" s="293"/>
      <c r="H70" s="293"/>
      <c r="L70" s="33"/>
    </row>
    <row r="71" spans="2:12" s="1" customFormat="1" ht="12" customHeight="1">
      <c r="B71" s="33"/>
      <c r="C71" s="28" t="s">
        <v>120</v>
      </c>
      <c r="L71" s="33"/>
    </row>
    <row r="72" spans="2:12" s="1" customFormat="1" ht="16.5" customHeight="1">
      <c r="B72" s="33"/>
      <c r="E72" s="256" t="str">
        <f>E9</f>
        <v>6 - Vedlejší rozpočtové náklady</v>
      </c>
      <c r="F72" s="294"/>
      <c r="G72" s="294"/>
      <c r="H72" s="294"/>
      <c r="L72" s="33"/>
    </row>
    <row r="73" spans="2:12" s="1" customFormat="1" ht="6.95" customHeight="1">
      <c r="B73" s="33"/>
      <c r="L73" s="33"/>
    </row>
    <row r="74" spans="2:12" s="1" customFormat="1" ht="12" customHeight="1">
      <c r="B74" s="33"/>
      <c r="C74" s="28" t="s">
        <v>22</v>
      </c>
      <c r="F74" s="26" t="str">
        <f>F12</f>
        <v>Komenského 459</v>
      </c>
      <c r="I74" s="28" t="s">
        <v>24</v>
      </c>
      <c r="J74" s="50" t="str">
        <f>IF(J12="","",J12)</f>
        <v>20. 8. 2023</v>
      </c>
      <c r="L74" s="33"/>
    </row>
    <row r="75" spans="2:12" s="1" customFormat="1" ht="6.95" customHeight="1">
      <c r="B75" s="33"/>
      <c r="L75" s="33"/>
    </row>
    <row r="76" spans="2:12" s="1" customFormat="1" ht="15.2" customHeight="1">
      <c r="B76" s="33"/>
      <c r="C76" s="28" t="s">
        <v>26</v>
      </c>
      <c r="F76" s="26" t="str">
        <f>E15</f>
        <v>Město Mariánské Lázně</v>
      </c>
      <c r="I76" s="28" t="s">
        <v>34</v>
      </c>
      <c r="J76" s="31" t="str">
        <f>E21</f>
        <v>Studio Prokon</v>
      </c>
      <c r="L76" s="33"/>
    </row>
    <row r="77" spans="2:12" s="1" customFormat="1" ht="25.7" customHeight="1">
      <c r="B77" s="33"/>
      <c r="C77" s="28" t="s">
        <v>32</v>
      </c>
      <c r="F77" s="26" t="str">
        <f>IF(E18="","",E18)</f>
        <v>Vyplň údaj</v>
      </c>
      <c r="I77" s="28" t="s">
        <v>37</v>
      </c>
      <c r="J77" s="31" t="str">
        <f>E24</f>
        <v>Ing. Tomáš Hrdlička, Ph.D.</v>
      </c>
      <c r="L77" s="33"/>
    </row>
    <row r="78" spans="2:12" s="1" customFormat="1" ht="10.35" customHeight="1">
      <c r="B78" s="33"/>
      <c r="L78" s="33"/>
    </row>
    <row r="79" spans="2:20" s="10" customFormat="1" ht="29.25" customHeight="1">
      <c r="B79" s="109"/>
      <c r="C79" s="110" t="s">
        <v>158</v>
      </c>
      <c r="D79" s="111" t="s">
        <v>60</v>
      </c>
      <c r="E79" s="111" t="s">
        <v>56</v>
      </c>
      <c r="F79" s="111" t="s">
        <v>57</v>
      </c>
      <c r="G79" s="111" t="s">
        <v>159</v>
      </c>
      <c r="H79" s="111" t="s">
        <v>160</v>
      </c>
      <c r="I79" s="111" t="s">
        <v>161</v>
      </c>
      <c r="J79" s="111" t="s">
        <v>127</v>
      </c>
      <c r="K79" s="112" t="s">
        <v>162</v>
      </c>
      <c r="L79" s="109"/>
      <c r="M79" s="57" t="s">
        <v>31</v>
      </c>
      <c r="N79" s="58" t="s">
        <v>45</v>
      </c>
      <c r="O79" s="58" t="s">
        <v>163</v>
      </c>
      <c r="P79" s="58" t="s">
        <v>164</v>
      </c>
      <c r="Q79" s="58" t="s">
        <v>165</v>
      </c>
      <c r="R79" s="58" t="s">
        <v>166</v>
      </c>
      <c r="S79" s="58" t="s">
        <v>167</v>
      </c>
      <c r="T79" s="59" t="s">
        <v>168</v>
      </c>
    </row>
    <row r="80" spans="2:63" s="1" customFormat="1" ht="22.9" customHeight="1">
      <c r="B80" s="33"/>
      <c r="C80" s="62" t="s">
        <v>169</v>
      </c>
      <c r="J80" s="113">
        <f>BK80</f>
        <v>0</v>
      </c>
      <c r="L80" s="33"/>
      <c r="M80" s="60"/>
      <c r="N80" s="51"/>
      <c r="O80" s="51"/>
      <c r="P80" s="114">
        <f>P81</f>
        <v>0</v>
      </c>
      <c r="Q80" s="51"/>
      <c r="R80" s="114">
        <f>R81</f>
        <v>0</v>
      </c>
      <c r="S80" s="51"/>
      <c r="T80" s="115">
        <f>T81</f>
        <v>0</v>
      </c>
      <c r="AT80" s="18" t="s">
        <v>74</v>
      </c>
      <c r="AU80" s="18" t="s">
        <v>128</v>
      </c>
      <c r="BK80" s="116">
        <f>BK81</f>
        <v>0</v>
      </c>
    </row>
    <row r="81" spans="2:63" s="11" customFormat="1" ht="25.9" customHeight="1">
      <c r="B81" s="117"/>
      <c r="D81" s="118" t="s">
        <v>74</v>
      </c>
      <c r="E81" s="119" t="s">
        <v>817</v>
      </c>
      <c r="F81" s="119" t="s">
        <v>97</v>
      </c>
      <c r="I81" s="120"/>
      <c r="J81" s="121">
        <f>BK81</f>
        <v>0</v>
      </c>
      <c r="L81" s="117"/>
      <c r="M81" s="122"/>
      <c r="P81" s="123">
        <f>SUM(P82:P85)</f>
        <v>0</v>
      </c>
      <c r="R81" s="123">
        <f>SUM(R82:R85)</f>
        <v>0</v>
      </c>
      <c r="T81" s="124">
        <f>SUM(T82:T85)</f>
        <v>0</v>
      </c>
      <c r="AR81" s="118" t="s">
        <v>93</v>
      </c>
      <c r="AT81" s="125" t="s">
        <v>74</v>
      </c>
      <c r="AU81" s="125" t="s">
        <v>75</v>
      </c>
      <c r="AY81" s="118" t="s">
        <v>172</v>
      </c>
      <c r="BK81" s="126">
        <f>SUM(BK82:BK85)</f>
        <v>0</v>
      </c>
    </row>
    <row r="82" spans="2:65" s="1" customFormat="1" ht="37.9" customHeight="1">
      <c r="B82" s="33"/>
      <c r="C82" s="129" t="s">
        <v>80</v>
      </c>
      <c r="D82" s="129" t="s">
        <v>176</v>
      </c>
      <c r="E82" s="130" t="s">
        <v>819</v>
      </c>
      <c r="F82" s="131" t="s">
        <v>820</v>
      </c>
      <c r="G82" s="132" t="s">
        <v>698</v>
      </c>
      <c r="H82" s="133">
        <v>1</v>
      </c>
      <c r="I82" s="134"/>
      <c r="J82" s="135">
        <f>ROUND(I82*H82,2)</f>
        <v>0</v>
      </c>
      <c r="K82" s="131" t="s">
        <v>447</v>
      </c>
      <c r="L82" s="33"/>
      <c r="M82" s="136" t="s">
        <v>31</v>
      </c>
      <c r="N82" s="137" t="s">
        <v>46</v>
      </c>
      <c r="P82" s="138">
        <f>O82*H82</f>
        <v>0</v>
      </c>
      <c r="Q82" s="138">
        <v>0</v>
      </c>
      <c r="R82" s="138">
        <f>Q82*H82</f>
        <v>0</v>
      </c>
      <c r="S82" s="138">
        <v>0</v>
      </c>
      <c r="T82" s="139">
        <f>S82*H82</f>
        <v>0</v>
      </c>
      <c r="AR82" s="140" t="s">
        <v>90</v>
      </c>
      <c r="AT82" s="140" t="s">
        <v>176</v>
      </c>
      <c r="AU82" s="140" t="s">
        <v>80</v>
      </c>
      <c r="AY82" s="18" t="s">
        <v>172</v>
      </c>
      <c r="BE82" s="141">
        <f>IF(N82="základní",J82,0)</f>
        <v>0</v>
      </c>
      <c r="BF82" s="141">
        <f>IF(N82="snížená",J82,0)</f>
        <v>0</v>
      </c>
      <c r="BG82" s="141">
        <f>IF(N82="zákl. přenesená",J82,0)</f>
        <v>0</v>
      </c>
      <c r="BH82" s="141">
        <f>IF(N82="sníž. přenesená",J82,0)</f>
        <v>0</v>
      </c>
      <c r="BI82" s="141">
        <f>IF(N82="nulová",J82,0)</f>
        <v>0</v>
      </c>
      <c r="BJ82" s="18" t="s">
        <v>80</v>
      </c>
      <c r="BK82" s="141">
        <f>ROUND(I82*H82,2)</f>
        <v>0</v>
      </c>
      <c r="BL82" s="18" t="s">
        <v>90</v>
      </c>
      <c r="BM82" s="140" t="s">
        <v>1588</v>
      </c>
    </row>
    <row r="83" spans="2:65" s="1" customFormat="1" ht="21.75" customHeight="1">
      <c r="B83" s="33"/>
      <c r="C83" s="129" t="s">
        <v>84</v>
      </c>
      <c r="D83" s="129" t="s">
        <v>176</v>
      </c>
      <c r="E83" s="130" t="s">
        <v>824</v>
      </c>
      <c r="F83" s="131" t="s">
        <v>825</v>
      </c>
      <c r="G83" s="132" t="s">
        <v>698</v>
      </c>
      <c r="H83" s="133">
        <v>1</v>
      </c>
      <c r="I83" s="134"/>
      <c r="J83" s="135">
        <f>ROUND(I83*H83,2)</f>
        <v>0</v>
      </c>
      <c r="K83" s="131" t="s">
        <v>237</v>
      </c>
      <c r="L83" s="33"/>
      <c r="M83" s="136" t="s">
        <v>31</v>
      </c>
      <c r="N83" s="137" t="s">
        <v>46</v>
      </c>
      <c r="P83" s="138">
        <f>O83*H83</f>
        <v>0</v>
      </c>
      <c r="Q83" s="138">
        <v>0</v>
      </c>
      <c r="R83" s="138">
        <f>Q83*H83</f>
        <v>0</v>
      </c>
      <c r="S83" s="138">
        <v>0</v>
      </c>
      <c r="T83" s="139">
        <f>S83*H83</f>
        <v>0</v>
      </c>
      <c r="AR83" s="140" t="s">
        <v>90</v>
      </c>
      <c r="AT83" s="140" t="s">
        <v>176</v>
      </c>
      <c r="AU83" s="140" t="s">
        <v>80</v>
      </c>
      <c r="AY83" s="18" t="s">
        <v>172</v>
      </c>
      <c r="BE83" s="141">
        <f>IF(N83="základní",J83,0)</f>
        <v>0</v>
      </c>
      <c r="BF83" s="141">
        <f>IF(N83="snížená",J83,0)</f>
        <v>0</v>
      </c>
      <c r="BG83" s="141">
        <f>IF(N83="zákl. přenesená",J83,0)</f>
        <v>0</v>
      </c>
      <c r="BH83" s="141">
        <f>IF(N83="sníž. přenesená",J83,0)</f>
        <v>0</v>
      </c>
      <c r="BI83" s="141">
        <f>IF(N83="nulová",J83,0)</f>
        <v>0</v>
      </c>
      <c r="BJ83" s="18" t="s">
        <v>80</v>
      </c>
      <c r="BK83" s="141">
        <f>ROUND(I83*H83,2)</f>
        <v>0</v>
      </c>
      <c r="BL83" s="18" t="s">
        <v>90</v>
      </c>
      <c r="BM83" s="140" t="s">
        <v>1589</v>
      </c>
    </row>
    <row r="84" spans="2:65" s="1" customFormat="1" ht="16.5" customHeight="1">
      <c r="B84" s="33"/>
      <c r="C84" s="129" t="s">
        <v>87</v>
      </c>
      <c r="D84" s="129" t="s">
        <v>176</v>
      </c>
      <c r="E84" s="130" t="s">
        <v>828</v>
      </c>
      <c r="F84" s="131" t="s">
        <v>829</v>
      </c>
      <c r="G84" s="132" t="s">
        <v>475</v>
      </c>
      <c r="H84" s="133">
        <v>25</v>
      </c>
      <c r="I84" s="134"/>
      <c r="J84" s="135">
        <f>ROUND(I84*H84,2)</f>
        <v>0</v>
      </c>
      <c r="K84" s="131" t="s">
        <v>447</v>
      </c>
      <c r="L84" s="33"/>
      <c r="M84" s="136" t="s">
        <v>31</v>
      </c>
      <c r="N84" s="137" t="s">
        <v>46</v>
      </c>
      <c r="P84" s="138">
        <f>O84*H84</f>
        <v>0</v>
      </c>
      <c r="Q84" s="138">
        <v>0</v>
      </c>
      <c r="R84" s="138">
        <f>Q84*H84</f>
        <v>0</v>
      </c>
      <c r="S84" s="138">
        <v>0</v>
      </c>
      <c r="T84" s="139">
        <f>S84*H84</f>
        <v>0</v>
      </c>
      <c r="AR84" s="140" t="s">
        <v>90</v>
      </c>
      <c r="AT84" s="140" t="s">
        <v>176</v>
      </c>
      <c r="AU84" s="140" t="s">
        <v>80</v>
      </c>
      <c r="AY84" s="18" t="s">
        <v>172</v>
      </c>
      <c r="BE84" s="141">
        <f>IF(N84="základní",J84,0)</f>
        <v>0</v>
      </c>
      <c r="BF84" s="141">
        <f>IF(N84="snížená",J84,0)</f>
        <v>0</v>
      </c>
      <c r="BG84" s="141">
        <f>IF(N84="zákl. přenesená",J84,0)</f>
        <v>0</v>
      </c>
      <c r="BH84" s="141">
        <f>IF(N84="sníž. přenesená",J84,0)</f>
        <v>0</v>
      </c>
      <c r="BI84" s="141">
        <f>IF(N84="nulová",J84,0)</f>
        <v>0</v>
      </c>
      <c r="BJ84" s="18" t="s">
        <v>80</v>
      </c>
      <c r="BK84" s="141">
        <f>ROUND(I84*H84,2)</f>
        <v>0</v>
      </c>
      <c r="BL84" s="18" t="s">
        <v>90</v>
      </c>
      <c r="BM84" s="140" t="s">
        <v>1590</v>
      </c>
    </row>
    <row r="85" spans="2:65" s="1" customFormat="1" ht="37.9" customHeight="1">
      <c r="B85" s="33"/>
      <c r="C85" s="129" t="s">
        <v>90</v>
      </c>
      <c r="D85" s="129" t="s">
        <v>176</v>
      </c>
      <c r="E85" s="130" t="s">
        <v>1591</v>
      </c>
      <c r="F85" s="131" t="s">
        <v>1592</v>
      </c>
      <c r="G85" s="132" t="s">
        <v>821</v>
      </c>
      <c r="H85" s="133">
        <v>1</v>
      </c>
      <c r="I85" s="134"/>
      <c r="J85" s="135">
        <f>ROUND(I85*H85,2)</f>
        <v>0</v>
      </c>
      <c r="K85" s="131" t="s">
        <v>447</v>
      </c>
      <c r="L85" s="33"/>
      <c r="M85" s="190" t="s">
        <v>31</v>
      </c>
      <c r="N85" s="191" t="s">
        <v>46</v>
      </c>
      <c r="O85" s="192"/>
      <c r="P85" s="193">
        <f>O85*H85</f>
        <v>0</v>
      </c>
      <c r="Q85" s="193">
        <v>0</v>
      </c>
      <c r="R85" s="193">
        <f>Q85*H85</f>
        <v>0</v>
      </c>
      <c r="S85" s="193">
        <v>0</v>
      </c>
      <c r="T85" s="194">
        <f>S85*H85</f>
        <v>0</v>
      </c>
      <c r="AR85" s="140" t="s">
        <v>90</v>
      </c>
      <c r="AT85" s="140" t="s">
        <v>176</v>
      </c>
      <c r="AU85" s="140" t="s">
        <v>80</v>
      </c>
      <c r="AY85" s="18" t="s">
        <v>172</v>
      </c>
      <c r="BE85" s="141">
        <f>IF(N85="základní",J85,0)</f>
        <v>0</v>
      </c>
      <c r="BF85" s="141">
        <f>IF(N85="snížená",J85,0)</f>
        <v>0</v>
      </c>
      <c r="BG85" s="141">
        <f>IF(N85="zákl. přenesená",J85,0)</f>
        <v>0</v>
      </c>
      <c r="BH85" s="141">
        <f>IF(N85="sníž. přenesená",J85,0)</f>
        <v>0</v>
      </c>
      <c r="BI85" s="141">
        <f>IF(N85="nulová",J85,0)</f>
        <v>0</v>
      </c>
      <c r="BJ85" s="18" t="s">
        <v>80</v>
      </c>
      <c r="BK85" s="141">
        <f>ROUND(I85*H85,2)</f>
        <v>0</v>
      </c>
      <c r="BL85" s="18" t="s">
        <v>90</v>
      </c>
      <c r="BM85" s="140" t="s">
        <v>1593</v>
      </c>
    </row>
    <row r="86" spans="2:12" s="1" customFormat="1" ht="6.95" customHeight="1"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33"/>
    </row>
  </sheetData>
  <sheetProtection algorithmName="SHA-512" hashValue="sIIxaIz1I4ILjE52CzjPnbdpvmPEqXTC1nJGSxr94z7zXKsJKUdfNC4nzvWXNWb/g0hQe9I+2Z6mnSAIOBUEjA==" saltValue="TvMVtJWnwWDdElQeMA30g4x4ZAm0CCO3Jw6/l/8W9e2ZZH9/5ytKn4rc1fPe/8rZgaKeKMSYfA7yLE9Yrh6Wpw==" spinCount="100000" sheet="1" objects="1" scenarios="1" formatColumns="0" formatRows="0" autoFilter="0"/>
  <autoFilter ref="C79:K85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3:H33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9"/>
      <c r="C3" s="20"/>
      <c r="D3" s="20"/>
      <c r="E3" s="20"/>
      <c r="F3" s="20"/>
      <c r="G3" s="20"/>
      <c r="H3" s="21"/>
    </row>
    <row r="4" spans="2:8" ht="24.95" customHeight="1">
      <c r="B4" s="21"/>
      <c r="C4" s="22" t="s">
        <v>1594</v>
      </c>
      <c r="H4" s="21"/>
    </row>
    <row r="5" spans="2:8" ht="12" customHeight="1">
      <c r="B5" s="21"/>
      <c r="C5" s="25" t="s">
        <v>13</v>
      </c>
      <c r="D5" s="281" t="s">
        <v>14</v>
      </c>
      <c r="E5" s="304"/>
      <c r="F5" s="304"/>
      <c r="H5" s="21"/>
    </row>
    <row r="6" spans="2:8" ht="36.95" customHeight="1">
      <c r="B6" s="21"/>
      <c r="C6" s="27" t="s">
        <v>16</v>
      </c>
      <c r="D6" s="278" t="s">
        <v>17</v>
      </c>
      <c r="E6" s="304"/>
      <c r="F6" s="304"/>
      <c r="H6" s="21"/>
    </row>
    <row r="7" spans="2:8" ht="16.5" customHeight="1">
      <c r="B7" s="21"/>
      <c r="C7" s="28" t="s">
        <v>24</v>
      </c>
      <c r="D7" s="50" t="str">
        <f>'Rekapitulace stavby'!AN8</f>
        <v>20. 8. 2023</v>
      </c>
      <c r="H7" s="21"/>
    </row>
    <row r="8" spans="2:8" s="1" customFormat="1" ht="10.9" customHeight="1">
      <c r="B8" s="33"/>
      <c r="H8" s="33"/>
    </row>
    <row r="9" spans="2:8" s="10" customFormat="1" ht="29.25" customHeight="1">
      <c r="B9" s="109"/>
      <c r="C9" s="110" t="s">
        <v>56</v>
      </c>
      <c r="D9" s="111" t="s">
        <v>57</v>
      </c>
      <c r="E9" s="111" t="s">
        <v>159</v>
      </c>
      <c r="F9" s="112" t="s">
        <v>1595</v>
      </c>
      <c r="H9" s="109"/>
    </row>
    <row r="10" spans="2:8" s="1" customFormat="1" ht="26.45" customHeight="1">
      <c r="B10" s="33"/>
      <c r="C10" s="199" t="s">
        <v>1596</v>
      </c>
      <c r="D10" s="199" t="s">
        <v>81</v>
      </c>
      <c r="H10" s="33"/>
    </row>
    <row r="11" spans="2:8" s="1" customFormat="1" ht="16.9" customHeight="1">
      <c r="B11" s="33"/>
      <c r="C11" s="200" t="s">
        <v>99</v>
      </c>
      <c r="D11" s="201" t="s">
        <v>100</v>
      </c>
      <c r="E11" s="202" t="s">
        <v>101</v>
      </c>
      <c r="F11" s="203">
        <v>42.907</v>
      </c>
      <c r="H11" s="33"/>
    </row>
    <row r="12" spans="2:8" s="1" customFormat="1" ht="16.9" customHeight="1">
      <c r="B12" s="33"/>
      <c r="C12" s="204" t="s">
        <v>31</v>
      </c>
      <c r="D12" s="204" t="s">
        <v>403</v>
      </c>
      <c r="E12" s="18" t="s">
        <v>31</v>
      </c>
      <c r="F12" s="205">
        <v>14.7</v>
      </c>
      <c r="H12" s="33"/>
    </row>
    <row r="13" spans="2:8" s="1" customFormat="1" ht="16.9" customHeight="1">
      <c r="B13" s="33"/>
      <c r="C13" s="204" t="s">
        <v>31</v>
      </c>
      <c r="D13" s="204" t="s">
        <v>404</v>
      </c>
      <c r="E13" s="18" t="s">
        <v>31</v>
      </c>
      <c r="F13" s="205">
        <v>15.793</v>
      </c>
      <c r="H13" s="33"/>
    </row>
    <row r="14" spans="2:8" s="1" customFormat="1" ht="16.9" customHeight="1">
      <c r="B14" s="33"/>
      <c r="C14" s="204" t="s">
        <v>31</v>
      </c>
      <c r="D14" s="204" t="s">
        <v>405</v>
      </c>
      <c r="E14" s="18" t="s">
        <v>31</v>
      </c>
      <c r="F14" s="205">
        <v>5.247</v>
      </c>
      <c r="H14" s="33"/>
    </row>
    <row r="15" spans="2:8" s="1" customFormat="1" ht="16.9" customHeight="1">
      <c r="B15" s="33"/>
      <c r="C15" s="204" t="s">
        <v>31</v>
      </c>
      <c r="D15" s="204" t="s">
        <v>406</v>
      </c>
      <c r="E15" s="18" t="s">
        <v>31</v>
      </c>
      <c r="F15" s="205">
        <v>7.167</v>
      </c>
      <c r="H15" s="33"/>
    </row>
    <row r="16" spans="2:8" s="1" customFormat="1" ht="16.9" customHeight="1">
      <c r="B16" s="33"/>
      <c r="C16" s="204" t="s">
        <v>31</v>
      </c>
      <c r="D16" s="204" t="s">
        <v>217</v>
      </c>
      <c r="E16" s="18" t="s">
        <v>31</v>
      </c>
      <c r="F16" s="205">
        <v>42.907</v>
      </c>
      <c r="H16" s="33"/>
    </row>
    <row r="17" spans="2:8" s="1" customFormat="1" ht="16.9" customHeight="1">
      <c r="B17" s="33"/>
      <c r="C17" s="206" t="s">
        <v>1597</v>
      </c>
      <c r="H17" s="33"/>
    </row>
    <row r="18" spans="2:8" s="1" customFormat="1" ht="16.9" customHeight="1">
      <c r="B18" s="33"/>
      <c r="C18" s="204" t="s">
        <v>398</v>
      </c>
      <c r="D18" s="204" t="s">
        <v>1598</v>
      </c>
      <c r="E18" s="18" t="s">
        <v>101</v>
      </c>
      <c r="F18" s="205">
        <v>62.615</v>
      </c>
      <c r="H18" s="33"/>
    </row>
    <row r="19" spans="2:8" s="1" customFormat="1" ht="16.9" customHeight="1">
      <c r="B19" s="33"/>
      <c r="C19" s="204" t="s">
        <v>412</v>
      </c>
      <c r="D19" s="204" t="s">
        <v>1599</v>
      </c>
      <c r="E19" s="18" t="s">
        <v>101</v>
      </c>
      <c r="F19" s="205">
        <v>62.615</v>
      </c>
      <c r="H19" s="33"/>
    </row>
    <row r="20" spans="2:8" s="1" customFormat="1" ht="16.9" customHeight="1">
      <c r="B20" s="33"/>
      <c r="C20" s="204" t="s">
        <v>418</v>
      </c>
      <c r="D20" s="204" t="s">
        <v>1600</v>
      </c>
      <c r="E20" s="18" t="s">
        <v>101</v>
      </c>
      <c r="F20" s="205">
        <v>125.23</v>
      </c>
      <c r="H20" s="33"/>
    </row>
    <row r="21" spans="2:8" s="1" customFormat="1" ht="16.9" customHeight="1">
      <c r="B21" s="33"/>
      <c r="C21" s="204" t="s">
        <v>647</v>
      </c>
      <c r="D21" s="204" t="s">
        <v>1601</v>
      </c>
      <c r="E21" s="18" t="s">
        <v>101</v>
      </c>
      <c r="F21" s="205">
        <v>62.615</v>
      </c>
      <c r="H21" s="33"/>
    </row>
    <row r="22" spans="2:8" s="1" customFormat="1" ht="16.9" customHeight="1">
      <c r="B22" s="33"/>
      <c r="C22" s="204" t="s">
        <v>657</v>
      </c>
      <c r="D22" s="204" t="s">
        <v>1602</v>
      </c>
      <c r="E22" s="18" t="s">
        <v>101</v>
      </c>
      <c r="F22" s="205">
        <v>62.615</v>
      </c>
      <c r="H22" s="33"/>
    </row>
    <row r="23" spans="2:8" s="1" customFormat="1" ht="16.9" customHeight="1">
      <c r="B23" s="33"/>
      <c r="C23" s="204" t="s">
        <v>668</v>
      </c>
      <c r="D23" s="204" t="s">
        <v>1603</v>
      </c>
      <c r="E23" s="18" t="s">
        <v>101</v>
      </c>
      <c r="F23" s="205">
        <v>51.488</v>
      </c>
      <c r="H23" s="33"/>
    </row>
    <row r="24" spans="2:8" s="1" customFormat="1" ht="16.9" customHeight="1">
      <c r="B24" s="33"/>
      <c r="C24" s="204" t="s">
        <v>433</v>
      </c>
      <c r="D24" s="204" t="s">
        <v>1604</v>
      </c>
      <c r="E24" s="18" t="s">
        <v>101</v>
      </c>
      <c r="F24" s="205">
        <v>62.615</v>
      </c>
      <c r="H24" s="33"/>
    </row>
    <row r="25" spans="2:8" s="1" customFormat="1" ht="16.9" customHeight="1">
      <c r="B25" s="33"/>
      <c r="C25" s="200" t="s">
        <v>103</v>
      </c>
      <c r="D25" s="201" t="s">
        <v>104</v>
      </c>
      <c r="E25" s="202" t="s">
        <v>101</v>
      </c>
      <c r="F25" s="203">
        <v>19.708</v>
      </c>
      <c r="H25" s="33"/>
    </row>
    <row r="26" spans="2:8" s="1" customFormat="1" ht="16.9" customHeight="1">
      <c r="B26" s="33"/>
      <c r="C26" s="204" t="s">
        <v>31</v>
      </c>
      <c r="D26" s="204" t="s">
        <v>408</v>
      </c>
      <c r="E26" s="18" t="s">
        <v>31</v>
      </c>
      <c r="F26" s="205">
        <v>2.021</v>
      </c>
      <c r="H26" s="33"/>
    </row>
    <row r="27" spans="2:8" s="1" customFormat="1" ht="16.9" customHeight="1">
      <c r="B27" s="33"/>
      <c r="C27" s="204" t="s">
        <v>31</v>
      </c>
      <c r="D27" s="204" t="s">
        <v>409</v>
      </c>
      <c r="E27" s="18" t="s">
        <v>31</v>
      </c>
      <c r="F27" s="205">
        <v>7.896</v>
      </c>
      <c r="H27" s="33"/>
    </row>
    <row r="28" spans="2:8" s="1" customFormat="1" ht="16.9" customHeight="1">
      <c r="B28" s="33"/>
      <c r="C28" s="204" t="s">
        <v>31</v>
      </c>
      <c r="D28" s="204" t="s">
        <v>410</v>
      </c>
      <c r="E28" s="18" t="s">
        <v>31</v>
      </c>
      <c r="F28" s="205">
        <v>2.624</v>
      </c>
      <c r="H28" s="33"/>
    </row>
    <row r="29" spans="2:8" s="1" customFormat="1" ht="16.9" customHeight="1">
      <c r="B29" s="33"/>
      <c r="C29" s="204" t="s">
        <v>31</v>
      </c>
      <c r="D29" s="204" t="s">
        <v>406</v>
      </c>
      <c r="E29" s="18" t="s">
        <v>31</v>
      </c>
      <c r="F29" s="205">
        <v>7.167</v>
      </c>
      <c r="H29" s="33"/>
    </row>
    <row r="30" spans="2:8" s="1" customFormat="1" ht="16.9" customHeight="1">
      <c r="B30" s="33"/>
      <c r="C30" s="204" t="s">
        <v>31</v>
      </c>
      <c r="D30" s="204" t="s">
        <v>217</v>
      </c>
      <c r="E30" s="18" t="s">
        <v>31</v>
      </c>
      <c r="F30" s="205">
        <v>19.708</v>
      </c>
      <c r="H30" s="33"/>
    </row>
    <row r="31" spans="2:8" s="1" customFormat="1" ht="16.9" customHeight="1">
      <c r="B31" s="33"/>
      <c r="C31" s="206" t="s">
        <v>1597</v>
      </c>
      <c r="H31" s="33"/>
    </row>
    <row r="32" spans="2:8" s="1" customFormat="1" ht="16.9" customHeight="1">
      <c r="B32" s="33"/>
      <c r="C32" s="204" t="s">
        <v>398</v>
      </c>
      <c r="D32" s="204" t="s">
        <v>1598</v>
      </c>
      <c r="E32" s="18" t="s">
        <v>101</v>
      </c>
      <c r="F32" s="205">
        <v>62.615</v>
      </c>
      <c r="H32" s="33"/>
    </row>
    <row r="33" spans="2:8" s="1" customFormat="1" ht="16.9" customHeight="1">
      <c r="B33" s="33"/>
      <c r="C33" s="204" t="s">
        <v>428</v>
      </c>
      <c r="D33" s="204" t="s">
        <v>1605</v>
      </c>
      <c r="E33" s="18" t="s">
        <v>101</v>
      </c>
      <c r="F33" s="205">
        <v>19.708</v>
      </c>
      <c r="H33" s="33"/>
    </row>
    <row r="34" spans="2:8" s="1" customFormat="1" ht="16.9" customHeight="1">
      <c r="B34" s="33"/>
      <c r="C34" s="204" t="s">
        <v>412</v>
      </c>
      <c r="D34" s="204" t="s">
        <v>1599</v>
      </c>
      <c r="E34" s="18" t="s">
        <v>101</v>
      </c>
      <c r="F34" s="205">
        <v>62.615</v>
      </c>
      <c r="H34" s="33"/>
    </row>
    <row r="35" spans="2:8" s="1" customFormat="1" ht="16.9" customHeight="1">
      <c r="B35" s="33"/>
      <c r="C35" s="204" t="s">
        <v>418</v>
      </c>
      <c r="D35" s="204" t="s">
        <v>1600</v>
      </c>
      <c r="E35" s="18" t="s">
        <v>101</v>
      </c>
      <c r="F35" s="205">
        <v>125.23</v>
      </c>
      <c r="H35" s="33"/>
    </row>
    <row r="36" spans="2:8" s="1" customFormat="1" ht="16.9" customHeight="1">
      <c r="B36" s="33"/>
      <c r="C36" s="204" t="s">
        <v>647</v>
      </c>
      <c r="D36" s="204" t="s">
        <v>1601</v>
      </c>
      <c r="E36" s="18" t="s">
        <v>101</v>
      </c>
      <c r="F36" s="205">
        <v>62.615</v>
      </c>
      <c r="H36" s="33"/>
    </row>
    <row r="37" spans="2:8" s="1" customFormat="1" ht="16.9" customHeight="1">
      <c r="B37" s="33"/>
      <c r="C37" s="204" t="s">
        <v>657</v>
      </c>
      <c r="D37" s="204" t="s">
        <v>1602</v>
      </c>
      <c r="E37" s="18" t="s">
        <v>101</v>
      </c>
      <c r="F37" s="205">
        <v>62.615</v>
      </c>
      <c r="H37" s="33"/>
    </row>
    <row r="38" spans="2:8" s="1" customFormat="1" ht="16.9" customHeight="1">
      <c r="B38" s="33"/>
      <c r="C38" s="204" t="s">
        <v>433</v>
      </c>
      <c r="D38" s="204" t="s">
        <v>1604</v>
      </c>
      <c r="E38" s="18" t="s">
        <v>101</v>
      </c>
      <c r="F38" s="205">
        <v>62.615</v>
      </c>
      <c r="H38" s="33"/>
    </row>
    <row r="39" spans="2:8" s="1" customFormat="1" ht="16.9" customHeight="1">
      <c r="B39" s="33"/>
      <c r="C39" s="204" t="s">
        <v>450</v>
      </c>
      <c r="D39" s="204" t="s">
        <v>1606</v>
      </c>
      <c r="E39" s="18" t="s">
        <v>101</v>
      </c>
      <c r="F39" s="205">
        <v>19.708</v>
      </c>
      <c r="H39" s="33"/>
    </row>
    <row r="40" spans="2:8" s="1" customFormat="1" ht="16.9" customHeight="1">
      <c r="B40" s="33"/>
      <c r="C40" s="204" t="s">
        <v>455</v>
      </c>
      <c r="D40" s="204" t="s">
        <v>1607</v>
      </c>
      <c r="E40" s="18" t="s">
        <v>101</v>
      </c>
      <c r="F40" s="205">
        <v>39.416</v>
      </c>
      <c r="H40" s="33"/>
    </row>
    <row r="41" spans="2:8" s="1" customFormat="1" ht="16.9" customHeight="1">
      <c r="B41" s="33"/>
      <c r="C41" s="200" t="s">
        <v>107</v>
      </c>
      <c r="D41" s="201" t="s">
        <v>108</v>
      </c>
      <c r="E41" s="202" t="s">
        <v>109</v>
      </c>
      <c r="F41" s="203">
        <v>35.613</v>
      </c>
      <c r="H41" s="33"/>
    </row>
    <row r="42" spans="2:8" s="1" customFormat="1" ht="16.9" customHeight="1">
      <c r="B42" s="33"/>
      <c r="C42" s="204" t="s">
        <v>31</v>
      </c>
      <c r="D42" s="204" t="s">
        <v>311</v>
      </c>
      <c r="E42" s="18" t="s">
        <v>31</v>
      </c>
      <c r="F42" s="205">
        <v>35.613</v>
      </c>
      <c r="H42" s="33"/>
    </row>
    <row r="43" spans="2:8" s="1" customFormat="1" ht="16.9" customHeight="1">
      <c r="B43" s="33"/>
      <c r="C43" s="206" t="s">
        <v>1597</v>
      </c>
      <c r="H43" s="33"/>
    </row>
    <row r="44" spans="2:8" s="1" customFormat="1" ht="16.9" customHeight="1">
      <c r="B44" s="33"/>
      <c r="C44" s="204" t="s">
        <v>545</v>
      </c>
      <c r="D44" s="204" t="s">
        <v>1608</v>
      </c>
      <c r="E44" s="18" t="s">
        <v>109</v>
      </c>
      <c r="F44" s="205">
        <v>32.443</v>
      </c>
      <c r="H44" s="33"/>
    </row>
    <row r="45" spans="2:8" s="1" customFormat="1" ht="16.9" customHeight="1">
      <c r="B45" s="33"/>
      <c r="C45" s="204" t="s">
        <v>305</v>
      </c>
      <c r="D45" s="204" t="s">
        <v>1609</v>
      </c>
      <c r="E45" s="18" t="s">
        <v>101</v>
      </c>
      <c r="F45" s="205">
        <v>45.976</v>
      </c>
      <c r="H45" s="33"/>
    </row>
    <row r="46" spans="2:8" s="1" customFormat="1" ht="16.9" customHeight="1">
      <c r="B46" s="33"/>
      <c r="C46" s="204" t="s">
        <v>490</v>
      </c>
      <c r="D46" s="204" t="s">
        <v>1610</v>
      </c>
      <c r="E46" s="18" t="s">
        <v>101</v>
      </c>
      <c r="F46" s="205">
        <v>21.368</v>
      </c>
      <c r="H46" s="33"/>
    </row>
    <row r="47" spans="2:8" s="1" customFormat="1" ht="16.9" customHeight="1">
      <c r="B47" s="33"/>
      <c r="C47" s="204" t="s">
        <v>484</v>
      </c>
      <c r="D47" s="204" t="s">
        <v>1611</v>
      </c>
      <c r="E47" s="18" t="s">
        <v>101</v>
      </c>
      <c r="F47" s="205">
        <v>21.368</v>
      </c>
      <c r="H47" s="33"/>
    </row>
    <row r="48" spans="2:8" s="1" customFormat="1" ht="16.9" customHeight="1">
      <c r="B48" s="33"/>
      <c r="C48" s="204" t="s">
        <v>500</v>
      </c>
      <c r="D48" s="204" t="s">
        <v>1612</v>
      </c>
      <c r="E48" s="18" t="s">
        <v>109</v>
      </c>
      <c r="F48" s="205">
        <v>35.613</v>
      </c>
      <c r="H48" s="33"/>
    </row>
    <row r="49" spans="2:8" s="1" customFormat="1" ht="16.9" customHeight="1">
      <c r="B49" s="33"/>
      <c r="C49" s="200" t="s">
        <v>111</v>
      </c>
      <c r="D49" s="201" t="s">
        <v>112</v>
      </c>
      <c r="E49" s="202" t="s">
        <v>101</v>
      </c>
      <c r="F49" s="203">
        <v>90.546</v>
      </c>
      <c r="H49" s="33"/>
    </row>
    <row r="50" spans="2:8" s="1" customFormat="1" ht="16.9" customHeight="1">
      <c r="B50" s="33"/>
      <c r="C50" s="204" t="s">
        <v>31</v>
      </c>
      <c r="D50" s="204" t="s">
        <v>372</v>
      </c>
      <c r="E50" s="18" t="s">
        <v>31</v>
      </c>
      <c r="F50" s="205">
        <v>17.601</v>
      </c>
      <c r="H50" s="33"/>
    </row>
    <row r="51" spans="2:8" s="1" customFormat="1" ht="16.9" customHeight="1">
      <c r="B51" s="33"/>
      <c r="C51" s="204" t="s">
        <v>31</v>
      </c>
      <c r="D51" s="204" t="s">
        <v>373</v>
      </c>
      <c r="E51" s="18" t="s">
        <v>31</v>
      </c>
      <c r="F51" s="205">
        <v>7.175</v>
      </c>
      <c r="H51" s="33"/>
    </row>
    <row r="52" spans="2:8" s="1" customFormat="1" ht="12">
      <c r="B52" s="33"/>
      <c r="C52" s="204" t="s">
        <v>31</v>
      </c>
      <c r="D52" s="204" t="s">
        <v>374</v>
      </c>
      <c r="E52" s="18" t="s">
        <v>31</v>
      </c>
      <c r="F52" s="205">
        <v>22.916</v>
      </c>
      <c r="H52" s="33"/>
    </row>
    <row r="53" spans="2:8" s="1" customFormat="1" ht="16.9" customHeight="1">
      <c r="B53" s="33"/>
      <c r="C53" s="204" t="s">
        <v>31</v>
      </c>
      <c r="D53" s="204" t="s">
        <v>375</v>
      </c>
      <c r="E53" s="18" t="s">
        <v>31</v>
      </c>
      <c r="F53" s="205">
        <v>26.204</v>
      </c>
      <c r="H53" s="33"/>
    </row>
    <row r="54" spans="2:8" s="1" customFormat="1" ht="16.9" customHeight="1">
      <c r="B54" s="33"/>
      <c r="C54" s="204" t="s">
        <v>31</v>
      </c>
      <c r="D54" s="204" t="s">
        <v>376</v>
      </c>
      <c r="E54" s="18" t="s">
        <v>31</v>
      </c>
      <c r="F54" s="205">
        <v>16.65</v>
      </c>
      <c r="H54" s="33"/>
    </row>
    <row r="55" spans="2:8" s="1" customFormat="1" ht="16.9" customHeight="1">
      <c r="B55" s="33"/>
      <c r="C55" s="204" t="s">
        <v>31</v>
      </c>
      <c r="D55" s="204" t="s">
        <v>217</v>
      </c>
      <c r="E55" s="18" t="s">
        <v>31</v>
      </c>
      <c r="F55" s="205">
        <v>90.546</v>
      </c>
      <c r="H55" s="33"/>
    </row>
    <row r="56" spans="2:8" s="1" customFormat="1" ht="16.9" customHeight="1">
      <c r="B56" s="33"/>
      <c r="C56" s="206" t="s">
        <v>1597</v>
      </c>
      <c r="H56" s="33"/>
    </row>
    <row r="57" spans="2:8" s="1" customFormat="1" ht="16.9" customHeight="1">
      <c r="B57" s="33"/>
      <c r="C57" s="204" t="s">
        <v>367</v>
      </c>
      <c r="D57" s="204" t="s">
        <v>1613</v>
      </c>
      <c r="E57" s="18" t="s">
        <v>101</v>
      </c>
      <c r="F57" s="205">
        <v>90.546</v>
      </c>
      <c r="H57" s="33"/>
    </row>
    <row r="58" spans="2:8" s="1" customFormat="1" ht="16.9" customHeight="1">
      <c r="B58" s="33"/>
      <c r="C58" s="204" t="s">
        <v>378</v>
      </c>
      <c r="D58" s="204" t="s">
        <v>1614</v>
      </c>
      <c r="E58" s="18" t="s">
        <v>101</v>
      </c>
      <c r="F58" s="205">
        <v>90.546</v>
      </c>
      <c r="H58" s="33"/>
    </row>
    <row r="59" spans="2:8" s="1" customFormat="1" ht="12">
      <c r="B59" s="33"/>
      <c r="C59" s="204" t="s">
        <v>383</v>
      </c>
      <c r="D59" s="204" t="s">
        <v>1615</v>
      </c>
      <c r="E59" s="18" t="s">
        <v>101</v>
      </c>
      <c r="F59" s="205">
        <v>90.546</v>
      </c>
      <c r="H59" s="33"/>
    </row>
    <row r="60" spans="2:8" s="1" customFormat="1" ht="16.9" customHeight="1">
      <c r="B60" s="33"/>
      <c r="C60" s="204" t="s">
        <v>388</v>
      </c>
      <c r="D60" s="204" t="s">
        <v>1616</v>
      </c>
      <c r="E60" s="18" t="s">
        <v>101</v>
      </c>
      <c r="F60" s="205">
        <v>90.546</v>
      </c>
      <c r="H60" s="33"/>
    </row>
    <row r="61" spans="2:8" s="1" customFormat="1" ht="16.9" customHeight="1">
      <c r="B61" s="33"/>
      <c r="C61" s="204" t="s">
        <v>393</v>
      </c>
      <c r="D61" s="204" t="s">
        <v>1617</v>
      </c>
      <c r="E61" s="18" t="s">
        <v>101</v>
      </c>
      <c r="F61" s="205">
        <v>90.546</v>
      </c>
      <c r="H61" s="33"/>
    </row>
    <row r="62" spans="2:8" s="1" customFormat="1" ht="16.9" customHeight="1">
      <c r="B62" s="33"/>
      <c r="C62" s="204" t="s">
        <v>773</v>
      </c>
      <c r="D62" s="204" t="s">
        <v>1618</v>
      </c>
      <c r="E62" s="18" t="s">
        <v>101</v>
      </c>
      <c r="F62" s="205">
        <v>190.546</v>
      </c>
      <c r="H62" s="33"/>
    </row>
    <row r="63" spans="2:8" s="1" customFormat="1" ht="12">
      <c r="B63" s="33"/>
      <c r="C63" s="204" t="s">
        <v>559</v>
      </c>
      <c r="D63" s="204" t="s">
        <v>1619</v>
      </c>
      <c r="E63" s="18" t="s">
        <v>101</v>
      </c>
      <c r="F63" s="205">
        <v>152.081</v>
      </c>
      <c r="H63" s="33"/>
    </row>
    <row r="64" spans="2:8" s="1" customFormat="1" ht="16.9" customHeight="1">
      <c r="B64" s="33"/>
      <c r="C64" s="200" t="s">
        <v>114</v>
      </c>
      <c r="D64" s="201" t="s">
        <v>115</v>
      </c>
      <c r="E64" s="202" t="s">
        <v>101</v>
      </c>
      <c r="F64" s="203">
        <v>61.535</v>
      </c>
      <c r="H64" s="33"/>
    </row>
    <row r="65" spans="2:8" s="1" customFormat="1" ht="16.9" customHeight="1">
      <c r="B65" s="33"/>
      <c r="C65" s="204" t="s">
        <v>31</v>
      </c>
      <c r="D65" s="204" t="s">
        <v>564</v>
      </c>
      <c r="E65" s="18" t="s">
        <v>31</v>
      </c>
      <c r="F65" s="205">
        <v>27.125</v>
      </c>
      <c r="H65" s="33"/>
    </row>
    <row r="66" spans="2:8" s="1" customFormat="1" ht="16.9" customHeight="1">
      <c r="B66" s="33"/>
      <c r="C66" s="204" t="s">
        <v>31</v>
      </c>
      <c r="D66" s="204" t="s">
        <v>362</v>
      </c>
      <c r="E66" s="18" t="s">
        <v>31</v>
      </c>
      <c r="F66" s="205">
        <v>34.41</v>
      </c>
      <c r="H66" s="33"/>
    </row>
    <row r="67" spans="2:8" s="1" customFormat="1" ht="16.9" customHeight="1">
      <c r="B67" s="33"/>
      <c r="C67" s="204" t="s">
        <v>31</v>
      </c>
      <c r="D67" s="204" t="s">
        <v>217</v>
      </c>
      <c r="E67" s="18" t="s">
        <v>31</v>
      </c>
      <c r="F67" s="205">
        <v>61.535</v>
      </c>
      <c r="H67" s="33"/>
    </row>
    <row r="68" spans="2:8" s="1" customFormat="1" ht="16.9" customHeight="1">
      <c r="B68" s="33"/>
      <c r="C68" s="206" t="s">
        <v>1597</v>
      </c>
      <c r="H68" s="33"/>
    </row>
    <row r="69" spans="2:8" s="1" customFormat="1" ht="12">
      <c r="B69" s="33"/>
      <c r="C69" s="204" t="s">
        <v>559</v>
      </c>
      <c r="D69" s="204" t="s">
        <v>1619</v>
      </c>
      <c r="E69" s="18" t="s">
        <v>101</v>
      </c>
      <c r="F69" s="205">
        <v>152.081</v>
      </c>
      <c r="H69" s="33"/>
    </row>
    <row r="70" spans="2:8" s="1" customFormat="1" ht="16.9" customHeight="1">
      <c r="B70" s="33"/>
      <c r="C70" s="200" t="s">
        <v>117</v>
      </c>
      <c r="D70" s="201" t="s">
        <v>118</v>
      </c>
      <c r="E70" s="202" t="s">
        <v>101</v>
      </c>
      <c r="F70" s="203">
        <v>12.48</v>
      </c>
      <c r="H70" s="33"/>
    </row>
    <row r="71" spans="2:8" s="1" customFormat="1" ht="16.9" customHeight="1">
      <c r="B71" s="33"/>
      <c r="C71" s="204" t="s">
        <v>31</v>
      </c>
      <c r="D71" s="204" t="s">
        <v>188</v>
      </c>
      <c r="E71" s="18" t="s">
        <v>31</v>
      </c>
      <c r="F71" s="205">
        <v>12.48</v>
      </c>
      <c r="H71" s="33"/>
    </row>
    <row r="72" spans="2:8" s="1" customFormat="1" ht="16.9" customHeight="1">
      <c r="B72" s="33"/>
      <c r="C72" s="206" t="s">
        <v>1597</v>
      </c>
      <c r="H72" s="33"/>
    </row>
    <row r="73" spans="2:8" s="1" customFormat="1" ht="16.9" customHeight="1">
      <c r="B73" s="33"/>
      <c r="C73" s="204" t="s">
        <v>177</v>
      </c>
      <c r="D73" s="204" t="s">
        <v>1620</v>
      </c>
      <c r="E73" s="18" t="s">
        <v>101</v>
      </c>
      <c r="F73" s="205">
        <v>12.48</v>
      </c>
      <c r="H73" s="33"/>
    </row>
    <row r="74" spans="2:8" s="1" customFormat="1" ht="12">
      <c r="B74" s="33"/>
      <c r="C74" s="204" t="s">
        <v>189</v>
      </c>
      <c r="D74" s="204" t="s">
        <v>1621</v>
      </c>
      <c r="E74" s="18" t="s">
        <v>101</v>
      </c>
      <c r="F74" s="205">
        <v>12.48</v>
      </c>
      <c r="H74" s="33"/>
    </row>
    <row r="75" spans="2:8" s="1" customFormat="1" ht="16.9" customHeight="1">
      <c r="B75" s="33"/>
      <c r="C75" s="204" t="s">
        <v>193</v>
      </c>
      <c r="D75" s="204" t="s">
        <v>1622</v>
      </c>
      <c r="E75" s="18" t="s">
        <v>101</v>
      </c>
      <c r="F75" s="205">
        <v>12.48</v>
      </c>
      <c r="H75" s="33"/>
    </row>
    <row r="76" spans="2:8" s="1" customFormat="1" ht="16.9" customHeight="1">
      <c r="B76" s="33"/>
      <c r="C76" s="204" t="s">
        <v>197</v>
      </c>
      <c r="D76" s="204" t="s">
        <v>1623</v>
      </c>
      <c r="E76" s="18" t="s">
        <v>101</v>
      </c>
      <c r="F76" s="205">
        <v>12.48</v>
      </c>
      <c r="H76" s="33"/>
    </row>
    <row r="77" spans="2:8" s="1" customFormat="1" ht="16.9" customHeight="1">
      <c r="B77" s="33"/>
      <c r="C77" s="200" t="s">
        <v>121</v>
      </c>
      <c r="D77" s="201" t="s">
        <v>122</v>
      </c>
      <c r="E77" s="202" t="s">
        <v>109</v>
      </c>
      <c r="F77" s="203">
        <v>34.969</v>
      </c>
      <c r="H77" s="33"/>
    </row>
    <row r="78" spans="2:8" s="1" customFormat="1" ht="16.9" customHeight="1">
      <c r="B78" s="33"/>
      <c r="C78" s="204" t="s">
        <v>31</v>
      </c>
      <c r="D78" s="204" t="s">
        <v>234</v>
      </c>
      <c r="E78" s="18" t="s">
        <v>31</v>
      </c>
      <c r="F78" s="205">
        <v>34.969</v>
      </c>
      <c r="H78" s="33"/>
    </row>
    <row r="79" spans="2:8" s="1" customFormat="1" ht="16.9" customHeight="1">
      <c r="B79" s="33"/>
      <c r="C79" s="206" t="s">
        <v>1597</v>
      </c>
      <c r="H79" s="33"/>
    </row>
    <row r="80" spans="2:8" s="1" customFormat="1" ht="12">
      <c r="B80" s="33"/>
      <c r="C80" s="204" t="s">
        <v>219</v>
      </c>
      <c r="D80" s="204" t="s">
        <v>1624</v>
      </c>
      <c r="E80" s="18" t="s">
        <v>212</v>
      </c>
      <c r="F80" s="205">
        <v>123.527</v>
      </c>
      <c r="H80" s="33"/>
    </row>
    <row r="81" spans="2:8" s="1" customFormat="1" ht="16.9" customHeight="1">
      <c r="B81" s="33"/>
      <c r="C81" s="204" t="s">
        <v>242</v>
      </c>
      <c r="D81" s="204" t="s">
        <v>1625</v>
      </c>
      <c r="E81" s="18" t="s">
        <v>212</v>
      </c>
      <c r="F81" s="205">
        <v>113.07</v>
      </c>
      <c r="H81" s="33"/>
    </row>
    <row r="82" spans="2:8" s="1" customFormat="1" ht="16.9" customHeight="1">
      <c r="B82" s="33"/>
      <c r="C82" s="204" t="s">
        <v>679</v>
      </c>
      <c r="D82" s="204" t="s">
        <v>1626</v>
      </c>
      <c r="E82" s="18" t="s">
        <v>109</v>
      </c>
      <c r="F82" s="205">
        <v>34.969</v>
      </c>
      <c r="H82" s="33"/>
    </row>
    <row r="83" spans="2:8" s="1" customFormat="1" ht="16.9" customHeight="1">
      <c r="B83" s="33"/>
      <c r="C83" s="204" t="s">
        <v>505</v>
      </c>
      <c r="D83" s="204" t="s">
        <v>1627</v>
      </c>
      <c r="E83" s="18" t="s">
        <v>109</v>
      </c>
      <c r="F83" s="205">
        <v>34.969</v>
      </c>
      <c r="H83" s="33"/>
    </row>
    <row r="84" spans="2:8" s="1" customFormat="1" ht="16.9" customHeight="1">
      <c r="B84" s="33"/>
      <c r="C84" s="204" t="s">
        <v>516</v>
      </c>
      <c r="D84" s="204" t="s">
        <v>1628</v>
      </c>
      <c r="E84" s="18" t="s">
        <v>101</v>
      </c>
      <c r="F84" s="205">
        <v>87.423</v>
      </c>
      <c r="H84" s="33"/>
    </row>
    <row r="85" spans="2:8" s="1" customFormat="1" ht="12">
      <c r="B85" s="33"/>
      <c r="C85" s="204" t="s">
        <v>530</v>
      </c>
      <c r="D85" s="204" t="s">
        <v>1629</v>
      </c>
      <c r="E85" s="18" t="s">
        <v>212</v>
      </c>
      <c r="F85" s="205">
        <v>1.59</v>
      </c>
      <c r="H85" s="33"/>
    </row>
    <row r="86" spans="2:8" s="1" customFormat="1" ht="16.9" customHeight="1">
      <c r="B86" s="33"/>
      <c r="C86" s="204" t="s">
        <v>291</v>
      </c>
      <c r="D86" s="204" t="s">
        <v>1630</v>
      </c>
      <c r="E86" s="18" t="s">
        <v>212</v>
      </c>
      <c r="F86" s="205">
        <v>4.896</v>
      </c>
      <c r="H86" s="33"/>
    </row>
    <row r="87" spans="2:8" s="1" customFormat="1" ht="16.9" customHeight="1">
      <c r="B87" s="33"/>
      <c r="C87" s="204" t="s">
        <v>524</v>
      </c>
      <c r="D87" s="204" t="s">
        <v>1631</v>
      </c>
      <c r="E87" s="18" t="s">
        <v>109</v>
      </c>
      <c r="F87" s="205">
        <v>31.793</v>
      </c>
      <c r="H87" s="33"/>
    </row>
    <row r="88" spans="2:8" s="1" customFormat="1" ht="16.9" customHeight="1">
      <c r="B88" s="33"/>
      <c r="C88" s="204" t="s">
        <v>551</v>
      </c>
      <c r="D88" s="204" t="s">
        <v>552</v>
      </c>
      <c r="E88" s="18" t="s">
        <v>101</v>
      </c>
      <c r="F88" s="205">
        <v>28.619</v>
      </c>
      <c r="H88" s="33"/>
    </row>
    <row r="89" spans="2:8" s="1" customFormat="1" ht="26.45" customHeight="1">
      <c r="B89" s="33"/>
      <c r="C89" s="199" t="s">
        <v>1632</v>
      </c>
      <c r="D89" s="199" t="s">
        <v>85</v>
      </c>
      <c r="H89" s="33"/>
    </row>
    <row r="90" spans="2:8" s="1" customFormat="1" ht="16.9" customHeight="1">
      <c r="B90" s="33"/>
      <c r="C90" s="200" t="s">
        <v>99</v>
      </c>
      <c r="D90" s="201" t="s">
        <v>100</v>
      </c>
      <c r="E90" s="202" t="s">
        <v>101</v>
      </c>
      <c r="F90" s="203">
        <v>64.622</v>
      </c>
      <c r="H90" s="33"/>
    </row>
    <row r="91" spans="2:8" s="1" customFormat="1" ht="16.9" customHeight="1">
      <c r="B91" s="33"/>
      <c r="C91" s="204" t="s">
        <v>31</v>
      </c>
      <c r="D91" s="204" t="s">
        <v>976</v>
      </c>
      <c r="E91" s="18" t="s">
        <v>31</v>
      </c>
      <c r="F91" s="205">
        <v>4.448</v>
      </c>
      <c r="H91" s="33"/>
    </row>
    <row r="92" spans="2:8" s="1" customFormat="1" ht="16.9" customHeight="1">
      <c r="B92" s="33"/>
      <c r="C92" s="204" t="s">
        <v>31</v>
      </c>
      <c r="D92" s="204" t="s">
        <v>977</v>
      </c>
      <c r="E92" s="18" t="s">
        <v>31</v>
      </c>
      <c r="F92" s="205">
        <v>25.483</v>
      </c>
      <c r="H92" s="33"/>
    </row>
    <row r="93" spans="2:8" s="1" customFormat="1" ht="16.9" customHeight="1">
      <c r="B93" s="33"/>
      <c r="C93" s="204" t="s">
        <v>31</v>
      </c>
      <c r="D93" s="204" t="s">
        <v>978</v>
      </c>
      <c r="E93" s="18" t="s">
        <v>31</v>
      </c>
      <c r="F93" s="205">
        <v>4.31</v>
      </c>
      <c r="H93" s="33"/>
    </row>
    <row r="94" spans="2:8" s="1" customFormat="1" ht="16.9" customHeight="1">
      <c r="B94" s="33"/>
      <c r="C94" s="204" t="s">
        <v>31</v>
      </c>
      <c r="D94" s="204" t="s">
        <v>979</v>
      </c>
      <c r="E94" s="18" t="s">
        <v>31</v>
      </c>
      <c r="F94" s="205">
        <v>9.664</v>
      </c>
      <c r="H94" s="33"/>
    </row>
    <row r="95" spans="2:8" s="1" customFormat="1" ht="16.9" customHeight="1">
      <c r="B95" s="33"/>
      <c r="C95" s="204" t="s">
        <v>31</v>
      </c>
      <c r="D95" s="204" t="s">
        <v>980</v>
      </c>
      <c r="E95" s="18" t="s">
        <v>31</v>
      </c>
      <c r="F95" s="205">
        <v>15.225</v>
      </c>
      <c r="H95" s="33"/>
    </row>
    <row r="96" spans="2:8" s="1" customFormat="1" ht="16.9" customHeight="1">
      <c r="B96" s="33"/>
      <c r="C96" s="204" t="s">
        <v>31</v>
      </c>
      <c r="D96" s="204" t="s">
        <v>981</v>
      </c>
      <c r="E96" s="18" t="s">
        <v>31</v>
      </c>
      <c r="F96" s="205">
        <v>5.492</v>
      </c>
      <c r="H96" s="33"/>
    </row>
    <row r="97" spans="2:8" s="1" customFormat="1" ht="16.9" customHeight="1">
      <c r="B97" s="33"/>
      <c r="C97" s="204" t="s">
        <v>31</v>
      </c>
      <c r="D97" s="204" t="s">
        <v>217</v>
      </c>
      <c r="E97" s="18" t="s">
        <v>31</v>
      </c>
      <c r="F97" s="205">
        <v>64.622</v>
      </c>
      <c r="H97" s="33"/>
    </row>
    <row r="98" spans="2:8" s="1" customFormat="1" ht="16.9" customHeight="1">
      <c r="B98" s="33"/>
      <c r="C98" s="206" t="s">
        <v>1597</v>
      </c>
      <c r="H98" s="33"/>
    </row>
    <row r="99" spans="2:8" s="1" customFormat="1" ht="16.9" customHeight="1">
      <c r="B99" s="33"/>
      <c r="C99" s="204" t="s">
        <v>398</v>
      </c>
      <c r="D99" s="204" t="s">
        <v>1598</v>
      </c>
      <c r="E99" s="18" t="s">
        <v>101</v>
      </c>
      <c r="F99" s="205">
        <v>145.662</v>
      </c>
      <c r="H99" s="33"/>
    </row>
    <row r="100" spans="2:8" s="1" customFormat="1" ht="16.9" customHeight="1">
      <c r="B100" s="33"/>
      <c r="C100" s="204" t="s">
        <v>412</v>
      </c>
      <c r="D100" s="204" t="s">
        <v>1599</v>
      </c>
      <c r="E100" s="18" t="s">
        <v>101</v>
      </c>
      <c r="F100" s="205">
        <v>145.662</v>
      </c>
      <c r="H100" s="33"/>
    </row>
    <row r="101" spans="2:8" s="1" customFormat="1" ht="16.9" customHeight="1">
      <c r="B101" s="33"/>
      <c r="C101" s="204" t="s">
        <v>418</v>
      </c>
      <c r="D101" s="204" t="s">
        <v>1600</v>
      </c>
      <c r="E101" s="18" t="s">
        <v>101</v>
      </c>
      <c r="F101" s="205">
        <v>291.324</v>
      </c>
      <c r="H101" s="33"/>
    </row>
    <row r="102" spans="2:8" s="1" customFormat="1" ht="16.9" customHeight="1">
      <c r="B102" s="33"/>
      <c r="C102" s="204" t="s">
        <v>647</v>
      </c>
      <c r="D102" s="204" t="s">
        <v>1601</v>
      </c>
      <c r="E102" s="18" t="s">
        <v>101</v>
      </c>
      <c r="F102" s="205">
        <v>145.662</v>
      </c>
      <c r="H102" s="33"/>
    </row>
    <row r="103" spans="2:8" s="1" customFormat="1" ht="16.9" customHeight="1">
      <c r="B103" s="33"/>
      <c r="C103" s="204" t="s">
        <v>657</v>
      </c>
      <c r="D103" s="204" t="s">
        <v>1602</v>
      </c>
      <c r="E103" s="18" t="s">
        <v>101</v>
      </c>
      <c r="F103" s="205">
        <v>145.662</v>
      </c>
      <c r="H103" s="33"/>
    </row>
    <row r="104" spans="2:8" s="1" customFormat="1" ht="16.9" customHeight="1">
      <c r="B104" s="33"/>
      <c r="C104" s="204" t="s">
        <v>668</v>
      </c>
      <c r="D104" s="204" t="s">
        <v>1603</v>
      </c>
      <c r="E104" s="18" t="s">
        <v>101</v>
      </c>
      <c r="F104" s="205">
        <v>77.546</v>
      </c>
      <c r="H104" s="33"/>
    </row>
    <row r="105" spans="2:8" s="1" customFormat="1" ht="16.9" customHeight="1">
      <c r="B105" s="33"/>
      <c r="C105" s="200" t="s">
        <v>103</v>
      </c>
      <c r="D105" s="201" t="s">
        <v>104</v>
      </c>
      <c r="E105" s="202" t="s">
        <v>101</v>
      </c>
      <c r="F105" s="203">
        <v>81.04</v>
      </c>
      <c r="H105" s="33"/>
    </row>
    <row r="106" spans="2:8" s="1" customFormat="1" ht="16.9" customHeight="1">
      <c r="B106" s="33"/>
      <c r="C106" s="204" t="s">
        <v>31</v>
      </c>
      <c r="D106" s="204" t="s">
        <v>976</v>
      </c>
      <c r="E106" s="18" t="s">
        <v>31</v>
      </c>
      <c r="F106" s="205">
        <v>4.448</v>
      </c>
      <c r="H106" s="33"/>
    </row>
    <row r="107" spans="2:8" s="1" customFormat="1" ht="16.9" customHeight="1">
      <c r="B107" s="33"/>
      <c r="C107" s="204" t="s">
        <v>31</v>
      </c>
      <c r="D107" s="204" t="s">
        <v>982</v>
      </c>
      <c r="E107" s="18" t="s">
        <v>31</v>
      </c>
      <c r="F107" s="205">
        <v>15.573</v>
      </c>
      <c r="H107" s="33"/>
    </row>
    <row r="108" spans="2:8" s="1" customFormat="1" ht="16.9" customHeight="1">
      <c r="B108" s="33"/>
      <c r="C108" s="204" t="s">
        <v>31</v>
      </c>
      <c r="D108" s="204" t="s">
        <v>983</v>
      </c>
      <c r="E108" s="18" t="s">
        <v>31</v>
      </c>
      <c r="F108" s="205">
        <v>2.155</v>
      </c>
      <c r="H108" s="33"/>
    </row>
    <row r="109" spans="2:8" s="1" customFormat="1" ht="16.9" customHeight="1">
      <c r="B109" s="33"/>
      <c r="C109" s="204" t="s">
        <v>31</v>
      </c>
      <c r="D109" s="204" t="s">
        <v>984</v>
      </c>
      <c r="E109" s="18" t="s">
        <v>31</v>
      </c>
      <c r="F109" s="205">
        <v>2.658</v>
      </c>
      <c r="H109" s="33"/>
    </row>
    <row r="110" spans="2:8" s="1" customFormat="1" ht="16.9" customHeight="1">
      <c r="B110" s="33"/>
      <c r="C110" s="204" t="s">
        <v>31</v>
      </c>
      <c r="D110" s="204" t="s">
        <v>985</v>
      </c>
      <c r="E110" s="18" t="s">
        <v>31</v>
      </c>
      <c r="F110" s="205">
        <v>3.35</v>
      </c>
      <c r="H110" s="33"/>
    </row>
    <row r="111" spans="2:8" s="1" customFormat="1" ht="16.9" customHeight="1">
      <c r="B111" s="33"/>
      <c r="C111" s="204" t="s">
        <v>31</v>
      </c>
      <c r="D111" s="204" t="s">
        <v>986</v>
      </c>
      <c r="E111" s="18" t="s">
        <v>31</v>
      </c>
      <c r="F111" s="205">
        <v>52.856</v>
      </c>
      <c r="H111" s="33"/>
    </row>
    <row r="112" spans="2:8" s="1" customFormat="1" ht="16.9" customHeight="1">
      <c r="B112" s="33"/>
      <c r="C112" s="204" t="s">
        <v>31</v>
      </c>
      <c r="D112" s="204" t="s">
        <v>217</v>
      </c>
      <c r="E112" s="18" t="s">
        <v>31</v>
      </c>
      <c r="F112" s="205">
        <v>81.04</v>
      </c>
      <c r="H112" s="33"/>
    </row>
    <row r="113" spans="2:8" s="1" customFormat="1" ht="16.9" customHeight="1">
      <c r="B113" s="33"/>
      <c r="C113" s="206" t="s">
        <v>1597</v>
      </c>
      <c r="H113" s="33"/>
    </row>
    <row r="114" spans="2:8" s="1" customFormat="1" ht="16.9" customHeight="1">
      <c r="B114" s="33"/>
      <c r="C114" s="204" t="s">
        <v>398</v>
      </c>
      <c r="D114" s="204" t="s">
        <v>1598</v>
      </c>
      <c r="E114" s="18" t="s">
        <v>101</v>
      </c>
      <c r="F114" s="205">
        <v>145.662</v>
      </c>
      <c r="H114" s="33"/>
    </row>
    <row r="115" spans="2:8" s="1" customFormat="1" ht="16.9" customHeight="1">
      <c r="B115" s="33"/>
      <c r="C115" s="204" t="s">
        <v>428</v>
      </c>
      <c r="D115" s="204" t="s">
        <v>1605</v>
      </c>
      <c r="E115" s="18" t="s">
        <v>101</v>
      </c>
      <c r="F115" s="205">
        <v>81.04</v>
      </c>
      <c r="H115" s="33"/>
    </row>
    <row r="116" spans="2:8" s="1" customFormat="1" ht="16.9" customHeight="1">
      <c r="B116" s="33"/>
      <c r="C116" s="204" t="s">
        <v>412</v>
      </c>
      <c r="D116" s="204" t="s">
        <v>1599</v>
      </c>
      <c r="E116" s="18" t="s">
        <v>101</v>
      </c>
      <c r="F116" s="205">
        <v>145.662</v>
      </c>
      <c r="H116" s="33"/>
    </row>
    <row r="117" spans="2:8" s="1" customFormat="1" ht="16.9" customHeight="1">
      <c r="B117" s="33"/>
      <c r="C117" s="204" t="s">
        <v>418</v>
      </c>
      <c r="D117" s="204" t="s">
        <v>1600</v>
      </c>
      <c r="E117" s="18" t="s">
        <v>101</v>
      </c>
      <c r="F117" s="205">
        <v>291.324</v>
      </c>
      <c r="H117" s="33"/>
    </row>
    <row r="118" spans="2:8" s="1" customFormat="1" ht="16.9" customHeight="1">
      <c r="B118" s="33"/>
      <c r="C118" s="204" t="s">
        <v>445</v>
      </c>
      <c r="D118" s="204" t="s">
        <v>1633</v>
      </c>
      <c r="E118" s="18" t="s">
        <v>101</v>
      </c>
      <c r="F118" s="205">
        <v>81.04</v>
      </c>
      <c r="H118" s="33"/>
    </row>
    <row r="119" spans="2:8" s="1" customFormat="1" ht="16.9" customHeight="1">
      <c r="B119" s="33"/>
      <c r="C119" s="204" t="s">
        <v>647</v>
      </c>
      <c r="D119" s="204" t="s">
        <v>1601</v>
      </c>
      <c r="E119" s="18" t="s">
        <v>101</v>
      </c>
      <c r="F119" s="205">
        <v>145.662</v>
      </c>
      <c r="H119" s="33"/>
    </row>
    <row r="120" spans="2:8" s="1" customFormat="1" ht="16.9" customHeight="1">
      <c r="B120" s="33"/>
      <c r="C120" s="204" t="s">
        <v>657</v>
      </c>
      <c r="D120" s="204" t="s">
        <v>1602</v>
      </c>
      <c r="E120" s="18" t="s">
        <v>101</v>
      </c>
      <c r="F120" s="205">
        <v>145.662</v>
      </c>
      <c r="H120" s="33"/>
    </row>
    <row r="121" spans="2:8" s="1" customFormat="1" ht="16.9" customHeight="1">
      <c r="B121" s="33"/>
      <c r="C121" s="204" t="s">
        <v>450</v>
      </c>
      <c r="D121" s="204" t="s">
        <v>1606</v>
      </c>
      <c r="E121" s="18" t="s">
        <v>101</v>
      </c>
      <c r="F121" s="205">
        <v>81.04</v>
      </c>
      <c r="H121" s="33"/>
    </row>
    <row r="122" spans="2:8" s="1" customFormat="1" ht="16.9" customHeight="1">
      <c r="B122" s="33"/>
      <c r="C122" s="204" t="s">
        <v>455</v>
      </c>
      <c r="D122" s="204" t="s">
        <v>1607</v>
      </c>
      <c r="E122" s="18" t="s">
        <v>101</v>
      </c>
      <c r="F122" s="205">
        <v>81.04</v>
      </c>
      <c r="H122" s="33"/>
    </row>
    <row r="123" spans="2:8" s="1" customFormat="1" ht="16.9" customHeight="1">
      <c r="B123" s="33"/>
      <c r="C123" s="200" t="s">
        <v>833</v>
      </c>
      <c r="D123" s="201" t="s">
        <v>834</v>
      </c>
      <c r="E123" s="202" t="s">
        <v>101</v>
      </c>
      <c r="F123" s="203">
        <v>24.599</v>
      </c>
      <c r="H123" s="33"/>
    </row>
    <row r="124" spans="2:8" s="1" customFormat="1" ht="16.9" customHeight="1">
      <c r="B124" s="33"/>
      <c r="C124" s="204" t="s">
        <v>31</v>
      </c>
      <c r="D124" s="204" t="s">
        <v>928</v>
      </c>
      <c r="E124" s="18" t="s">
        <v>31</v>
      </c>
      <c r="F124" s="205">
        <v>24.599</v>
      </c>
      <c r="H124" s="33"/>
    </row>
    <row r="125" spans="2:8" s="1" customFormat="1" ht="16.9" customHeight="1">
      <c r="B125" s="33"/>
      <c r="C125" s="206" t="s">
        <v>1597</v>
      </c>
      <c r="H125" s="33"/>
    </row>
    <row r="126" spans="2:8" s="1" customFormat="1" ht="16.9" customHeight="1">
      <c r="B126" s="33"/>
      <c r="C126" s="204" t="s">
        <v>922</v>
      </c>
      <c r="D126" s="204" t="s">
        <v>1634</v>
      </c>
      <c r="E126" s="18" t="s">
        <v>101</v>
      </c>
      <c r="F126" s="205">
        <v>24.599</v>
      </c>
      <c r="H126" s="33"/>
    </row>
    <row r="127" spans="2:8" s="1" customFormat="1" ht="16.9" customHeight="1">
      <c r="B127" s="33"/>
      <c r="C127" s="204" t="s">
        <v>490</v>
      </c>
      <c r="D127" s="204" t="s">
        <v>1610</v>
      </c>
      <c r="E127" s="18" t="s">
        <v>101</v>
      </c>
      <c r="F127" s="205">
        <v>50.81</v>
      </c>
      <c r="H127" s="33"/>
    </row>
    <row r="128" spans="2:8" s="1" customFormat="1" ht="16.9" customHeight="1">
      <c r="B128" s="33"/>
      <c r="C128" s="200" t="s">
        <v>107</v>
      </c>
      <c r="D128" s="201" t="s">
        <v>836</v>
      </c>
      <c r="E128" s="202" t="s">
        <v>109</v>
      </c>
      <c r="F128" s="203">
        <v>52.422</v>
      </c>
      <c r="H128" s="33"/>
    </row>
    <row r="129" spans="2:8" s="1" customFormat="1" ht="16.9" customHeight="1">
      <c r="B129" s="33"/>
      <c r="C129" s="204" t="s">
        <v>31</v>
      </c>
      <c r="D129" s="204" t="s">
        <v>912</v>
      </c>
      <c r="E129" s="18" t="s">
        <v>31</v>
      </c>
      <c r="F129" s="205">
        <v>52.422</v>
      </c>
      <c r="H129" s="33"/>
    </row>
    <row r="130" spans="2:8" s="1" customFormat="1" ht="16.9" customHeight="1">
      <c r="B130" s="33"/>
      <c r="C130" s="206" t="s">
        <v>1597</v>
      </c>
      <c r="H130" s="33"/>
    </row>
    <row r="131" spans="2:8" s="1" customFormat="1" ht="16.9" customHeight="1">
      <c r="B131" s="33"/>
      <c r="C131" s="204" t="s">
        <v>545</v>
      </c>
      <c r="D131" s="204" t="s">
        <v>1608</v>
      </c>
      <c r="E131" s="18" t="s">
        <v>109</v>
      </c>
      <c r="F131" s="205">
        <v>53.022</v>
      </c>
      <c r="H131" s="33"/>
    </row>
    <row r="132" spans="2:8" s="1" customFormat="1" ht="16.9" customHeight="1">
      <c r="B132" s="33"/>
      <c r="C132" s="204" t="s">
        <v>305</v>
      </c>
      <c r="D132" s="204" t="s">
        <v>1609</v>
      </c>
      <c r="E132" s="18" t="s">
        <v>101</v>
      </c>
      <c r="F132" s="205">
        <v>62.906</v>
      </c>
      <c r="H132" s="33"/>
    </row>
    <row r="133" spans="2:8" s="1" customFormat="1" ht="16.9" customHeight="1">
      <c r="B133" s="33"/>
      <c r="C133" s="204" t="s">
        <v>490</v>
      </c>
      <c r="D133" s="204" t="s">
        <v>1610</v>
      </c>
      <c r="E133" s="18" t="s">
        <v>101</v>
      </c>
      <c r="F133" s="205">
        <v>50.81</v>
      </c>
      <c r="H133" s="33"/>
    </row>
    <row r="134" spans="2:8" s="1" customFormat="1" ht="16.9" customHeight="1">
      <c r="B134" s="33"/>
      <c r="C134" s="204" t="s">
        <v>484</v>
      </c>
      <c r="D134" s="204" t="s">
        <v>1611</v>
      </c>
      <c r="E134" s="18" t="s">
        <v>101</v>
      </c>
      <c r="F134" s="205">
        <v>26.211</v>
      </c>
      <c r="H134" s="33"/>
    </row>
    <row r="135" spans="2:8" s="1" customFormat="1" ht="16.9" customHeight="1">
      <c r="B135" s="33"/>
      <c r="C135" s="204" t="s">
        <v>500</v>
      </c>
      <c r="D135" s="204" t="s">
        <v>1612</v>
      </c>
      <c r="E135" s="18" t="s">
        <v>109</v>
      </c>
      <c r="F135" s="205">
        <v>52.422</v>
      </c>
      <c r="H135" s="33"/>
    </row>
    <row r="136" spans="2:8" s="1" customFormat="1" ht="16.9" customHeight="1">
      <c r="B136" s="33"/>
      <c r="C136" s="204" t="s">
        <v>679</v>
      </c>
      <c r="D136" s="204" t="s">
        <v>1626</v>
      </c>
      <c r="E136" s="18" t="s">
        <v>109</v>
      </c>
      <c r="F136" s="205">
        <v>52.422</v>
      </c>
      <c r="H136" s="33"/>
    </row>
    <row r="137" spans="2:8" s="1" customFormat="1" ht="16.9" customHeight="1">
      <c r="B137" s="33"/>
      <c r="C137" s="200" t="s">
        <v>111</v>
      </c>
      <c r="D137" s="201" t="s">
        <v>838</v>
      </c>
      <c r="E137" s="202" t="s">
        <v>101</v>
      </c>
      <c r="F137" s="203">
        <v>106.326</v>
      </c>
      <c r="H137" s="33"/>
    </row>
    <row r="138" spans="2:8" s="1" customFormat="1" ht="16.9" customHeight="1">
      <c r="B138" s="33"/>
      <c r="C138" s="204" t="s">
        <v>31</v>
      </c>
      <c r="D138" s="204" t="s">
        <v>964</v>
      </c>
      <c r="E138" s="18" t="s">
        <v>31</v>
      </c>
      <c r="F138" s="205">
        <v>3.18</v>
      </c>
      <c r="H138" s="33"/>
    </row>
    <row r="139" spans="2:8" s="1" customFormat="1" ht="16.9" customHeight="1">
      <c r="B139" s="33"/>
      <c r="C139" s="204" t="s">
        <v>31</v>
      </c>
      <c r="D139" s="204" t="s">
        <v>965</v>
      </c>
      <c r="E139" s="18" t="s">
        <v>31</v>
      </c>
      <c r="F139" s="205">
        <v>17.76</v>
      </c>
      <c r="H139" s="33"/>
    </row>
    <row r="140" spans="2:8" s="1" customFormat="1" ht="16.9" customHeight="1">
      <c r="B140" s="33"/>
      <c r="C140" s="204" t="s">
        <v>31</v>
      </c>
      <c r="D140" s="204" t="s">
        <v>966</v>
      </c>
      <c r="E140" s="18" t="s">
        <v>31</v>
      </c>
      <c r="F140" s="205">
        <v>16.935</v>
      </c>
      <c r="H140" s="33"/>
    </row>
    <row r="141" spans="2:8" s="1" customFormat="1" ht="16.9" customHeight="1">
      <c r="B141" s="33"/>
      <c r="C141" s="204" t="s">
        <v>31</v>
      </c>
      <c r="D141" s="204" t="s">
        <v>967</v>
      </c>
      <c r="E141" s="18" t="s">
        <v>31</v>
      </c>
      <c r="F141" s="205">
        <v>24.2</v>
      </c>
      <c r="H141" s="33"/>
    </row>
    <row r="142" spans="2:8" s="1" customFormat="1" ht="16.9" customHeight="1">
      <c r="B142" s="33"/>
      <c r="C142" s="204" t="s">
        <v>31</v>
      </c>
      <c r="D142" s="204" t="s">
        <v>968</v>
      </c>
      <c r="E142" s="18" t="s">
        <v>31</v>
      </c>
      <c r="F142" s="205">
        <v>24.047</v>
      </c>
      <c r="H142" s="33"/>
    </row>
    <row r="143" spans="2:8" s="1" customFormat="1" ht="16.9" customHeight="1">
      <c r="B143" s="33"/>
      <c r="C143" s="204" t="s">
        <v>31</v>
      </c>
      <c r="D143" s="204" t="s">
        <v>969</v>
      </c>
      <c r="E143" s="18" t="s">
        <v>31</v>
      </c>
      <c r="F143" s="205">
        <v>20.204</v>
      </c>
      <c r="H143" s="33"/>
    </row>
    <row r="144" spans="2:8" s="1" customFormat="1" ht="16.9" customHeight="1">
      <c r="B144" s="33"/>
      <c r="C144" s="204" t="s">
        <v>31</v>
      </c>
      <c r="D144" s="204" t="s">
        <v>217</v>
      </c>
      <c r="E144" s="18" t="s">
        <v>31</v>
      </c>
      <c r="F144" s="205">
        <v>106.326</v>
      </c>
      <c r="H144" s="33"/>
    </row>
    <row r="145" spans="2:8" s="1" customFormat="1" ht="16.9" customHeight="1">
      <c r="B145" s="33"/>
      <c r="C145" s="206" t="s">
        <v>1597</v>
      </c>
      <c r="H145" s="33"/>
    </row>
    <row r="146" spans="2:8" s="1" customFormat="1" ht="16.9" customHeight="1">
      <c r="B146" s="33"/>
      <c r="C146" s="204" t="s">
        <v>367</v>
      </c>
      <c r="D146" s="204" t="s">
        <v>1613</v>
      </c>
      <c r="E146" s="18" t="s">
        <v>101</v>
      </c>
      <c r="F146" s="205">
        <v>106.326</v>
      </c>
      <c r="H146" s="33"/>
    </row>
    <row r="147" spans="2:8" s="1" customFormat="1" ht="16.9" customHeight="1">
      <c r="B147" s="33"/>
      <c r="C147" s="204" t="s">
        <v>378</v>
      </c>
      <c r="D147" s="204" t="s">
        <v>1614</v>
      </c>
      <c r="E147" s="18" t="s">
        <v>101</v>
      </c>
      <c r="F147" s="205">
        <v>106.326</v>
      </c>
      <c r="H147" s="33"/>
    </row>
    <row r="148" spans="2:8" s="1" customFormat="1" ht="12">
      <c r="B148" s="33"/>
      <c r="C148" s="204" t="s">
        <v>383</v>
      </c>
      <c r="D148" s="204" t="s">
        <v>1615</v>
      </c>
      <c r="E148" s="18" t="s">
        <v>101</v>
      </c>
      <c r="F148" s="205">
        <v>212.652</v>
      </c>
      <c r="H148" s="33"/>
    </row>
    <row r="149" spans="2:8" s="1" customFormat="1" ht="16.9" customHeight="1">
      <c r="B149" s="33"/>
      <c r="C149" s="204" t="s">
        <v>388</v>
      </c>
      <c r="D149" s="204" t="s">
        <v>1616</v>
      </c>
      <c r="E149" s="18" t="s">
        <v>101</v>
      </c>
      <c r="F149" s="205">
        <v>106.326</v>
      </c>
      <c r="H149" s="33"/>
    </row>
    <row r="150" spans="2:8" s="1" customFormat="1" ht="16.9" customHeight="1">
      <c r="B150" s="33"/>
      <c r="C150" s="204" t="s">
        <v>393</v>
      </c>
      <c r="D150" s="204" t="s">
        <v>1617</v>
      </c>
      <c r="E150" s="18" t="s">
        <v>101</v>
      </c>
      <c r="F150" s="205">
        <v>106.326</v>
      </c>
      <c r="H150" s="33"/>
    </row>
    <row r="151" spans="2:8" s="1" customFormat="1" ht="16.9" customHeight="1">
      <c r="B151" s="33"/>
      <c r="C151" s="204" t="s">
        <v>773</v>
      </c>
      <c r="D151" s="204" t="s">
        <v>1618</v>
      </c>
      <c r="E151" s="18" t="s">
        <v>101</v>
      </c>
      <c r="F151" s="205">
        <v>256.326</v>
      </c>
      <c r="H151" s="33"/>
    </row>
    <row r="152" spans="2:8" s="1" customFormat="1" ht="12">
      <c r="B152" s="33"/>
      <c r="C152" s="204" t="s">
        <v>559</v>
      </c>
      <c r="D152" s="204" t="s">
        <v>1619</v>
      </c>
      <c r="E152" s="18" t="s">
        <v>101</v>
      </c>
      <c r="F152" s="205">
        <v>143.656</v>
      </c>
      <c r="H152" s="33"/>
    </row>
    <row r="153" spans="2:8" s="1" customFormat="1" ht="16.9" customHeight="1">
      <c r="B153" s="33"/>
      <c r="C153" s="200" t="s">
        <v>114</v>
      </c>
      <c r="D153" s="201" t="s">
        <v>840</v>
      </c>
      <c r="E153" s="202" t="s">
        <v>101</v>
      </c>
      <c r="F153" s="203">
        <v>37.33</v>
      </c>
      <c r="H153" s="33"/>
    </row>
    <row r="154" spans="2:8" s="1" customFormat="1" ht="16.9" customHeight="1">
      <c r="B154" s="33"/>
      <c r="C154" s="204" t="s">
        <v>31</v>
      </c>
      <c r="D154" s="204" t="s">
        <v>962</v>
      </c>
      <c r="E154" s="18" t="s">
        <v>31</v>
      </c>
      <c r="F154" s="205">
        <v>37.33</v>
      </c>
      <c r="H154" s="33"/>
    </row>
    <row r="155" spans="2:8" s="1" customFormat="1" ht="16.9" customHeight="1">
      <c r="B155" s="33"/>
      <c r="C155" s="204" t="s">
        <v>31</v>
      </c>
      <c r="D155" s="204" t="s">
        <v>217</v>
      </c>
      <c r="E155" s="18" t="s">
        <v>31</v>
      </c>
      <c r="F155" s="205">
        <v>37.33</v>
      </c>
      <c r="H155" s="33"/>
    </row>
    <row r="156" spans="2:8" s="1" customFormat="1" ht="16.9" customHeight="1">
      <c r="B156" s="33"/>
      <c r="C156" s="206" t="s">
        <v>1597</v>
      </c>
      <c r="H156" s="33"/>
    </row>
    <row r="157" spans="2:8" s="1" customFormat="1" ht="12">
      <c r="B157" s="33"/>
      <c r="C157" s="204" t="s">
        <v>559</v>
      </c>
      <c r="D157" s="204" t="s">
        <v>1619</v>
      </c>
      <c r="E157" s="18" t="s">
        <v>101</v>
      </c>
      <c r="F157" s="205">
        <v>143.656</v>
      </c>
      <c r="H157" s="33"/>
    </row>
    <row r="158" spans="2:8" s="1" customFormat="1" ht="16.9" customHeight="1">
      <c r="B158" s="33"/>
      <c r="C158" s="204" t="s">
        <v>359</v>
      </c>
      <c r="D158" s="204" t="s">
        <v>1635</v>
      </c>
      <c r="E158" s="18" t="s">
        <v>101</v>
      </c>
      <c r="F158" s="205">
        <v>50.966</v>
      </c>
      <c r="H158" s="33"/>
    </row>
    <row r="159" spans="2:8" s="1" customFormat="1" ht="16.9" customHeight="1">
      <c r="B159" s="33"/>
      <c r="C159" s="200" t="s">
        <v>117</v>
      </c>
      <c r="D159" s="201" t="s">
        <v>118</v>
      </c>
      <c r="E159" s="202" t="s">
        <v>101</v>
      </c>
      <c r="F159" s="203">
        <v>6.191</v>
      </c>
      <c r="H159" s="33"/>
    </row>
    <row r="160" spans="2:8" s="1" customFormat="1" ht="16.9" customHeight="1">
      <c r="B160" s="33"/>
      <c r="C160" s="204" t="s">
        <v>31</v>
      </c>
      <c r="D160" s="204" t="s">
        <v>854</v>
      </c>
      <c r="E160" s="18" t="s">
        <v>31</v>
      </c>
      <c r="F160" s="205">
        <v>6.191</v>
      </c>
      <c r="H160" s="33"/>
    </row>
    <row r="161" spans="2:8" s="1" customFormat="1" ht="16.9" customHeight="1">
      <c r="B161" s="33"/>
      <c r="C161" s="206" t="s">
        <v>1597</v>
      </c>
      <c r="H161" s="33"/>
    </row>
    <row r="162" spans="2:8" s="1" customFormat="1" ht="16.9" customHeight="1">
      <c r="B162" s="33"/>
      <c r="C162" s="204" t="s">
        <v>849</v>
      </c>
      <c r="D162" s="204" t="s">
        <v>1636</v>
      </c>
      <c r="E162" s="18" t="s">
        <v>101</v>
      </c>
      <c r="F162" s="205">
        <v>18.071</v>
      </c>
      <c r="H162" s="33"/>
    </row>
    <row r="163" spans="2:8" s="1" customFormat="1" ht="12">
      <c r="B163" s="33"/>
      <c r="C163" s="204" t="s">
        <v>189</v>
      </c>
      <c r="D163" s="204" t="s">
        <v>1621</v>
      </c>
      <c r="E163" s="18" t="s">
        <v>101</v>
      </c>
      <c r="F163" s="205">
        <v>6.191</v>
      </c>
      <c r="H163" s="33"/>
    </row>
    <row r="164" spans="2:8" s="1" customFormat="1" ht="16.9" customHeight="1">
      <c r="B164" s="33"/>
      <c r="C164" s="204" t="s">
        <v>856</v>
      </c>
      <c r="D164" s="204" t="s">
        <v>1637</v>
      </c>
      <c r="E164" s="18" t="s">
        <v>101</v>
      </c>
      <c r="F164" s="205">
        <v>18.071</v>
      </c>
      <c r="H164" s="33"/>
    </row>
    <row r="165" spans="2:8" s="1" customFormat="1" ht="16.9" customHeight="1">
      <c r="B165" s="33"/>
      <c r="C165" s="204" t="s">
        <v>197</v>
      </c>
      <c r="D165" s="204" t="s">
        <v>1623</v>
      </c>
      <c r="E165" s="18" t="s">
        <v>101</v>
      </c>
      <c r="F165" s="205">
        <v>47.254</v>
      </c>
      <c r="H165" s="33"/>
    </row>
    <row r="166" spans="2:8" s="1" customFormat="1" ht="16.9" customHeight="1">
      <c r="B166" s="33"/>
      <c r="C166" s="200" t="s">
        <v>121</v>
      </c>
      <c r="D166" s="201" t="s">
        <v>844</v>
      </c>
      <c r="E166" s="202" t="s">
        <v>109</v>
      </c>
      <c r="F166" s="203">
        <v>34.219</v>
      </c>
      <c r="H166" s="33"/>
    </row>
    <row r="167" spans="2:8" s="1" customFormat="1" ht="16.9" customHeight="1">
      <c r="B167" s="33"/>
      <c r="C167" s="204" t="s">
        <v>31</v>
      </c>
      <c r="D167" s="204" t="s">
        <v>862</v>
      </c>
      <c r="E167" s="18" t="s">
        <v>31</v>
      </c>
      <c r="F167" s="205">
        <v>30.989</v>
      </c>
      <c r="H167" s="33"/>
    </row>
    <row r="168" spans="2:8" s="1" customFormat="1" ht="16.9" customHeight="1">
      <c r="B168" s="33"/>
      <c r="C168" s="204" t="s">
        <v>31</v>
      </c>
      <c r="D168" s="204" t="s">
        <v>31</v>
      </c>
      <c r="E168" s="18" t="s">
        <v>31</v>
      </c>
      <c r="F168" s="205">
        <v>0</v>
      </c>
      <c r="H168" s="33"/>
    </row>
    <row r="169" spans="2:8" s="1" customFormat="1" ht="16.9" customHeight="1">
      <c r="B169" s="33"/>
      <c r="C169" s="204" t="s">
        <v>31</v>
      </c>
      <c r="D169" s="204" t="s">
        <v>863</v>
      </c>
      <c r="E169" s="18" t="s">
        <v>31</v>
      </c>
      <c r="F169" s="205">
        <v>3.23</v>
      </c>
      <c r="H169" s="33"/>
    </row>
    <row r="170" spans="2:8" s="1" customFormat="1" ht="16.9" customHeight="1">
      <c r="B170" s="33"/>
      <c r="C170" s="204" t="s">
        <v>31</v>
      </c>
      <c r="D170" s="204" t="s">
        <v>217</v>
      </c>
      <c r="E170" s="18" t="s">
        <v>31</v>
      </c>
      <c r="F170" s="205">
        <v>34.219</v>
      </c>
      <c r="H170" s="33"/>
    </row>
    <row r="171" spans="2:8" s="1" customFormat="1" ht="16.9" customHeight="1">
      <c r="B171" s="33"/>
      <c r="C171" s="206" t="s">
        <v>1597</v>
      </c>
      <c r="H171" s="33"/>
    </row>
    <row r="172" spans="2:8" s="1" customFormat="1" ht="16.9" customHeight="1">
      <c r="B172" s="33"/>
      <c r="C172" s="204" t="s">
        <v>197</v>
      </c>
      <c r="D172" s="204" t="s">
        <v>1623</v>
      </c>
      <c r="E172" s="18" t="s">
        <v>101</v>
      </c>
      <c r="F172" s="205">
        <v>47.254</v>
      </c>
      <c r="H172" s="33"/>
    </row>
    <row r="173" spans="2:8" s="1" customFormat="1" ht="16.9" customHeight="1">
      <c r="B173" s="33"/>
      <c r="C173" s="204" t="s">
        <v>505</v>
      </c>
      <c r="D173" s="204" t="s">
        <v>1627</v>
      </c>
      <c r="E173" s="18" t="s">
        <v>109</v>
      </c>
      <c r="F173" s="205">
        <v>34.219</v>
      </c>
      <c r="H173" s="33"/>
    </row>
    <row r="174" spans="2:8" s="1" customFormat="1" ht="16.9" customHeight="1">
      <c r="B174" s="33"/>
      <c r="C174" s="204" t="s">
        <v>516</v>
      </c>
      <c r="D174" s="204" t="s">
        <v>1628</v>
      </c>
      <c r="E174" s="18" t="s">
        <v>101</v>
      </c>
      <c r="F174" s="205">
        <v>85.548</v>
      </c>
      <c r="H174" s="33"/>
    </row>
    <row r="175" spans="2:8" s="1" customFormat="1" ht="12">
      <c r="B175" s="33"/>
      <c r="C175" s="204" t="s">
        <v>530</v>
      </c>
      <c r="D175" s="204" t="s">
        <v>1629</v>
      </c>
      <c r="E175" s="18" t="s">
        <v>212</v>
      </c>
      <c r="F175" s="205">
        <v>1.711</v>
      </c>
      <c r="H175" s="33"/>
    </row>
    <row r="176" spans="2:8" s="1" customFormat="1" ht="16.9" customHeight="1">
      <c r="B176" s="33"/>
      <c r="C176" s="204" t="s">
        <v>524</v>
      </c>
      <c r="D176" s="204" t="s">
        <v>1631</v>
      </c>
      <c r="E176" s="18" t="s">
        <v>109</v>
      </c>
      <c r="F176" s="205">
        <v>34.219</v>
      </c>
      <c r="H176" s="33"/>
    </row>
    <row r="177" spans="2:8" s="1" customFormat="1" ht="26.45" customHeight="1">
      <c r="B177" s="33"/>
      <c r="C177" s="199" t="s">
        <v>1638</v>
      </c>
      <c r="D177" s="199" t="s">
        <v>88</v>
      </c>
      <c r="H177" s="33"/>
    </row>
    <row r="178" spans="2:8" s="1" customFormat="1" ht="16.9" customHeight="1">
      <c r="B178" s="33"/>
      <c r="C178" s="200" t="s">
        <v>99</v>
      </c>
      <c r="D178" s="201" t="s">
        <v>100</v>
      </c>
      <c r="E178" s="202" t="s">
        <v>101</v>
      </c>
      <c r="F178" s="203">
        <v>72.785</v>
      </c>
      <c r="H178" s="33"/>
    </row>
    <row r="179" spans="2:8" s="1" customFormat="1" ht="16.9" customHeight="1">
      <c r="B179" s="33"/>
      <c r="C179" s="204" t="s">
        <v>31</v>
      </c>
      <c r="D179" s="204" t="s">
        <v>1207</v>
      </c>
      <c r="E179" s="18" t="s">
        <v>31</v>
      </c>
      <c r="F179" s="205">
        <v>70.083</v>
      </c>
      <c r="H179" s="33"/>
    </row>
    <row r="180" spans="2:8" s="1" customFormat="1" ht="16.9" customHeight="1">
      <c r="B180" s="33"/>
      <c r="C180" s="204" t="s">
        <v>31</v>
      </c>
      <c r="D180" s="204" t="s">
        <v>1208</v>
      </c>
      <c r="E180" s="18" t="s">
        <v>31</v>
      </c>
      <c r="F180" s="205">
        <v>2.702</v>
      </c>
      <c r="H180" s="33"/>
    </row>
    <row r="181" spans="2:8" s="1" customFormat="1" ht="16.9" customHeight="1">
      <c r="B181" s="33"/>
      <c r="C181" s="204" t="s">
        <v>31</v>
      </c>
      <c r="D181" s="204" t="s">
        <v>217</v>
      </c>
      <c r="E181" s="18" t="s">
        <v>31</v>
      </c>
      <c r="F181" s="205">
        <v>72.785</v>
      </c>
      <c r="H181" s="33"/>
    </row>
    <row r="182" spans="2:8" s="1" customFormat="1" ht="16.9" customHeight="1">
      <c r="B182" s="33"/>
      <c r="C182" s="206" t="s">
        <v>1597</v>
      </c>
      <c r="H182" s="33"/>
    </row>
    <row r="183" spans="2:8" s="1" customFormat="1" ht="16.9" customHeight="1">
      <c r="B183" s="33"/>
      <c r="C183" s="204" t="s">
        <v>398</v>
      </c>
      <c r="D183" s="204" t="s">
        <v>1598</v>
      </c>
      <c r="E183" s="18" t="s">
        <v>101</v>
      </c>
      <c r="F183" s="205">
        <v>92.306</v>
      </c>
      <c r="H183" s="33"/>
    </row>
    <row r="184" spans="2:8" s="1" customFormat="1" ht="16.9" customHeight="1">
      <c r="B184" s="33"/>
      <c r="C184" s="204" t="s">
        <v>412</v>
      </c>
      <c r="D184" s="204" t="s">
        <v>1599</v>
      </c>
      <c r="E184" s="18" t="s">
        <v>101</v>
      </c>
      <c r="F184" s="205">
        <v>92.306</v>
      </c>
      <c r="H184" s="33"/>
    </row>
    <row r="185" spans="2:8" s="1" customFormat="1" ht="16.9" customHeight="1">
      <c r="B185" s="33"/>
      <c r="C185" s="204" t="s">
        <v>418</v>
      </c>
      <c r="D185" s="204" t="s">
        <v>1600</v>
      </c>
      <c r="E185" s="18" t="s">
        <v>101</v>
      </c>
      <c r="F185" s="205">
        <v>184.612</v>
      </c>
      <c r="H185" s="33"/>
    </row>
    <row r="186" spans="2:8" s="1" customFormat="1" ht="16.9" customHeight="1">
      <c r="B186" s="33"/>
      <c r="C186" s="204" t="s">
        <v>566</v>
      </c>
      <c r="D186" s="204" t="s">
        <v>1639</v>
      </c>
      <c r="E186" s="18" t="s">
        <v>101</v>
      </c>
      <c r="F186" s="205">
        <v>92.306</v>
      </c>
      <c r="H186" s="33"/>
    </row>
    <row r="187" spans="2:8" s="1" customFormat="1" ht="16.9" customHeight="1">
      <c r="B187" s="33"/>
      <c r="C187" s="204" t="s">
        <v>647</v>
      </c>
      <c r="D187" s="204" t="s">
        <v>1601</v>
      </c>
      <c r="E187" s="18" t="s">
        <v>101</v>
      </c>
      <c r="F187" s="205">
        <v>92.306</v>
      </c>
      <c r="H187" s="33"/>
    </row>
    <row r="188" spans="2:8" s="1" customFormat="1" ht="16.9" customHeight="1">
      <c r="B188" s="33"/>
      <c r="C188" s="204" t="s">
        <v>657</v>
      </c>
      <c r="D188" s="204" t="s">
        <v>1602</v>
      </c>
      <c r="E188" s="18" t="s">
        <v>101</v>
      </c>
      <c r="F188" s="205">
        <v>92.306</v>
      </c>
      <c r="H188" s="33"/>
    </row>
    <row r="189" spans="2:8" s="1" customFormat="1" ht="16.9" customHeight="1">
      <c r="B189" s="33"/>
      <c r="C189" s="204" t="s">
        <v>668</v>
      </c>
      <c r="D189" s="204" t="s">
        <v>1603</v>
      </c>
      <c r="E189" s="18" t="s">
        <v>101</v>
      </c>
      <c r="F189" s="205">
        <v>87.342</v>
      </c>
      <c r="H189" s="33"/>
    </row>
    <row r="190" spans="2:8" s="1" customFormat="1" ht="16.9" customHeight="1">
      <c r="B190" s="33"/>
      <c r="C190" s="200" t="s">
        <v>103</v>
      </c>
      <c r="D190" s="201" t="s">
        <v>104</v>
      </c>
      <c r="E190" s="202" t="s">
        <v>101</v>
      </c>
      <c r="F190" s="203">
        <v>19.521</v>
      </c>
      <c r="H190" s="33"/>
    </row>
    <row r="191" spans="2:8" s="1" customFormat="1" ht="16.9" customHeight="1">
      <c r="B191" s="33"/>
      <c r="C191" s="204" t="s">
        <v>31</v>
      </c>
      <c r="D191" s="204" t="s">
        <v>1209</v>
      </c>
      <c r="E191" s="18" t="s">
        <v>31</v>
      </c>
      <c r="F191" s="205">
        <v>18.17</v>
      </c>
      <c r="H191" s="33"/>
    </row>
    <row r="192" spans="2:8" s="1" customFormat="1" ht="16.9" customHeight="1">
      <c r="B192" s="33"/>
      <c r="C192" s="204" t="s">
        <v>31</v>
      </c>
      <c r="D192" s="204" t="s">
        <v>1210</v>
      </c>
      <c r="E192" s="18" t="s">
        <v>31</v>
      </c>
      <c r="F192" s="205">
        <v>1.351</v>
      </c>
      <c r="H192" s="33"/>
    </row>
    <row r="193" spans="2:8" s="1" customFormat="1" ht="16.9" customHeight="1">
      <c r="B193" s="33"/>
      <c r="C193" s="204" t="s">
        <v>31</v>
      </c>
      <c r="D193" s="204" t="s">
        <v>217</v>
      </c>
      <c r="E193" s="18" t="s">
        <v>31</v>
      </c>
      <c r="F193" s="205">
        <v>19.521</v>
      </c>
      <c r="H193" s="33"/>
    </row>
    <row r="194" spans="2:8" s="1" customFormat="1" ht="16.9" customHeight="1">
      <c r="B194" s="33"/>
      <c r="C194" s="206" t="s">
        <v>1597</v>
      </c>
      <c r="H194" s="33"/>
    </row>
    <row r="195" spans="2:8" s="1" customFormat="1" ht="16.9" customHeight="1">
      <c r="B195" s="33"/>
      <c r="C195" s="204" t="s">
        <v>398</v>
      </c>
      <c r="D195" s="204" t="s">
        <v>1598</v>
      </c>
      <c r="E195" s="18" t="s">
        <v>101</v>
      </c>
      <c r="F195" s="205">
        <v>92.306</v>
      </c>
      <c r="H195" s="33"/>
    </row>
    <row r="196" spans="2:8" s="1" customFormat="1" ht="16.9" customHeight="1">
      <c r="B196" s="33"/>
      <c r="C196" s="204" t="s">
        <v>428</v>
      </c>
      <c r="D196" s="204" t="s">
        <v>1605</v>
      </c>
      <c r="E196" s="18" t="s">
        <v>101</v>
      </c>
      <c r="F196" s="205">
        <v>19.521</v>
      </c>
      <c r="H196" s="33"/>
    </row>
    <row r="197" spans="2:8" s="1" customFormat="1" ht="16.9" customHeight="1">
      <c r="B197" s="33"/>
      <c r="C197" s="204" t="s">
        <v>412</v>
      </c>
      <c r="D197" s="204" t="s">
        <v>1599</v>
      </c>
      <c r="E197" s="18" t="s">
        <v>101</v>
      </c>
      <c r="F197" s="205">
        <v>92.306</v>
      </c>
      <c r="H197" s="33"/>
    </row>
    <row r="198" spans="2:8" s="1" customFormat="1" ht="16.9" customHeight="1">
      <c r="B198" s="33"/>
      <c r="C198" s="204" t="s">
        <v>418</v>
      </c>
      <c r="D198" s="204" t="s">
        <v>1600</v>
      </c>
      <c r="E198" s="18" t="s">
        <v>101</v>
      </c>
      <c r="F198" s="205">
        <v>184.612</v>
      </c>
      <c r="H198" s="33"/>
    </row>
    <row r="199" spans="2:8" s="1" customFormat="1" ht="16.9" customHeight="1">
      <c r="B199" s="33"/>
      <c r="C199" s="204" t="s">
        <v>445</v>
      </c>
      <c r="D199" s="204" t="s">
        <v>1633</v>
      </c>
      <c r="E199" s="18" t="s">
        <v>101</v>
      </c>
      <c r="F199" s="205">
        <v>19.521</v>
      </c>
      <c r="H199" s="33"/>
    </row>
    <row r="200" spans="2:8" s="1" customFormat="1" ht="16.9" customHeight="1">
      <c r="B200" s="33"/>
      <c r="C200" s="204" t="s">
        <v>566</v>
      </c>
      <c r="D200" s="204" t="s">
        <v>1639</v>
      </c>
      <c r="E200" s="18" t="s">
        <v>101</v>
      </c>
      <c r="F200" s="205">
        <v>92.306</v>
      </c>
      <c r="H200" s="33"/>
    </row>
    <row r="201" spans="2:8" s="1" customFormat="1" ht="16.9" customHeight="1">
      <c r="B201" s="33"/>
      <c r="C201" s="204" t="s">
        <v>647</v>
      </c>
      <c r="D201" s="204" t="s">
        <v>1601</v>
      </c>
      <c r="E201" s="18" t="s">
        <v>101</v>
      </c>
      <c r="F201" s="205">
        <v>92.306</v>
      </c>
      <c r="H201" s="33"/>
    </row>
    <row r="202" spans="2:8" s="1" customFormat="1" ht="16.9" customHeight="1">
      <c r="B202" s="33"/>
      <c r="C202" s="204" t="s">
        <v>657</v>
      </c>
      <c r="D202" s="204" t="s">
        <v>1602</v>
      </c>
      <c r="E202" s="18" t="s">
        <v>101</v>
      </c>
      <c r="F202" s="205">
        <v>92.306</v>
      </c>
      <c r="H202" s="33"/>
    </row>
    <row r="203" spans="2:8" s="1" customFormat="1" ht="16.9" customHeight="1">
      <c r="B203" s="33"/>
      <c r="C203" s="204" t="s">
        <v>450</v>
      </c>
      <c r="D203" s="204" t="s">
        <v>1606</v>
      </c>
      <c r="E203" s="18" t="s">
        <v>101</v>
      </c>
      <c r="F203" s="205">
        <v>19.521</v>
      </c>
      <c r="H203" s="33"/>
    </row>
    <row r="204" spans="2:8" s="1" customFormat="1" ht="16.9" customHeight="1">
      <c r="B204" s="33"/>
      <c r="C204" s="204" t="s">
        <v>455</v>
      </c>
      <c r="D204" s="204" t="s">
        <v>1607</v>
      </c>
      <c r="E204" s="18" t="s">
        <v>101</v>
      </c>
      <c r="F204" s="205">
        <v>39.042</v>
      </c>
      <c r="H204" s="33"/>
    </row>
    <row r="205" spans="2:8" s="1" customFormat="1" ht="16.9" customHeight="1">
      <c r="B205" s="33"/>
      <c r="C205" s="200" t="s">
        <v>1640</v>
      </c>
      <c r="D205" s="201" t="s">
        <v>104</v>
      </c>
      <c r="E205" s="202" t="s">
        <v>101</v>
      </c>
      <c r="F205" s="203">
        <v>19.708</v>
      </c>
      <c r="H205" s="33"/>
    </row>
    <row r="206" spans="2:8" s="1" customFormat="1" ht="16.9" customHeight="1">
      <c r="B206" s="33"/>
      <c r="C206" s="204" t="s">
        <v>31</v>
      </c>
      <c r="D206" s="204" t="s">
        <v>408</v>
      </c>
      <c r="E206" s="18" t="s">
        <v>31</v>
      </c>
      <c r="F206" s="205">
        <v>2.021</v>
      </c>
      <c r="H206" s="33"/>
    </row>
    <row r="207" spans="2:8" s="1" customFormat="1" ht="16.9" customHeight="1">
      <c r="B207" s="33"/>
      <c r="C207" s="204" t="s">
        <v>31</v>
      </c>
      <c r="D207" s="204" t="s">
        <v>409</v>
      </c>
      <c r="E207" s="18" t="s">
        <v>31</v>
      </c>
      <c r="F207" s="205">
        <v>7.896</v>
      </c>
      <c r="H207" s="33"/>
    </row>
    <row r="208" spans="2:8" s="1" customFormat="1" ht="16.9" customHeight="1">
      <c r="B208" s="33"/>
      <c r="C208" s="204" t="s">
        <v>31</v>
      </c>
      <c r="D208" s="204" t="s">
        <v>410</v>
      </c>
      <c r="E208" s="18" t="s">
        <v>31</v>
      </c>
      <c r="F208" s="205">
        <v>2.624</v>
      </c>
      <c r="H208" s="33"/>
    </row>
    <row r="209" spans="2:8" s="1" customFormat="1" ht="16.9" customHeight="1">
      <c r="B209" s="33"/>
      <c r="C209" s="204" t="s">
        <v>31</v>
      </c>
      <c r="D209" s="204" t="s">
        <v>406</v>
      </c>
      <c r="E209" s="18" t="s">
        <v>31</v>
      </c>
      <c r="F209" s="205">
        <v>7.167</v>
      </c>
      <c r="H209" s="33"/>
    </row>
    <row r="210" spans="2:8" s="1" customFormat="1" ht="16.9" customHeight="1">
      <c r="B210" s="33"/>
      <c r="C210" s="204" t="s">
        <v>31</v>
      </c>
      <c r="D210" s="204" t="s">
        <v>217</v>
      </c>
      <c r="E210" s="18" t="s">
        <v>31</v>
      </c>
      <c r="F210" s="205">
        <v>19.708</v>
      </c>
      <c r="H210" s="33"/>
    </row>
    <row r="211" spans="2:8" s="1" customFormat="1" ht="16.9" customHeight="1">
      <c r="B211" s="33"/>
      <c r="C211" s="200" t="s">
        <v>107</v>
      </c>
      <c r="D211" s="201" t="s">
        <v>1123</v>
      </c>
      <c r="E211" s="202" t="s">
        <v>109</v>
      </c>
      <c r="F211" s="203">
        <v>55.773</v>
      </c>
      <c r="H211" s="33"/>
    </row>
    <row r="212" spans="2:8" s="1" customFormat="1" ht="16.9" customHeight="1">
      <c r="B212" s="33"/>
      <c r="C212" s="204" t="s">
        <v>31</v>
      </c>
      <c r="D212" s="204" t="s">
        <v>1133</v>
      </c>
      <c r="E212" s="18" t="s">
        <v>31</v>
      </c>
      <c r="F212" s="205">
        <v>55.773</v>
      </c>
      <c r="H212" s="33"/>
    </row>
    <row r="213" spans="2:8" s="1" customFormat="1" ht="16.9" customHeight="1">
      <c r="B213" s="33"/>
      <c r="C213" s="206" t="s">
        <v>1597</v>
      </c>
      <c r="H213" s="33"/>
    </row>
    <row r="214" spans="2:8" s="1" customFormat="1" ht="16.9" customHeight="1">
      <c r="B214" s="33"/>
      <c r="C214" s="204" t="s">
        <v>545</v>
      </c>
      <c r="D214" s="204" t="s">
        <v>1608</v>
      </c>
      <c r="E214" s="18" t="s">
        <v>109</v>
      </c>
      <c r="F214" s="205">
        <v>55.773</v>
      </c>
      <c r="H214" s="33"/>
    </row>
    <row r="215" spans="2:8" s="1" customFormat="1" ht="16.9" customHeight="1">
      <c r="B215" s="33"/>
      <c r="C215" s="204" t="s">
        <v>849</v>
      </c>
      <c r="D215" s="204" t="s">
        <v>1636</v>
      </c>
      <c r="E215" s="18" t="s">
        <v>101</v>
      </c>
      <c r="F215" s="205">
        <v>66.928</v>
      </c>
      <c r="H215" s="33"/>
    </row>
    <row r="216" spans="2:8" s="1" customFormat="1" ht="12">
      <c r="B216" s="33"/>
      <c r="C216" s="204" t="s">
        <v>866</v>
      </c>
      <c r="D216" s="204" t="s">
        <v>1641</v>
      </c>
      <c r="E216" s="18" t="s">
        <v>212</v>
      </c>
      <c r="F216" s="205">
        <v>83.319</v>
      </c>
      <c r="H216" s="33"/>
    </row>
    <row r="217" spans="2:8" s="1" customFormat="1" ht="16.9" customHeight="1">
      <c r="B217" s="33"/>
      <c r="C217" s="204" t="s">
        <v>242</v>
      </c>
      <c r="D217" s="204" t="s">
        <v>1625</v>
      </c>
      <c r="E217" s="18" t="s">
        <v>212</v>
      </c>
      <c r="F217" s="205">
        <v>74.986</v>
      </c>
      <c r="H217" s="33"/>
    </row>
    <row r="218" spans="2:8" s="1" customFormat="1" ht="16.9" customHeight="1">
      <c r="B218" s="33"/>
      <c r="C218" s="204" t="s">
        <v>856</v>
      </c>
      <c r="D218" s="204" t="s">
        <v>1637</v>
      </c>
      <c r="E218" s="18" t="s">
        <v>101</v>
      </c>
      <c r="F218" s="205">
        <v>66.928</v>
      </c>
      <c r="H218" s="33"/>
    </row>
    <row r="219" spans="2:8" s="1" customFormat="1" ht="16.9" customHeight="1">
      <c r="B219" s="33"/>
      <c r="C219" s="204" t="s">
        <v>305</v>
      </c>
      <c r="D219" s="204" t="s">
        <v>1609</v>
      </c>
      <c r="E219" s="18" t="s">
        <v>101</v>
      </c>
      <c r="F219" s="205">
        <v>85.855</v>
      </c>
      <c r="H219" s="33"/>
    </row>
    <row r="220" spans="2:8" s="1" customFormat="1" ht="16.9" customHeight="1">
      <c r="B220" s="33"/>
      <c r="C220" s="204" t="s">
        <v>490</v>
      </c>
      <c r="D220" s="204" t="s">
        <v>1610</v>
      </c>
      <c r="E220" s="18" t="s">
        <v>101</v>
      </c>
      <c r="F220" s="205">
        <v>27.887</v>
      </c>
      <c r="H220" s="33"/>
    </row>
    <row r="221" spans="2:8" s="1" customFormat="1" ht="16.9" customHeight="1">
      <c r="B221" s="33"/>
      <c r="C221" s="204" t="s">
        <v>1225</v>
      </c>
      <c r="D221" s="204" t="s">
        <v>1642</v>
      </c>
      <c r="E221" s="18" t="s">
        <v>101</v>
      </c>
      <c r="F221" s="205">
        <v>27.887</v>
      </c>
      <c r="H221" s="33"/>
    </row>
    <row r="222" spans="2:8" s="1" customFormat="1" ht="16.9" customHeight="1">
      <c r="B222" s="33"/>
      <c r="C222" s="204" t="s">
        <v>500</v>
      </c>
      <c r="D222" s="204" t="s">
        <v>1612</v>
      </c>
      <c r="E222" s="18" t="s">
        <v>109</v>
      </c>
      <c r="F222" s="205">
        <v>55.773</v>
      </c>
      <c r="H222" s="33"/>
    </row>
    <row r="223" spans="2:8" s="1" customFormat="1" ht="16.9" customHeight="1">
      <c r="B223" s="33"/>
      <c r="C223" s="204" t="s">
        <v>679</v>
      </c>
      <c r="D223" s="204" t="s">
        <v>1626</v>
      </c>
      <c r="E223" s="18" t="s">
        <v>109</v>
      </c>
      <c r="F223" s="205">
        <v>55.773</v>
      </c>
      <c r="H223" s="33"/>
    </row>
    <row r="224" spans="2:8" s="1" customFormat="1" ht="16.9" customHeight="1">
      <c r="B224" s="33"/>
      <c r="C224" s="204" t="s">
        <v>1233</v>
      </c>
      <c r="D224" s="204" t="s">
        <v>1643</v>
      </c>
      <c r="E224" s="18" t="s">
        <v>101</v>
      </c>
      <c r="F224" s="205">
        <v>70.889</v>
      </c>
      <c r="H224" s="33"/>
    </row>
    <row r="225" spans="2:8" s="1" customFormat="1" ht="16.9" customHeight="1">
      <c r="B225" s="33"/>
      <c r="C225" s="204" t="s">
        <v>291</v>
      </c>
      <c r="D225" s="204" t="s">
        <v>1630</v>
      </c>
      <c r="E225" s="18" t="s">
        <v>212</v>
      </c>
      <c r="F225" s="205">
        <v>5.577</v>
      </c>
      <c r="H225" s="33"/>
    </row>
    <row r="226" spans="2:8" s="1" customFormat="1" ht="16.9" customHeight="1">
      <c r="B226" s="33"/>
      <c r="C226" s="204" t="s">
        <v>551</v>
      </c>
      <c r="D226" s="204" t="s">
        <v>552</v>
      </c>
      <c r="E226" s="18" t="s">
        <v>101</v>
      </c>
      <c r="F226" s="205">
        <v>55.773</v>
      </c>
      <c r="H226" s="33"/>
    </row>
    <row r="227" spans="2:8" s="1" customFormat="1" ht="16.9" customHeight="1">
      <c r="B227" s="33"/>
      <c r="C227" s="200" t="s">
        <v>1644</v>
      </c>
      <c r="D227" s="201" t="s">
        <v>108</v>
      </c>
      <c r="E227" s="202" t="s">
        <v>109</v>
      </c>
      <c r="F227" s="203">
        <v>35.613</v>
      </c>
      <c r="H227" s="33"/>
    </row>
    <row r="228" spans="2:8" s="1" customFormat="1" ht="16.9" customHeight="1">
      <c r="B228" s="33"/>
      <c r="C228" s="204" t="s">
        <v>31</v>
      </c>
      <c r="D228" s="204" t="s">
        <v>311</v>
      </c>
      <c r="E228" s="18" t="s">
        <v>31</v>
      </c>
      <c r="F228" s="205">
        <v>35.613</v>
      </c>
      <c r="H228" s="33"/>
    </row>
    <row r="229" spans="2:8" s="1" customFormat="1" ht="16.9" customHeight="1">
      <c r="B229" s="33"/>
      <c r="C229" s="200" t="s">
        <v>111</v>
      </c>
      <c r="D229" s="201" t="s">
        <v>1125</v>
      </c>
      <c r="E229" s="202" t="s">
        <v>101</v>
      </c>
      <c r="F229" s="203">
        <v>98.664</v>
      </c>
      <c r="H229" s="33"/>
    </row>
    <row r="230" spans="2:8" s="1" customFormat="1" ht="16.9" customHeight="1">
      <c r="B230" s="33"/>
      <c r="C230" s="204" t="s">
        <v>31</v>
      </c>
      <c r="D230" s="204" t="s">
        <v>1197</v>
      </c>
      <c r="E230" s="18" t="s">
        <v>31</v>
      </c>
      <c r="F230" s="205">
        <v>19.679</v>
      </c>
      <c r="H230" s="33"/>
    </row>
    <row r="231" spans="2:8" s="1" customFormat="1" ht="16.9" customHeight="1">
      <c r="B231" s="33"/>
      <c r="C231" s="204" t="s">
        <v>31</v>
      </c>
      <c r="D231" s="204" t="s">
        <v>1198</v>
      </c>
      <c r="E231" s="18" t="s">
        <v>31</v>
      </c>
      <c r="F231" s="205">
        <v>23.349</v>
      </c>
      <c r="H231" s="33"/>
    </row>
    <row r="232" spans="2:8" s="1" customFormat="1" ht="16.9" customHeight="1">
      <c r="B232" s="33"/>
      <c r="C232" s="204" t="s">
        <v>31</v>
      </c>
      <c r="D232" s="204" t="s">
        <v>1199</v>
      </c>
      <c r="E232" s="18" t="s">
        <v>31</v>
      </c>
      <c r="F232" s="205">
        <v>20.804</v>
      </c>
      <c r="H232" s="33"/>
    </row>
    <row r="233" spans="2:8" s="1" customFormat="1" ht="16.9" customHeight="1">
      <c r="B233" s="33"/>
      <c r="C233" s="204" t="s">
        <v>31</v>
      </c>
      <c r="D233" s="204" t="s">
        <v>1200</v>
      </c>
      <c r="E233" s="18" t="s">
        <v>31</v>
      </c>
      <c r="F233" s="205">
        <v>20.381</v>
      </c>
      <c r="H233" s="33"/>
    </row>
    <row r="234" spans="2:8" s="1" customFormat="1" ht="16.9" customHeight="1">
      <c r="B234" s="33"/>
      <c r="C234" s="204" t="s">
        <v>31</v>
      </c>
      <c r="D234" s="204" t="s">
        <v>1201</v>
      </c>
      <c r="E234" s="18" t="s">
        <v>31</v>
      </c>
      <c r="F234" s="205">
        <v>14.451</v>
      </c>
      <c r="H234" s="33"/>
    </row>
    <row r="235" spans="2:8" s="1" customFormat="1" ht="16.9" customHeight="1">
      <c r="B235" s="33"/>
      <c r="C235" s="204" t="s">
        <v>31</v>
      </c>
      <c r="D235" s="204" t="s">
        <v>217</v>
      </c>
      <c r="E235" s="18" t="s">
        <v>31</v>
      </c>
      <c r="F235" s="205">
        <v>98.664</v>
      </c>
      <c r="H235" s="33"/>
    </row>
    <row r="236" spans="2:8" s="1" customFormat="1" ht="16.9" customHeight="1">
      <c r="B236" s="33"/>
      <c r="C236" s="206" t="s">
        <v>1597</v>
      </c>
      <c r="H236" s="33"/>
    </row>
    <row r="237" spans="2:8" s="1" customFormat="1" ht="16.9" customHeight="1">
      <c r="B237" s="33"/>
      <c r="C237" s="204" t="s">
        <v>367</v>
      </c>
      <c r="D237" s="204" t="s">
        <v>1613</v>
      </c>
      <c r="E237" s="18" t="s">
        <v>101</v>
      </c>
      <c r="F237" s="205">
        <v>98.664</v>
      </c>
      <c r="H237" s="33"/>
    </row>
    <row r="238" spans="2:8" s="1" customFormat="1" ht="16.9" customHeight="1">
      <c r="B238" s="33"/>
      <c r="C238" s="204" t="s">
        <v>378</v>
      </c>
      <c r="D238" s="204" t="s">
        <v>1614</v>
      </c>
      <c r="E238" s="18" t="s">
        <v>101</v>
      </c>
      <c r="F238" s="205">
        <v>98.664</v>
      </c>
      <c r="H238" s="33"/>
    </row>
    <row r="239" spans="2:8" s="1" customFormat="1" ht="12">
      <c r="B239" s="33"/>
      <c r="C239" s="204" t="s">
        <v>383</v>
      </c>
      <c r="D239" s="204" t="s">
        <v>1615</v>
      </c>
      <c r="E239" s="18" t="s">
        <v>101</v>
      </c>
      <c r="F239" s="205">
        <v>197.328</v>
      </c>
      <c r="H239" s="33"/>
    </row>
    <row r="240" spans="2:8" s="1" customFormat="1" ht="16.9" customHeight="1">
      <c r="B240" s="33"/>
      <c r="C240" s="204" t="s">
        <v>388</v>
      </c>
      <c r="D240" s="204" t="s">
        <v>1616</v>
      </c>
      <c r="E240" s="18" t="s">
        <v>101</v>
      </c>
      <c r="F240" s="205">
        <v>98.664</v>
      </c>
      <c r="H240" s="33"/>
    </row>
    <row r="241" spans="2:8" s="1" customFormat="1" ht="16.9" customHeight="1">
      <c r="B241" s="33"/>
      <c r="C241" s="204" t="s">
        <v>393</v>
      </c>
      <c r="D241" s="204" t="s">
        <v>1617</v>
      </c>
      <c r="E241" s="18" t="s">
        <v>101</v>
      </c>
      <c r="F241" s="205">
        <v>98.664</v>
      </c>
      <c r="H241" s="33"/>
    </row>
    <row r="242" spans="2:8" s="1" customFormat="1" ht="16.9" customHeight="1">
      <c r="B242" s="33"/>
      <c r="C242" s="204" t="s">
        <v>773</v>
      </c>
      <c r="D242" s="204" t="s">
        <v>1618</v>
      </c>
      <c r="E242" s="18" t="s">
        <v>101</v>
      </c>
      <c r="F242" s="205">
        <v>248.664</v>
      </c>
      <c r="H242" s="33"/>
    </row>
    <row r="243" spans="2:8" s="1" customFormat="1" ht="12">
      <c r="B243" s="33"/>
      <c r="C243" s="204" t="s">
        <v>559</v>
      </c>
      <c r="D243" s="204" t="s">
        <v>1619</v>
      </c>
      <c r="E243" s="18" t="s">
        <v>101</v>
      </c>
      <c r="F243" s="205">
        <v>215.893</v>
      </c>
      <c r="H243" s="33"/>
    </row>
    <row r="244" spans="2:8" s="1" customFormat="1" ht="16.9" customHeight="1">
      <c r="B244" s="33"/>
      <c r="C244" s="200" t="s">
        <v>114</v>
      </c>
      <c r="D244" s="201" t="s">
        <v>1127</v>
      </c>
      <c r="E244" s="202" t="s">
        <v>101</v>
      </c>
      <c r="F244" s="203">
        <v>117.229</v>
      </c>
      <c r="H244" s="33"/>
    </row>
    <row r="245" spans="2:8" s="1" customFormat="1" ht="16.9" customHeight="1">
      <c r="B245" s="33"/>
      <c r="C245" s="204" t="s">
        <v>31</v>
      </c>
      <c r="D245" s="204" t="s">
        <v>1194</v>
      </c>
      <c r="E245" s="18" t="s">
        <v>31</v>
      </c>
      <c r="F245" s="205">
        <v>49.035</v>
      </c>
      <c r="H245" s="33"/>
    </row>
    <row r="246" spans="2:8" s="1" customFormat="1" ht="16.9" customHeight="1">
      <c r="B246" s="33"/>
      <c r="C246" s="204" t="s">
        <v>31</v>
      </c>
      <c r="D246" s="204" t="s">
        <v>1195</v>
      </c>
      <c r="E246" s="18" t="s">
        <v>31</v>
      </c>
      <c r="F246" s="205">
        <v>68.194</v>
      </c>
      <c r="H246" s="33"/>
    </row>
    <row r="247" spans="2:8" s="1" customFormat="1" ht="16.9" customHeight="1">
      <c r="B247" s="33"/>
      <c r="C247" s="204" t="s">
        <v>31</v>
      </c>
      <c r="D247" s="204" t="s">
        <v>217</v>
      </c>
      <c r="E247" s="18" t="s">
        <v>31</v>
      </c>
      <c r="F247" s="205">
        <v>117.229</v>
      </c>
      <c r="H247" s="33"/>
    </row>
    <row r="248" spans="2:8" s="1" customFormat="1" ht="16.9" customHeight="1">
      <c r="B248" s="33"/>
      <c r="C248" s="206" t="s">
        <v>1597</v>
      </c>
      <c r="H248" s="33"/>
    </row>
    <row r="249" spans="2:8" s="1" customFormat="1" ht="12">
      <c r="B249" s="33"/>
      <c r="C249" s="204" t="s">
        <v>559</v>
      </c>
      <c r="D249" s="204" t="s">
        <v>1619</v>
      </c>
      <c r="E249" s="18" t="s">
        <v>101</v>
      </c>
      <c r="F249" s="205">
        <v>215.893</v>
      </c>
      <c r="H249" s="33"/>
    </row>
    <row r="250" spans="2:8" s="1" customFormat="1" ht="16.9" customHeight="1">
      <c r="B250" s="33"/>
      <c r="C250" s="204" t="s">
        <v>359</v>
      </c>
      <c r="D250" s="204" t="s">
        <v>1635</v>
      </c>
      <c r="E250" s="18" t="s">
        <v>101</v>
      </c>
      <c r="F250" s="205">
        <v>225.062</v>
      </c>
      <c r="H250" s="33"/>
    </row>
    <row r="251" spans="2:8" s="1" customFormat="1" ht="16.9" customHeight="1">
      <c r="B251" s="33"/>
      <c r="C251" s="200" t="s">
        <v>117</v>
      </c>
      <c r="D251" s="201" t="s">
        <v>118</v>
      </c>
      <c r="E251" s="202" t="s">
        <v>101</v>
      </c>
      <c r="F251" s="203">
        <v>212.6</v>
      </c>
      <c r="H251" s="33"/>
    </row>
    <row r="252" spans="2:8" s="1" customFormat="1" ht="16.9" customHeight="1">
      <c r="B252" s="33"/>
      <c r="C252" s="204" t="s">
        <v>31</v>
      </c>
      <c r="D252" s="204" t="s">
        <v>1135</v>
      </c>
      <c r="E252" s="18" t="s">
        <v>31</v>
      </c>
      <c r="F252" s="205">
        <v>212.6</v>
      </c>
      <c r="H252" s="33"/>
    </row>
    <row r="253" spans="2:8" s="1" customFormat="1" ht="16.9" customHeight="1">
      <c r="B253" s="33"/>
      <c r="C253" s="206" t="s">
        <v>1597</v>
      </c>
      <c r="H253" s="33"/>
    </row>
    <row r="254" spans="2:8" s="1" customFormat="1" ht="12">
      <c r="B254" s="33"/>
      <c r="C254" s="204" t="s">
        <v>189</v>
      </c>
      <c r="D254" s="204" t="s">
        <v>1621</v>
      </c>
      <c r="E254" s="18" t="s">
        <v>101</v>
      </c>
      <c r="F254" s="205">
        <v>212.6</v>
      </c>
      <c r="H254" s="33"/>
    </row>
    <row r="255" spans="2:8" s="1" customFormat="1" ht="16.9" customHeight="1">
      <c r="B255" s="33"/>
      <c r="C255" s="204" t="s">
        <v>197</v>
      </c>
      <c r="D255" s="204" t="s">
        <v>1623</v>
      </c>
      <c r="E255" s="18" t="s">
        <v>101</v>
      </c>
      <c r="F255" s="205">
        <v>212.6</v>
      </c>
      <c r="H255" s="33"/>
    </row>
    <row r="256" spans="2:8" s="1" customFormat="1" ht="26.45" customHeight="1">
      <c r="B256" s="33"/>
      <c r="C256" s="199" t="s">
        <v>1645</v>
      </c>
      <c r="D256" s="199" t="s">
        <v>91</v>
      </c>
      <c r="H256" s="33"/>
    </row>
    <row r="257" spans="2:8" s="1" customFormat="1" ht="16.9" customHeight="1">
      <c r="B257" s="33"/>
      <c r="C257" s="200" t="s">
        <v>99</v>
      </c>
      <c r="D257" s="201" t="s">
        <v>100</v>
      </c>
      <c r="E257" s="202" t="s">
        <v>101</v>
      </c>
      <c r="F257" s="203">
        <v>33.614</v>
      </c>
      <c r="H257" s="33"/>
    </row>
    <row r="258" spans="2:8" s="1" customFormat="1" ht="16.9" customHeight="1">
      <c r="B258" s="33"/>
      <c r="C258" s="204" t="s">
        <v>31</v>
      </c>
      <c r="D258" s="204" t="s">
        <v>1390</v>
      </c>
      <c r="E258" s="18" t="s">
        <v>31</v>
      </c>
      <c r="F258" s="205">
        <v>33.614</v>
      </c>
      <c r="H258" s="33"/>
    </row>
    <row r="259" spans="2:8" s="1" customFormat="1" ht="16.9" customHeight="1">
      <c r="B259" s="33"/>
      <c r="C259" s="206" t="s">
        <v>1597</v>
      </c>
      <c r="H259" s="33"/>
    </row>
    <row r="260" spans="2:8" s="1" customFormat="1" ht="16.9" customHeight="1">
      <c r="B260" s="33"/>
      <c r="C260" s="204" t="s">
        <v>398</v>
      </c>
      <c r="D260" s="204" t="s">
        <v>1598</v>
      </c>
      <c r="E260" s="18" t="s">
        <v>101</v>
      </c>
      <c r="F260" s="205">
        <v>40.967</v>
      </c>
      <c r="H260" s="33"/>
    </row>
    <row r="261" spans="2:8" s="1" customFormat="1" ht="16.9" customHeight="1">
      <c r="B261" s="33"/>
      <c r="C261" s="204" t="s">
        <v>412</v>
      </c>
      <c r="D261" s="204" t="s">
        <v>1599</v>
      </c>
      <c r="E261" s="18" t="s">
        <v>101</v>
      </c>
      <c r="F261" s="205">
        <v>40.967</v>
      </c>
      <c r="H261" s="33"/>
    </row>
    <row r="262" spans="2:8" s="1" customFormat="1" ht="16.9" customHeight="1">
      <c r="B262" s="33"/>
      <c r="C262" s="204" t="s">
        <v>418</v>
      </c>
      <c r="D262" s="204" t="s">
        <v>1600</v>
      </c>
      <c r="E262" s="18" t="s">
        <v>101</v>
      </c>
      <c r="F262" s="205">
        <v>81.934</v>
      </c>
      <c r="H262" s="33"/>
    </row>
    <row r="263" spans="2:8" s="1" customFormat="1" ht="16.9" customHeight="1">
      <c r="B263" s="33"/>
      <c r="C263" s="204" t="s">
        <v>566</v>
      </c>
      <c r="D263" s="204" t="s">
        <v>1639</v>
      </c>
      <c r="E263" s="18" t="s">
        <v>101</v>
      </c>
      <c r="F263" s="205">
        <v>40.967</v>
      </c>
      <c r="H263" s="33"/>
    </row>
    <row r="264" spans="2:8" s="1" customFormat="1" ht="16.9" customHeight="1">
      <c r="B264" s="33"/>
      <c r="C264" s="204" t="s">
        <v>647</v>
      </c>
      <c r="D264" s="204" t="s">
        <v>1601</v>
      </c>
      <c r="E264" s="18" t="s">
        <v>101</v>
      </c>
      <c r="F264" s="205">
        <v>40.967</v>
      </c>
      <c r="H264" s="33"/>
    </row>
    <row r="265" spans="2:8" s="1" customFormat="1" ht="16.9" customHeight="1">
      <c r="B265" s="33"/>
      <c r="C265" s="204" t="s">
        <v>657</v>
      </c>
      <c r="D265" s="204" t="s">
        <v>1602</v>
      </c>
      <c r="E265" s="18" t="s">
        <v>101</v>
      </c>
      <c r="F265" s="205">
        <v>40.967</v>
      </c>
      <c r="H265" s="33"/>
    </row>
    <row r="266" spans="2:8" s="1" customFormat="1" ht="16.9" customHeight="1">
      <c r="B266" s="33"/>
      <c r="C266" s="204" t="s">
        <v>668</v>
      </c>
      <c r="D266" s="204" t="s">
        <v>1603</v>
      </c>
      <c r="E266" s="18" t="s">
        <v>101</v>
      </c>
      <c r="F266" s="205">
        <v>40.337</v>
      </c>
      <c r="H266" s="33"/>
    </row>
    <row r="267" spans="2:8" s="1" customFormat="1" ht="16.9" customHeight="1">
      <c r="B267" s="33"/>
      <c r="C267" s="204" t="s">
        <v>433</v>
      </c>
      <c r="D267" s="204" t="s">
        <v>1604</v>
      </c>
      <c r="E267" s="18" t="s">
        <v>101</v>
      </c>
      <c r="F267" s="205">
        <v>40.967</v>
      </c>
      <c r="H267" s="33"/>
    </row>
    <row r="268" spans="2:8" s="1" customFormat="1" ht="16.9" customHeight="1">
      <c r="B268" s="33"/>
      <c r="C268" s="200" t="s">
        <v>103</v>
      </c>
      <c r="D268" s="201" t="s">
        <v>104</v>
      </c>
      <c r="E268" s="202" t="s">
        <v>101</v>
      </c>
      <c r="F268" s="203">
        <v>7.353</v>
      </c>
      <c r="H268" s="33"/>
    </row>
    <row r="269" spans="2:8" s="1" customFormat="1" ht="16.9" customHeight="1">
      <c r="B269" s="33"/>
      <c r="C269" s="204" t="s">
        <v>31</v>
      </c>
      <c r="D269" s="204" t="s">
        <v>1391</v>
      </c>
      <c r="E269" s="18" t="s">
        <v>31</v>
      </c>
      <c r="F269" s="205">
        <v>7.353</v>
      </c>
      <c r="H269" s="33"/>
    </row>
    <row r="270" spans="2:8" s="1" customFormat="1" ht="16.9" customHeight="1">
      <c r="B270" s="33"/>
      <c r="C270" s="206" t="s">
        <v>1597</v>
      </c>
      <c r="H270" s="33"/>
    </row>
    <row r="271" spans="2:8" s="1" customFormat="1" ht="16.9" customHeight="1">
      <c r="B271" s="33"/>
      <c r="C271" s="204" t="s">
        <v>398</v>
      </c>
      <c r="D271" s="204" t="s">
        <v>1598</v>
      </c>
      <c r="E271" s="18" t="s">
        <v>101</v>
      </c>
      <c r="F271" s="205">
        <v>40.967</v>
      </c>
      <c r="H271" s="33"/>
    </row>
    <row r="272" spans="2:8" s="1" customFormat="1" ht="16.9" customHeight="1">
      <c r="B272" s="33"/>
      <c r="C272" s="204" t="s">
        <v>428</v>
      </c>
      <c r="D272" s="204" t="s">
        <v>1605</v>
      </c>
      <c r="E272" s="18" t="s">
        <v>101</v>
      </c>
      <c r="F272" s="205">
        <v>7.353</v>
      </c>
      <c r="H272" s="33"/>
    </row>
    <row r="273" spans="2:8" s="1" customFormat="1" ht="16.9" customHeight="1">
      <c r="B273" s="33"/>
      <c r="C273" s="204" t="s">
        <v>412</v>
      </c>
      <c r="D273" s="204" t="s">
        <v>1599</v>
      </c>
      <c r="E273" s="18" t="s">
        <v>101</v>
      </c>
      <c r="F273" s="205">
        <v>40.967</v>
      </c>
      <c r="H273" s="33"/>
    </row>
    <row r="274" spans="2:8" s="1" customFormat="1" ht="16.9" customHeight="1">
      <c r="B274" s="33"/>
      <c r="C274" s="204" t="s">
        <v>418</v>
      </c>
      <c r="D274" s="204" t="s">
        <v>1600</v>
      </c>
      <c r="E274" s="18" t="s">
        <v>101</v>
      </c>
      <c r="F274" s="205">
        <v>81.934</v>
      </c>
      <c r="H274" s="33"/>
    </row>
    <row r="275" spans="2:8" s="1" customFormat="1" ht="16.9" customHeight="1">
      <c r="B275" s="33"/>
      <c r="C275" s="204" t="s">
        <v>445</v>
      </c>
      <c r="D275" s="204" t="s">
        <v>1633</v>
      </c>
      <c r="E275" s="18" t="s">
        <v>101</v>
      </c>
      <c r="F275" s="205">
        <v>7.353</v>
      </c>
      <c r="H275" s="33"/>
    </row>
    <row r="276" spans="2:8" s="1" customFormat="1" ht="16.9" customHeight="1">
      <c r="B276" s="33"/>
      <c r="C276" s="204" t="s">
        <v>566</v>
      </c>
      <c r="D276" s="204" t="s">
        <v>1639</v>
      </c>
      <c r="E276" s="18" t="s">
        <v>101</v>
      </c>
      <c r="F276" s="205">
        <v>40.967</v>
      </c>
      <c r="H276" s="33"/>
    </row>
    <row r="277" spans="2:8" s="1" customFormat="1" ht="16.9" customHeight="1">
      <c r="B277" s="33"/>
      <c r="C277" s="204" t="s">
        <v>647</v>
      </c>
      <c r="D277" s="204" t="s">
        <v>1601</v>
      </c>
      <c r="E277" s="18" t="s">
        <v>101</v>
      </c>
      <c r="F277" s="205">
        <v>40.967</v>
      </c>
      <c r="H277" s="33"/>
    </row>
    <row r="278" spans="2:8" s="1" customFormat="1" ht="16.9" customHeight="1">
      <c r="B278" s="33"/>
      <c r="C278" s="204" t="s">
        <v>657</v>
      </c>
      <c r="D278" s="204" t="s">
        <v>1602</v>
      </c>
      <c r="E278" s="18" t="s">
        <v>101</v>
      </c>
      <c r="F278" s="205">
        <v>40.967</v>
      </c>
      <c r="H278" s="33"/>
    </row>
    <row r="279" spans="2:8" s="1" customFormat="1" ht="16.9" customHeight="1">
      <c r="B279" s="33"/>
      <c r="C279" s="204" t="s">
        <v>433</v>
      </c>
      <c r="D279" s="204" t="s">
        <v>1604</v>
      </c>
      <c r="E279" s="18" t="s">
        <v>101</v>
      </c>
      <c r="F279" s="205">
        <v>40.967</v>
      </c>
      <c r="H279" s="33"/>
    </row>
    <row r="280" spans="2:8" s="1" customFormat="1" ht="16.9" customHeight="1">
      <c r="B280" s="33"/>
      <c r="C280" s="204" t="s">
        <v>450</v>
      </c>
      <c r="D280" s="204" t="s">
        <v>1606</v>
      </c>
      <c r="E280" s="18" t="s">
        <v>101</v>
      </c>
      <c r="F280" s="205">
        <v>7.353</v>
      </c>
      <c r="H280" s="33"/>
    </row>
    <row r="281" spans="2:8" s="1" customFormat="1" ht="16.9" customHeight="1">
      <c r="B281" s="33"/>
      <c r="C281" s="204" t="s">
        <v>455</v>
      </c>
      <c r="D281" s="204" t="s">
        <v>1607</v>
      </c>
      <c r="E281" s="18" t="s">
        <v>101</v>
      </c>
      <c r="F281" s="205">
        <v>14.706</v>
      </c>
      <c r="H281" s="33"/>
    </row>
    <row r="282" spans="2:8" s="1" customFormat="1" ht="16.9" customHeight="1">
      <c r="B282" s="33"/>
      <c r="C282" s="200" t="s">
        <v>833</v>
      </c>
      <c r="D282" s="201" t="s">
        <v>834</v>
      </c>
      <c r="E282" s="202" t="s">
        <v>101</v>
      </c>
      <c r="F282" s="203">
        <v>23.497</v>
      </c>
      <c r="H282" s="33"/>
    </row>
    <row r="283" spans="2:8" s="1" customFormat="1" ht="16.9" customHeight="1">
      <c r="B283" s="33"/>
      <c r="C283" s="204" t="s">
        <v>31</v>
      </c>
      <c r="D283" s="204" t="s">
        <v>1305</v>
      </c>
      <c r="E283" s="18" t="s">
        <v>31</v>
      </c>
      <c r="F283" s="205">
        <v>23.497</v>
      </c>
      <c r="H283" s="33"/>
    </row>
    <row r="284" spans="2:8" s="1" customFormat="1" ht="16.9" customHeight="1">
      <c r="B284" s="33"/>
      <c r="C284" s="206" t="s">
        <v>1597</v>
      </c>
      <c r="H284" s="33"/>
    </row>
    <row r="285" spans="2:8" s="1" customFormat="1" ht="16.9" customHeight="1">
      <c r="B285" s="33"/>
      <c r="C285" s="204" t="s">
        <v>922</v>
      </c>
      <c r="D285" s="204" t="s">
        <v>1634</v>
      </c>
      <c r="E285" s="18" t="s">
        <v>101</v>
      </c>
      <c r="F285" s="205">
        <v>23.497</v>
      </c>
      <c r="H285" s="33"/>
    </row>
    <row r="286" spans="2:8" s="1" customFormat="1" ht="16.9" customHeight="1">
      <c r="B286" s="33"/>
      <c r="C286" s="204" t="s">
        <v>1370</v>
      </c>
      <c r="D286" s="204" t="s">
        <v>1646</v>
      </c>
      <c r="E286" s="18" t="s">
        <v>101</v>
      </c>
      <c r="F286" s="205">
        <v>23.497</v>
      </c>
      <c r="H286" s="33"/>
    </row>
    <row r="287" spans="2:8" s="1" customFormat="1" ht="16.9" customHeight="1">
      <c r="B287" s="33"/>
      <c r="C287" s="200" t="s">
        <v>107</v>
      </c>
      <c r="D287" s="201" t="s">
        <v>1306</v>
      </c>
      <c r="E287" s="202" t="s">
        <v>109</v>
      </c>
      <c r="F287" s="203">
        <v>21.009</v>
      </c>
      <c r="H287" s="33"/>
    </row>
    <row r="288" spans="2:8" s="1" customFormat="1" ht="16.9" customHeight="1">
      <c r="B288" s="33"/>
      <c r="C288" s="204" t="s">
        <v>31</v>
      </c>
      <c r="D288" s="204" t="s">
        <v>1315</v>
      </c>
      <c r="E288" s="18" t="s">
        <v>31</v>
      </c>
      <c r="F288" s="205">
        <v>21.009</v>
      </c>
      <c r="H288" s="33"/>
    </row>
    <row r="289" spans="2:8" s="1" customFormat="1" ht="16.9" customHeight="1">
      <c r="B289" s="33"/>
      <c r="C289" s="206" t="s">
        <v>1597</v>
      </c>
      <c r="H289" s="33"/>
    </row>
    <row r="290" spans="2:8" s="1" customFormat="1" ht="16.9" customHeight="1">
      <c r="B290" s="33"/>
      <c r="C290" s="204" t="s">
        <v>545</v>
      </c>
      <c r="D290" s="204" t="s">
        <v>1608</v>
      </c>
      <c r="E290" s="18" t="s">
        <v>109</v>
      </c>
      <c r="F290" s="205">
        <v>18.749</v>
      </c>
      <c r="H290" s="33"/>
    </row>
    <row r="291" spans="2:8" s="1" customFormat="1" ht="16.9" customHeight="1">
      <c r="B291" s="33"/>
      <c r="C291" s="204" t="s">
        <v>849</v>
      </c>
      <c r="D291" s="204" t="s">
        <v>1636</v>
      </c>
      <c r="E291" s="18" t="s">
        <v>101</v>
      </c>
      <c r="F291" s="205">
        <v>31.514</v>
      </c>
      <c r="H291" s="33"/>
    </row>
    <row r="292" spans="2:8" s="1" customFormat="1" ht="12">
      <c r="B292" s="33"/>
      <c r="C292" s="204" t="s">
        <v>866</v>
      </c>
      <c r="D292" s="204" t="s">
        <v>1641</v>
      </c>
      <c r="E292" s="18" t="s">
        <v>212</v>
      </c>
      <c r="F292" s="205">
        <v>63.868</v>
      </c>
      <c r="H292" s="33"/>
    </row>
    <row r="293" spans="2:8" s="1" customFormat="1" ht="16.9" customHeight="1">
      <c r="B293" s="33"/>
      <c r="C293" s="204" t="s">
        <v>242</v>
      </c>
      <c r="D293" s="204" t="s">
        <v>1625</v>
      </c>
      <c r="E293" s="18" t="s">
        <v>212</v>
      </c>
      <c r="F293" s="205">
        <v>58.825</v>
      </c>
      <c r="H293" s="33"/>
    </row>
    <row r="294" spans="2:8" s="1" customFormat="1" ht="12">
      <c r="B294" s="33"/>
      <c r="C294" s="204" t="s">
        <v>1318</v>
      </c>
      <c r="D294" s="204" t="s">
        <v>1647</v>
      </c>
      <c r="E294" s="18" t="s">
        <v>101</v>
      </c>
      <c r="F294" s="205">
        <v>31.514</v>
      </c>
      <c r="H294" s="33"/>
    </row>
    <row r="295" spans="2:8" s="1" customFormat="1" ht="16.9" customHeight="1">
      <c r="B295" s="33"/>
      <c r="C295" s="204" t="s">
        <v>305</v>
      </c>
      <c r="D295" s="204" t="s">
        <v>1609</v>
      </c>
      <c r="E295" s="18" t="s">
        <v>101</v>
      </c>
      <c r="F295" s="205">
        <v>43.021</v>
      </c>
      <c r="H295" s="33"/>
    </row>
    <row r="296" spans="2:8" s="1" customFormat="1" ht="16.9" customHeight="1">
      <c r="B296" s="33"/>
      <c r="C296" s="204" t="s">
        <v>490</v>
      </c>
      <c r="D296" s="204" t="s">
        <v>1610</v>
      </c>
      <c r="E296" s="18" t="s">
        <v>101</v>
      </c>
      <c r="F296" s="205">
        <v>10.505</v>
      </c>
      <c r="H296" s="33"/>
    </row>
    <row r="297" spans="2:8" s="1" customFormat="1" ht="16.9" customHeight="1">
      <c r="B297" s="33"/>
      <c r="C297" s="204" t="s">
        <v>484</v>
      </c>
      <c r="D297" s="204" t="s">
        <v>1611</v>
      </c>
      <c r="E297" s="18" t="s">
        <v>101</v>
      </c>
      <c r="F297" s="205">
        <v>10.505</v>
      </c>
      <c r="H297" s="33"/>
    </row>
    <row r="298" spans="2:8" s="1" customFormat="1" ht="16.9" customHeight="1">
      <c r="B298" s="33"/>
      <c r="C298" s="204" t="s">
        <v>500</v>
      </c>
      <c r="D298" s="204" t="s">
        <v>1612</v>
      </c>
      <c r="E298" s="18" t="s">
        <v>109</v>
      </c>
      <c r="F298" s="205">
        <v>21.009</v>
      </c>
      <c r="H298" s="33"/>
    </row>
    <row r="299" spans="2:8" s="1" customFormat="1" ht="16.9" customHeight="1">
      <c r="B299" s="33"/>
      <c r="C299" s="204" t="s">
        <v>1239</v>
      </c>
      <c r="D299" s="204" t="s">
        <v>1648</v>
      </c>
      <c r="E299" s="18" t="s">
        <v>101</v>
      </c>
      <c r="F299" s="205">
        <v>24.452</v>
      </c>
      <c r="H299" s="33"/>
    </row>
    <row r="300" spans="2:8" s="1" customFormat="1" ht="16.9" customHeight="1">
      <c r="B300" s="33"/>
      <c r="C300" s="204" t="s">
        <v>679</v>
      </c>
      <c r="D300" s="204" t="s">
        <v>1626</v>
      </c>
      <c r="E300" s="18" t="s">
        <v>109</v>
      </c>
      <c r="F300" s="205">
        <v>21.009</v>
      </c>
      <c r="H300" s="33"/>
    </row>
    <row r="301" spans="2:8" s="1" customFormat="1" ht="16.9" customHeight="1">
      <c r="B301" s="33"/>
      <c r="C301" s="204" t="s">
        <v>1233</v>
      </c>
      <c r="D301" s="204" t="s">
        <v>1643</v>
      </c>
      <c r="E301" s="18" t="s">
        <v>101</v>
      </c>
      <c r="F301" s="205">
        <v>24.452</v>
      </c>
      <c r="H301" s="33"/>
    </row>
    <row r="302" spans="2:8" s="1" customFormat="1" ht="16.9" customHeight="1">
      <c r="B302" s="33"/>
      <c r="C302" s="204" t="s">
        <v>291</v>
      </c>
      <c r="D302" s="204" t="s">
        <v>1630</v>
      </c>
      <c r="E302" s="18" t="s">
        <v>212</v>
      </c>
      <c r="F302" s="205">
        <v>1.871</v>
      </c>
      <c r="H302" s="33"/>
    </row>
    <row r="303" spans="2:8" s="1" customFormat="1" ht="16.9" customHeight="1">
      <c r="B303" s="33"/>
      <c r="C303" s="204" t="s">
        <v>551</v>
      </c>
      <c r="D303" s="204" t="s">
        <v>552</v>
      </c>
      <c r="E303" s="18" t="s">
        <v>101</v>
      </c>
      <c r="F303" s="205">
        <v>24.452</v>
      </c>
      <c r="H303" s="33"/>
    </row>
    <row r="304" spans="2:8" s="1" customFormat="1" ht="16.9" customHeight="1">
      <c r="B304" s="33"/>
      <c r="C304" s="200" t="s">
        <v>111</v>
      </c>
      <c r="D304" s="201" t="s">
        <v>1308</v>
      </c>
      <c r="E304" s="202" t="s">
        <v>101</v>
      </c>
      <c r="F304" s="203">
        <v>73.3</v>
      </c>
      <c r="H304" s="33"/>
    </row>
    <row r="305" spans="2:8" s="1" customFormat="1" ht="12">
      <c r="B305" s="33"/>
      <c r="C305" s="204" t="s">
        <v>31</v>
      </c>
      <c r="D305" s="204" t="s">
        <v>1381</v>
      </c>
      <c r="E305" s="18" t="s">
        <v>31</v>
      </c>
      <c r="F305" s="205">
        <v>42.948</v>
      </c>
      <c r="H305" s="33"/>
    </row>
    <row r="306" spans="2:8" s="1" customFormat="1" ht="16.9" customHeight="1">
      <c r="B306" s="33"/>
      <c r="C306" s="204" t="s">
        <v>31</v>
      </c>
      <c r="D306" s="204" t="s">
        <v>1382</v>
      </c>
      <c r="E306" s="18" t="s">
        <v>31</v>
      </c>
      <c r="F306" s="205">
        <v>14.16</v>
      </c>
      <c r="H306" s="33"/>
    </row>
    <row r="307" spans="2:8" s="1" customFormat="1" ht="16.9" customHeight="1">
      <c r="B307" s="33"/>
      <c r="C307" s="204" t="s">
        <v>31</v>
      </c>
      <c r="D307" s="204" t="s">
        <v>1383</v>
      </c>
      <c r="E307" s="18" t="s">
        <v>31</v>
      </c>
      <c r="F307" s="205">
        <v>9.156</v>
      </c>
      <c r="H307" s="33"/>
    </row>
    <row r="308" spans="2:8" s="1" customFormat="1" ht="16.9" customHeight="1">
      <c r="B308" s="33"/>
      <c r="C308" s="204" t="s">
        <v>31</v>
      </c>
      <c r="D308" s="204" t="s">
        <v>1384</v>
      </c>
      <c r="E308" s="18" t="s">
        <v>31</v>
      </c>
      <c r="F308" s="205">
        <v>7.036</v>
      </c>
      <c r="H308" s="33"/>
    </row>
    <row r="309" spans="2:8" s="1" customFormat="1" ht="16.9" customHeight="1">
      <c r="B309" s="33"/>
      <c r="C309" s="204" t="s">
        <v>31</v>
      </c>
      <c r="D309" s="204" t="s">
        <v>217</v>
      </c>
      <c r="E309" s="18" t="s">
        <v>31</v>
      </c>
      <c r="F309" s="205">
        <v>73.3</v>
      </c>
      <c r="H309" s="33"/>
    </row>
    <row r="310" spans="2:8" s="1" customFormat="1" ht="16.9" customHeight="1">
      <c r="B310" s="33"/>
      <c r="C310" s="206" t="s">
        <v>1597</v>
      </c>
      <c r="H310" s="33"/>
    </row>
    <row r="311" spans="2:8" s="1" customFormat="1" ht="16.9" customHeight="1">
      <c r="B311" s="33"/>
      <c r="C311" s="204" t="s">
        <v>367</v>
      </c>
      <c r="D311" s="204" t="s">
        <v>1613</v>
      </c>
      <c r="E311" s="18" t="s">
        <v>101</v>
      </c>
      <c r="F311" s="205">
        <v>73.3</v>
      </c>
      <c r="H311" s="33"/>
    </row>
    <row r="312" spans="2:8" s="1" customFormat="1" ht="16.9" customHeight="1">
      <c r="B312" s="33"/>
      <c r="C312" s="204" t="s">
        <v>378</v>
      </c>
      <c r="D312" s="204" t="s">
        <v>1614</v>
      </c>
      <c r="E312" s="18" t="s">
        <v>101</v>
      </c>
      <c r="F312" s="205">
        <v>73.3</v>
      </c>
      <c r="H312" s="33"/>
    </row>
    <row r="313" spans="2:8" s="1" customFormat="1" ht="12">
      <c r="B313" s="33"/>
      <c r="C313" s="204" t="s">
        <v>383</v>
      </c>
      <c r="D313" s="204" t="s">
        <v>1615</v>
      </c>
      <c r="E313" s="18" t="s">
        <v>101</v>
      </c>
      <c r="F313" s="205">
        <v>146.6</v>
      </c>
      <c r="H313" s="33"/>
    </row>
    <row r="314" spans="2:8" s="1" customFormat="1" ht="16.9" customHeight="1">
      <c r="B314" s="33"/>
      <c r="C314" s="204" t="s">
        <v>388</v>
      </c>
      <c r="D314" s="204" t="s">
        <v>1616</v>
      </c>
      <c r="E314" s="18" t="s">
        <v>101</v>
      </c>
      <c r="F314" s="205">
        <v>73.3</v>
      </c>
      <c r="H314" s="33"/>
    </row>
    <row r="315" spans="2:8" s="1" customFormat="1" ht="16.9" customHeight="1">
      <c r="B315" s="33"/>
      <c r="C315" s="204" t="s">
        <v>393</v>
      </c>
      <c r="D315" s="204" t="s">
        <v>1617</v>
      </c>
      <c r="E315" s="18" t="s">
        <v>101</v>
      </c>
      <c r="F315" s="205">
        <v>73.3</v>
      </c>
      <c r="H315" s="33"/>
    </row>
    <row r="316" spans="2:8" s="1" customFormat="1" ht="16.9" customHeight="1">
      <c r="B316" s="33"/>
      <c r="C316" s="204" t="s">
        <v>773</v>
      </c>
      <c r="D316" s="204" t="s">
        <v>1618</v>
      </c>
      <c r="E316" s="18" t="s">
        <v>101</v>
      </c>
      <c r="F316" s="205">
        <v>223.3</v>
      </c>
      <c r="H316" s="33"/>
    </row>
    <row r="317" spans="2:8" s="1" customFormat="1" ht="12">
      <c r="B317" s="33"/>
      <c r="C317" s="204" t="s">
        <v>559</v>
      </c>
      <c r="D317" s="204" t="s">
        <v>1619</v>
      </c>
      <c r="E317" s="18" t="s">
        <v>101</v>
      </c>
      <c r="F317" s="205">
        <v>162.717</v>
      </c>
      <c r="H317" s="33"/>
    </row>
    <row r="318" spans="2:8" s="1" customFormat="1" ht="16.9" customHeight="1">
      <c r="B318" s="33"/>
      <c r="C318" s="200" t="s">
        <v>114</v>
      </c>
      <c r="D318" s="201" t="s">
        <v>1310</v>
      </c>
      <c r="E318" s="202" t="s">
        <v>101</v>
      </c>
      <c r="F318" s="203">
        <v>89.417</v>
      </c>
      <c r="H318" s="33"/>
    </row>
    <row r="319" spans="2:8" s="1" customFormat="1" ht="12">
      <c r="B319" s="33"/>
      <c r="C319" s="204" t="s">
        <v>31</v>
      </c>
      <c r="D319" s="204" t="s">
        <v>1378</v>
      </c>
      <c r="E319" s="18" t="s">
        <v>31</v>
      </c>
      <c r="F319" s="205">
        <v>64.617</v>
      </c>
      <c r="H319" s="33"/>
    </row>
    <row r="320" spans="2:8" s="1" customFormat="1" ht="16.9" customHeight="1">
      <c r="B320" s="33"/>
      <c r="C320" s="204" t="s">
        <v>31</v>
      </c>
      <c r="D320" s="204" t="s">
        <v>1379</v>
      </c>
      <c r="E320" s="18" t="s">
        <v>31</v>
      </c>
      <c r="F320" s="205">
        <v>24.8</v>
      </c>
      <c r="H320" s="33"/>
    </row>
    <row r="321" spans="2:8" s="1" customFormat="1" ht="16.9" customHeight="1">
      <c r="B321" s="33"/>
      <c r="C321" s="204" t="s">
        <v>31</v>
      </c>
      <c r="D321" s="204" t="s">
        <v>217</v>
      </c>
      <c r="E321" s="18" t="s">
        <v>31</v>
      </c>
      <c r="F321" s="205">
        <v>89.417</v>
      </c>
      <c r="H321" s="33"/>
    </row>
    <row r="322" spans="2:8" s="1" customFormat="1" ht="16.9" customHeight="1">
      <c r="B322" s="33"/>
      <c r="C322" s="206" t="s">
        <v>1597</v>
      </c>
      <c r="H322" s="33"/>
    </row>
    <row r="323" spans="2:8" s="1" customFormat="1" ht="12">
      <c r="B323" s="33"/>
      <c r="C323" s="204" t="s">
        <v>559</v>
      </c>
      <c r="D323" s="204" t="s">
        <v>1619</v>
      </c>
      <c r="E323" s="18" t="s">
        <v>101</v>
      </c>
      <c r="F323" s="205">
        <v>162.717</v>
      </c>
      <c r="H323" s="33"/>
    </row>
    <row r="324" spans="2:8" s="1" customFormat="1" ht="16.9" customHeight="1">
      <c r="B324" s="33"/>
      <c r="C324" s="204" t="s">
        <v>359</v>
      </c>
      <c r="D324" s="204" t="s">
        <v>1635</v>
      </c>
      <c r="E324" s="18" t="s">
        <v>101</v>
      </c>
      <c r="F324" s="205">
        <v>89.417</v>
      </c>
      <c r="H324" s="33"/>
    </row>
    <row r="325" spans="2:8" s="1" customFormat="1" ht="16.9" customHeight="1">
      <c r="B325" s="33"/>
      <c r="C325" s="200" t="s">
        <v>117</v>
      </c>
      <c r="D325" s="201" t="s">
        <v>118</v>
      </c>
      <c r="E325" s="202" t="s">
        <v>101</v>
      </c>
      <c r="F325" s="203">
        <v>30</v>
      </c>
      <c r="H325" s="33"/>
    </row>
    <row r="326" spans="2:8" s="1" customFormat="1" ht="16.9" customHeight="1">
      <c r="B326" s="33"/>
      <c r="C326" s="204" t="s">
        <v>31</v>
      </c>
      <c r="D326" s="204" t="s">
        <v>1317</v>
      </c>
      <c r="E326" s="18" t="s">
        <v>31</v>
      </c>
      <c r="F326" s="205">
        <v>30</v>
      </c>
      <c r="H326" s="33"/>
    </row>
    <row r="327" spans="2:8" s="1" customFormat="1" ht="16.9" customHeight="1">
      <c r="B327" s="33"/>
      <c r="C327" s="206" t="s">
        <v>1597</v>
      </c>
      <c r="H327" s="33"/>
    </row>
    <row r="328" spans="2:8" s="1" customFormat="1" ht="12">
      <c r="B328" s="33"/>
      <c r="C328" s="204" t="s">
        <v>189</v>
      </c>
      <c r="D328" s="204" t="s">
        <v>1621</v>
      </c>
      <c r="E328" s="18" t="s">
        <v>101</v>
      </c>
      <c r="F328" s="205">
        <v>30</v>
      </c>
      <c r="H328" s="33"/>
    </row>
    <row r="329" spans="2:8" s="1" customFormat="1" ht="16.9" customHeight="1">
      <c r="B329" s="33"/>
      <c r="C329" s="204" t="s">
        <v>197</v>
      </c>
      <c r="D329" s="204" t="s">
        <v>1623</v>
      </c>
      <c r="E329" s="18" t="s">
        <v>101</v>
      </c>
      <c r="F329" s="205">
        <v>30</v>
      </c>
      <c r="H329" s="33"/>
    </row>
    <row r="330" spans="2:8" s="1" customFormat="1" ht="26.45" customHeight="1">
      <c r="B330" s="33"/>
      <c r="C330" s="199" t="s">
        <v>1649</v>
      </c>
      <c r="D330" s="199" t="s">
        <v>94</v>
      </c>
      <c r="H330" s="33"/>
    </row>
    <row r="331" spans="2:8" s="1" customFormat="1" ht="16.9" customHeight="1">
      <c r="B331" s="33"/>
      <c r="C331" s="200" t="s">
        <v>1468</v>
      </c>
      <c r="D331" s="201" t="s">
        <v>1469</v>
      </c>
      <c r="E331" s="202" t="s">
        <v>953</v>
      </c>
      <c r="F331" s="203">
        <v>100</v>
      </c>
      <c r="H331" s="33"/>
    </row>
    <row r="332" spans="2:8" s="1" customFormat="1" ht="16.9" customHeight="1">
      <c r="B332" s="33"/>
      <c r="C332" s="204" t="s">
        <v>31</v>
      </c>
      <c r="D332" s="204" t="s">
        <v>1480</v>
      </c>
      <c r="E332" s="18" t="s">
        <v>31</v>
      </c>
      <c r="F332" s="205">
        <v>0</v>
      </c>
      <c r="H332" s="33"/>
    </row>
    <row r="333" spans="2:8" s="1" customFormat="1" ht="16.9" customHeight="1">
      <c r="B333" s="33"/>
      <c r="C333" s="204" t="s">
        <v>31</v>
      </c>
      <c r="D333" s="204" t="s">
        <v>801</v>
      </c>
      <c r="E333" s="18" t="s">
        <v>31</v>
      </c>
      <c r="F333" s="205">
        <v>100</v>
      </c>
      <c r="H333" s="33"/>
    </row>
    <row r="334" spans="2:8" s="1" customFormat="1" ht="16.9" customHeight="1">
      <c r="B334" s="33"/>
      <c r="C334" s="206" t="s">
        <v>1597</v>
      </c>
      <c r="H334" s="33"/>
    </row>
    <row r="335" spans="2:8" s="1" customFormat="1" ht="12">
      <c r="B335" s="33"/>
      <c r="C335" s="204" t="s">
        <v>1473</v>
      </c>
      <c r="D335" s="204" t="s">
        <v>1650</v>
      </c>
      <c r="E335" s="18" t="s">
        <v>212</v>
      </c>
      <c r="F335" s="205">
        <v>72</v>
      </c>
      <c r="H335" s="33"/>
    </row>
    <row r="336" spans="2:8" s="1" customFormat="1" ht="16.9" customHeight="1">
      <c r="B336" s="33"/>
      <c r="C336" s="204" t="s">
        <v>242</v>
      </c>
      <c r="D336" s="204" t="s">
        <v>1625</v>
      </c>
      <c r="E336" s="18" t="s">
        <v>212</v>
      </c>
      <c r="F336" s="205">
        <v>45</v>
      </c>
      <c r="H336" s="33"/>
    </row>
    <row r="337" spans="2:8" s="1" customFormat="1" ht="16.9" customHeight="1">
      <c r="B337" s="33"/>
      <c r="C337" s="204" t="s">
        <v>994</v>
      </c>
      <c r="D337" s="204" t="s">
        <v>1651</v>
      </c>
      <c r="E337" s="18" t="s">
        <v>212</v>
      </c>
      <c r="F337" s="205">
        <v>27</v>
      </c>
      <c r="H337" s="33"/>
    </row>
    <row r="338" spans="2:8" s="1" customFormat="1" ht="16.9" customHeight="1">
      <c r="B338" s="33"/>
      <c r="C338" s="204" t="s">
        <v>1553</v>
      </c>
      <c r="D338" s="204" t="s">
        <v>1652</v>
      </c>
      <c r="E338" s="18" t="s">
        <v>109</v>
      </c>
      <c r="F338" s="205">
        <v>100</v>
      </c>
      <c r="H338" s="33"/>
    </row>
    <row r="339" spans="2:8" s="1" customFormat="1" ht="7.35" customHeight="1">
      <c r="B339" s="42"/>
      <c r="C339" s="43"/>
      <c r="D339" s="43"/>
      <c r="E339" s="43"/>
      <c r="F339" s="43"/>
      <c r="G339" s="43"/>
      <c r="H339" s="33"/>
    </row>
    <row r="340" s="1" customFormat="1" ht="12"/>
  </sheetData>
  <sheetProtection algorithmName="SHA-512" hashValue="q8ds561C5upIRTDpgk2CWB62yc/ZzoQgehzaj4KCdlJVxryg5RoUUsUnAyphMgO0SH115oRfa29qEKdOXAtR/w==" saltValue="wUTrbkfOsqP1UIHJ6HGN50bVi62V2Qm2FPfwlTK3OBZJ5h6muxKT9XiV7ekc9JZcIiGtPwpCQeL0JpKSCNeOng==" spinCount="100000" sheet="1" objects="1" scenarios="1" formatColumns="0" formatRows="0"/>
  <mergeCells count="2">
    <mergeCell ref="D5:F5"/>
    <mergeCell ref="D6:F6"/>
  </mergeCells>
  <printOptions/>
  <pageMargins left="0" right="0" top="0" bottom="0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07" customWidth="1"/>
    <col min="2" max="2" width="1.7109375" style="207" customWidth="1"/>
    <col min="3" max="4" width="5.00390625" style="207" customWidth="1"/>
    <col min="5" max="5" width="11.7109375" style="207" customWidth="1"/>
    <col min="6" max="6" width="9.140625" style="207" customWidth="1"/>
    <col min="7" max="7" width="5.00390625" style="207" customWidth="1"/>
    <col min="8" max="8" width="77.8515625" style="207" customWidth="1"/>
    <col min="9" max="10" width="20.00390625" style="207" customWidth="1"/>
    <col min="11" max="11" width="1.7109375" style="207" customWidth="1"/>
  </cols>
  <sheetData>
    <row r="1" ht="37.5" customHeight="1"/>
    <row r="2" spans="2:11" ht="7.5" customHeight="1">
      <c r="B2" s="305"/>
      <c r="C2" s="306"/>
      <c r="D2" s="306"/>
      <c r="E2" s="306"/>
      <c r="F2" s="306"/>
      <c r="G2" s="306"/>
      <c r="H2" s="306"/>
      <c r="I2" s="306"/>
      <c r="J2" s="306"/>
      <c r="K2" s="307"/>
    </row>
    <row r="3" spans="2:11" s="16" customFormat="1" ht="45" customHeight="1">
      <c r="B3" s="308"/>
      <c r="C3" s="298" t="s">
        <v>1653</v>
      </c>
      <c r="D3" s="298"/>
      <c r="E3" s="298"/>
      <c r="F3" s="298"/>
      <c r="G3" s="298"/>
      <c r="H3" s="298"/>
      <c r="I3" s="298"/>
      <c r="J3" s="298"/>
      <c r="K3" s="309"/>
    </row>
    <row r="4" spans="2:11" ht="25.5" customHeight="1">
      <c r="B4" s="310"/>
      <c r="C4" s="297" t="s">
        <v>1654</v>
      </c>
      <c r="D4" s="297"/>
      <c r="E4" s="297"/>
      <c r="F4" s="297"/>
      <c r="G4" s="297"/>
      <c r="H4" s="297"/>
      <c r="I4" s="297"/>
      <c r="J4" s="297"/>
      <c r="K4" s="311"/>
    </row>
    <row r="5" spans="2:11" ht="5.25" customHeight="1">
      <c r="B5" s="310"/>
      <c r="C5" s="208"/>
      <c r="D5" s="208"/>
      <c r="E5" s="208"/>
      <c r="F5" s="208"/>
      <c r="G5" s="208"/>
      <c r="H5" s="208"/>
      <c r="I5" s="208"/>
      <c r="J5" s="208"/>
      <c r="K5" s="311"/>
    </row>
    <row r="6" spans="2:11" ht="15" customHeight="1">
      <c r="B6" s="310"/>
      <c r="C6" s="296" t="s">
        <v>1655</v>
      </c>
      <c r="D6" s="296"/>
      <c r="E6" s="296"/>
      <c r="F6" s="296"/>
      <c r="G6" s="296"/>
      <c r="H6" s="296"/>
      <c r="I6" s="296"/>
      <c r="J6" s="296"/>
      <c r="K6" s="311"/>
    </row>
    <row r="7" spans="2:11" ht="15" customHeight="1">
      <c r="B7" s="210"/>
      <c r="C7" s="296" t="s">
        <v>1656</v>
      </c>
      <c r="D7" s="296"/>
      <c r="E7" s="296"/>
      <c r="F7" s="296"/>
      <c r="G7" s="296"/>
      <c r="H7" s="296"/>
      <c r="I7" s="296"/>
      <c r="J7" s="296"/>
      <c r="K7" s="311"/>
    </row>
    <row r="8" spans="2:1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311"/>
    </row>
    <row r="9" spans="2:11" ht="15" customHeight="1">
      <c r="B9" s="210"/>
      <c r="C9" s="296" t="s">
        <v>1657</v>
      </c>
      <c r="D9" s="296"/>
      <c r="E9" s="296"/>
      <c r="F9" s="296"/>
      <c r="G9" s="296"/>
      <c r="H9" s="296"/>
      <c r="I9" s="296"/>
      <c r="J9" s="296"/>
      <c r="K9" s="311"/>
    </row>
    <row r="10" spans="2:11" ht="15" customHeight="1">
      <c r="B10" s="210"/>
      <c r="C10" s="209"/>
      <c r="D10" s="296" t="s">
        <v>1658</v>
      </c>
      <c r="E10" s="296"/>
      <c r="F10" s="296"/>
      <c r="G10" s="296"/>
      <c r="H10" s="296"/>
      <c r="I10" s="296"/>
      <c r="J10" s="296"/>
      <c r="K10" s="311"/>
    </row>
    <row r="11" spans="2:11" ht="15" customHeight="1">
      <c r="B11" s="210"/>
      <c r="C11" s="211"/>
      <c r="D11" s="296" t="s">
        <v>1659</v>
      </c>
      <c r="E11" s="296"/>
      <c r="F11" s="296"/>
      <c r="G11" s="296"/>
      <c r="H11" s="296"/>
      <c r="I11" s="296"/>
      <c r="J11" s="296"/>
      <c r="K11" s="311"/>
    </row>
    <row r="12" spans="2:11" ht="15" customHeight="1">
      <c r="B12" s="210"/>
      <c r="C12" s="211"/>
      <c r="D12" s="209"/>
      <c r="E12" s="209"/>
      <c r="F12" s="209"/>
      <c r="G12" s="209"/>
      <c r="H12" s="209"/>
      <c r="I12" s="209"/>
      <c r="J12" s="209"/>
      <c r="K12" s="311"/>
    </row>
    <row r="13" spans="2:11" ht="15" customHeight="1">
      <c r="B13" s="210"/>
      <c r="C13" s="211"/>
      <c r="D13" s="212" t="s">
        <v>1660</v>
      </c>
      <c r="E13" s="209"/>
      <c r="F13" s="209"/>
      <c r="G13" s="209"/>
      <c r="H13" s="209"/>
      <c r="I13" s="209"/>
      <c r="J13" s="209"/>
      <c r="K13" s="311"/>
    </row>
    <row r="14" spans="2:11" ht="12.75" customHeight="1">
      <c r="B14" s="210"/>
      <c r="C14" s="211"/>
      <c r="D14" s="211"/>
      <c r="E14" s="211"/>
      <c r="F14" s="211"/>
      <c r="G14" s="211"/>
      <c r="H14" s="211"/>
      <c r="I14" s="211"/>
      <c r="J14" s="211"/>
      <c r="K14" s="311"/>
    </row>
    <row r="15" spans="2:11" ht="15" customHeight="1">
      <c r="B15" s="210"/>
      <c r="C15" s="211"/>
      <c r="D15" s="296" t="s">
        <v>1661</v>
      </c>
      <c r="E15" s="296"/>
      <c r="F15" s="296"/>
      <c r="G15" s="296"/>
      <c r="H15" s="296"/>
      <c r="I15" s="296"/>
      <c r="J15" s="296"/>
      <c r="K15" s="311"/>
    </row>
    <row r="16" spans="2:11" ht="15" customHeight="1">
      <c r="B16" s="210"/>
      <c r="C16" s="211"/>
      <c r="D16" s="296" t="s">
        <v>1662</v>
      </c>
      <c r="E16" s="296"/>
      <c r="F16" s="296"/>
      <c r="G16" s="296"/>
      <c r="H16" s="296"/>
      <c r="I16" s="296"/>
      <c r="J16" s="296"/>
      <c r="K16" s="311"/>
    </row>
    <row r="17" spans="2:11" ht="15" customHeight="1">
      <c r="B17" s="210"/>
      <c r="C17" s="211"/>
      <c r="D17" s="296" t="s">
        <v>1663</v>
      </c>
      <c r="E17" s="296"/>
      <c r="F17" s="296"/>
      <c r="G17" s="296"/>
      <c r="H17" s="296"/>
      <c r="I17" s="296"/>
      <c r="J17" s="296"/>
      <c r="K17" s="311"/>
    </row>
    <row r="18" spans="2:11" ht="15" customHeight="1">
      <c r="B18" s="210"/>
      <c r="C18" s="211"/>
      <c r="D18" s="211"/>
      <c r="E18" s="213" t="s">
        <v>82</v>
      </c>
      <c r="F18" s="296" t="s">
        <v>1664</v>
      </c>
      <c r="G18" s="296"/>
      <c r="H18" s="296"/>
      <c r="I18" s="296"/>
      <c r="J18" s="296"/>
      <c r="K18" s="311"/>
    </row>
    <row r="19" spans="2:11" ht="15" customHeight="1">
      <c r="B19" s="210"/>
      <c r="C19" s="211"/>
      <c r="D19" s="211"/>
      <c r="E19" s="213" t="s">
        <v>1665</v>
      </c>
      <c r="F19" s="296" t="s">
        <v>1666</v>
      </c>
      <c r="G19" s="296"/>
      <c r="H19" s="296"/>
      <c r="I19" s="296"/>
      <c r="J19" s="296"/>
      <c r="K19" s="311"/>
    </row>
    <row r="20" spans="2:11" ht="15" customHeight="1">
      <c r="B20" s="210"/>
      <c r="C20" s="211"/>
      <c r="D20" s="211"/>
      <c r="E20" s="213" t="s">
        <v>1667</v>
      </c>
      <c r="F20" s="296" t="s">
        <v>1668</v>
      </c>
      <c r="G20" s="296"/>
      <c r="H20" s="296"/>
      <c r="I20" s="296"/>
      <c r="J20" s="296"/>
      <c r="K20" s="311"/>
    </row>
    <row r="21" spans="2:11" ht="15" customHeight="1">
      <c r="B21" s="210"/>
      <c r="C21" s="211"/>
      <c r="D21" s="211"/>
      <c r="E21" s="213" t="s">
        <v>1669</v>
      </c>
      <c r="F21" s="296" t="s">
        <v>1670</v>
      </c>
      <c r="G21" s="296"/>
      <c r="H21" s="296"/>
      <c r="I21" s="296"/>
      <c r="J21" s="296"/>
      <c r="K21" s="311"/>
    </row>
    <row r="22" spans="2:11" ht="15" customHeight="1">
      <c r="B22" s="210"/>
      <c r="C22" s="211"/>
      <c r="D22" s="211"/>
      <c r="E22" s="213" t="s">
        <v>1671</v>
      </c>
      <c r="F22" s="296" t="s">
        <v>1672</v>
      </c>
      <c r="G22" s="296"/>
      <c r="H22" s="296"/>
      <c r="I22" s="296"/>
      <c r="J22" s="296"/>
      <c r="K22" s="311"/>
    </row>
    <row r="23" spans="2:11" ht="15" customHeight="1">
      <c r="B23" s="210"/>
      <c r="C23" s="211"/>
      <c r="D23" s="211"/>
      <c r="E23" s="213" t="s">
        <v>1673</v>
      </c>
      <c r="F23" s="296" t="s">
        <v>1674</v>
      </c>
      <c r="G23" s="296"/>
      <c r="H23" s="296"/>
      <c r="I23" s="296"/>
      <c r="J23" s="296"/>
      <c r="K23" s="311"/>
    </row>
    <row r="24" spans="2:11" ht="12.75" customHeight="1">
      <c r="B24" s="210"/>
      <c r="C24" s="211"/>
      <c r="D24" s="211"/>
      <c r="E24" s="211"/>
      <c r="F24" s="211"/>
      <c r="G24" s="211"/>
      <c r="H24" s="211"/>
      <c r="I24" s="211"/>
      <c r="J24" s="211"/>
      <c r="K24" s="311"/>
    </row>
    <row r="25" spans="2:11" ht="15" customHeight="1">
      <c r="B25" s="210"/>
      <c r="C25" s="296" t="s">
        <v>1675</v>
      </c>
      <c r="D25" s="296"/>
      <c r="E25" s="296"/>
      <c r="F25" s="296"/>
      <c r="G25" s="296"/>
      <c r="H25" s="296"/>
      <c r="I25" s="296"/>
      <c r="J25" s="296"/>
      <c r="K25" s="311"/>
    </row>
    <row r="26" spans="2:11" ht="15" customHeight="1">
      <c r="B26" s="210"/>
      <c r="C26" s="296" t="s">
        <v>1676</v>
      </c>
      <c r="D26" s="296"/>
      <c r="E26" s="296"/>
      <c r="F26" s="296"/>
      <c r="G26" s="296"/>
      <c r="H26" s="296"/>
      <c r="I26" s="296"/>
      <c r="J26" s="296"/>
      <c r="K26" s="311"/>
    </row>
    <row r="27" spans="2:11" ht="15" customHeight="1">
      <c r="B27" s="210"/>
      <c r="C27" s="209"/>
      <c r="D27" s="296" t="s">
        <v>1677</v>
      </c>
      <c r="E27" s="296"/>
      <c r="F27" s="296"/>
      <c r="G27" s="296"/>
      <c r="H27" s="296"/>
      <c r="I27" s="296"/>
      <c r="J27" s="296"/>
      <c r="K27" s="311"/>
    </row>
    <row r="28" spans="2:11" ht="15" customHeight="1">
      <c r="B28" s="210"/>
      <c r="C28" s="211"/>
      <c r="D28" s="296" t="s">
        <v>1678</v>
      </c>
      <c r="E28" s="296"/>
      <c r="F28" s="296"/>
      <c r="G28" s="296"/>
      <c r="H28" s="296"/>
      <c r="I28" s="296"/>
      <c r="J28" s="296"/>
      <c r="K28" s="311"/>
    </row>
    <row r="29" spans="2:11" ht="12.75" customHeight="1">
      <c r="B29" s="210"/>
      <c r="C29" s="211"/>
      <c r="D29" s="211"/>
      <c r="E29" s="211"/>
      <c r="F29" s="211"/>
      <c r="G29" s="211"/>
      <c r="H29" s="211"/>
      <c r="I29" s="211"/>
      <c r="J29" s="211"/>
      <c r="K29" s="311"/>
    </row>
    <row r="30" spans="2:11" ht="15" customHeight="1">
      <c r="B30" s="210"/>
      <c r="C30" s="211"/>
      <c r="D30" s="296" t="s">
        <v>1679</v>
      </c>
      <c r="E30" s="296"/>
      <c r="F30" s="296"/>
      <c r="G30" s="296"/>
      <c r="H30" s="296"/>
      <c r="I30" s="296"/>
      <c r="J30" s="296"/>
      <c r="K30" s="311"/>
    </row>
    <row r="31" spans="2:11" ht="15" customHeight="1">
      <c r="B31" s="210"/>
      <c r="C31" s="211"/>
      <c r="D31" s="296" t="s">
        <v>1680</v>
      </c>
      <c r="E31" s="296"/>
      <c r="F31" s="296"/>
      <c r="G31" s="296"/>
      <c r="H31" s="296"/>
      <c r="I31" s="296"/>
      <c r="J31" s="296"/>
      <c r="K31" s="311"/>
    </row>
    <row r="32" spans="2:11" ht="12.75" customHeight="1">
      <c r="B32" s="210"/>
      <c r="C32" s="211"/>
      <c r="D32" s="211"/>
      <c r="E32" s="211"/>
      <c r="F32" s="211"/>
      <c r="G32" s="211"/>
      <c r="H32" s="211"/>
      <c r="I32" s="211"/>
      <c r="J32" s="211"/>
      <c r="K32" s="311"/>
    </row>
    <row r="33" spans="2:11" ht="15" customHeight="1">
      <c r="B33" s="210"/>
      <c r="C33" s="211"/>
      <c r="D33" s="296" t="s">
        <v>1681</v>
      </c>
      <c r="E33" s="296"/>
      <c r="F33" s="296"/>
      <c r="G33" s="296"/>
      <c r="H33" s="296"/>
      <c r="I33" s="296"/>
      <c r="J33" s="296"/>
      <c r="K33" s="311"/>
    </row>
    <row r="34" spans="2:11" ht="15" customHeight="1">
      <c r="B34" s="210"/>
      <c r="C34" s="211"/>
      <c r="D34" s="296" t="s">
        <v>1682</v>
      </c>
      <c r="E34" s="296"/>
      <c r="F34" s="296"/>
      <c r="G34" s="296"/>
      <c r="H34" s="296"/>
      <c r="I34" s="296"/>
      <c r="J34" s="296"/>
      <c r="K34" s="311"/>
    </row>
    <row r="35" spans="2:11" ht="15" customHeight="1">
      <c r="B35" s="210"/>
      <c r="C35" s="211"/>
      <c r="D35" s="296" t="s">
        <v>1683</v>
      </c>
      <c r="E35" s="296"/>
      <c r="F35" s="296"/>
      <c r="G35" s="296"/>
      <c r="H35" s="296"/>
      <c r="I35" s="296"/>
      <c r="J35" s="296"/>
      <c r="K35" s="311"/>
    </row>
    <row r="36" spans="2:11" ht="15" customHeight="1">
      <c r="B36" s="210"/>
      <c r="C36" s="211"/>
      <c r="D36" s="209"/>
      <c r="E36" s="212" t="s">
        <v>158</v>
      </c>
      <c r="F36" s="209"/>
      <c r="G36" s="296" t="s">
        <v>1684</v>
      </c>
      <c r="H36" s="296"/>
      <c r="I36" s="296"/>
      <c r="J36" s="296"/>
      <c r="K36" s="311"/>
    </row>
    <row r="37" spans="2:11" ht="30.75" customHeight="1">
      <c r="B37" s="210"/>
      <c r="C37" s="211"/>
      <c r="D37" s="209"/>
      <c r="E37" s="212" t="s">
        <v>1685</v>
      </c>
      <c r="F37" s="209"/>
      <c r="G37" s="296" t="s">
        <v>1686</v>
      </c>
      <c r="H37" s="296"/>
      <c r="I37" s="296"/>
      <c r="J37" s="296"/>
      <c r="K37" s="311"/>
    </row>
    <row r="38" spans="2:11" ht="15" customHeight="1">
      <c r="B38" s="210"/>
      <c r="C38" s="211"/>
      <c r="D38" s="209"/>
      <c r="E38" s="212" t="s">
        <v>56</v>
      </c>
      <c r="F38" s="209"/>
      <c r="G38" s="296" t="s">
        <v>1687</v>
      </c>
      <c r="H38" s="296"/>
      <c r="I38" s="296"/>
      <c r="J38" s="296"/>
      <c r="K38" s="311"/>
    </row>
    <row r="39" spans="2:11" ht="15" customHeight="1">
      <c r="B39" s="210"/>
      <c r="C39" s="211"/>
      <c r="D39" s="209"/>
      <c r="E39" s="212" t="s">
        <v>57</v>
      </c>
      <c r="F39" s="209"/>
      <c r="G39" s="296" t="s">
        <v>1688</v>
      </c>
      <c r="H39" s="296"/>
      <c r="I39" s="296"/>
      <c r="J39" s="296"/>
      <c r="K39" s="311"/>
    </row>
    <row r="40" spans="2:11" ht="15" customHeight="1">
      <c r="B40" s="210"/>
      <c r="C40" s="211"/>
      <c r="D40" s="209"/>
      <c r="E40" s="212" t="s">
        <v>159</v>
      </c>
      <c r="F40" s="209"/>
      <c r="G40" s="296" t="s">
        <v>1689</v>
      </c>
      <c r="H40" s="296"/>
      <c r="I40" s="296"/>
      <c r="J40" s="296"/>
      <c r="K40" s="311"/>
    </row>
    <row r="41" spans="2:11" ht="15" customHeight="1">
      <c r="B41" s="210"/>
      <c r="C41" s="211"/>
      <c r="D41" s="209"/>
      <c r="E41" s="212" t="s">
        <v>160</v>
      </c>
      <c r="F41" s="209"/>
      <c r="G41" s="296" t="s">
        <v>1690</v>
      </c>
      <c r="H41" s="296"/>
      <c r="I41" s="296"/>
      <c r="J41" s="296"/>
      <c r="K41" s="311"/>
    </row>
    <row r="42" spans="2:11" ht="15" customHeight="1">
      <c r="B42" s="210"/>
      <c r="C42" s="211"/>
      <c r="D42" s="209"/>
      <c r="E42" s="212" t="s">
        <v>1691</v>
      </c>
      <c r="F42" s="209"/>
      <c r="G42" s="296" t="s">
        <v>1692</v>
      </c>
      <c r="H42" s="296"/>
      <c r="I42" s="296"/>
      <c r="J42" s="296"/>
      <c r="K42" s="311"/>
    </row>
    <row r="43" spans="2:11" ht="15" customHeight="1">
      <c r="B43" s="210"/>
      <c r="C43" s="211"/>
      <c r="D43" s="209"/>
      <c r="E43" s="212"/>
      <c r="F43" s="209"/>
      <c r="G43" s="296" t="s">
        <v>1693</v>
      </c>
      <c r="H43" s="296"/>
      <c r="I43" s="296"/>
      <c r="J43" s="296"/>
      <c r="K43" s="311"/>
    </row>
    <row r="44" spans="2:11" ht="15" customHeight="1">
      <c r="B44" s="210"/>
      <c r="C44" s="211"/>
      <c r="D44" s="209"/>
      <c r="E44" s="212" t="s">
        <v>1694</v>
      </c>
      <c r="F44" s="209"/>
      <c r="G44" s="296" t="s">
        <v>1695</v>
      </c>
      <c r="H44" s="296"/>
      <c r="I44" s="296"/>
      <c r="J44" s="296"/>
      <c r="K44" s="311"/>
    </row>
    <row r="45" spans="2:11" ht="15" customHeight="1">
      <c r="B45" s="210"/>
      <c r="C45" s="211"/>
      <c r="D45" s="209"/>
      <c r="E45" s="212" t="s">
        <v>162</v>
      </c>
      <c r="F45" s="209"/>
      <c r="G45" s="296" t="s">
        <v>1696</v>
      </c>
      <c r="H45" s="296"/>
      <c r="I45" s="296"/>
      <c r="J45" s="296"/>
      <c r="K45" s="311"/>
    </row>
    <row r="46" spans="2:11" ht="12.75" customHeight="1">
      <c r="B46" s="210"/>
      <c r="C46" s="211"/>
      <c r="D46" s="209"/>
      <c r="E46" s="209"/>
      <c r="F46" s="209"/>
      <c r="G46" s="209"/>
      <c r="H46" s="209"/>
      <c r="I46" s="209"/>
      <c r="J46" s="209"/>
      <c r="K46" s="311"/>
    </row>
    <row r="47" spans="2:11" ht="15" customHeight="1">
      <c r="B47" s="210"/>
      <c r="C47" s="211"/>
      <c r="D47" s="296" t="s">
        <v>1697</v>
      </c>
      <c r="E47" s="296"/>
      <c r="F47" s="296"/>
      <c r="G47" s="296"/>
      <c r="H47" s="296"/>
      <c r="I47" s="296"/>
      <c r="J47" s="296"/>
      <c r="K47" s="311"/>
    </row>
    <row r="48" spans="2:11" ht="15" customHeight="1">
      <c r="B48" s="210"/>
      <c r="C48" s="211"/>
      <c r="D48" s="211"/>
      <c r="E48" s="296" t="s">
        <v>1698</v>
      </c>
      <c r="F48" s="296"/>
      <c r="G48" s="296"/>
      <c r="H48" s="296"/>
      <c r="I48" s="296"/>
      <c r="J48" s="296"/>
      <c r="K48" s="311"/>
    </row>
    <row r="49" spans="2:11" ht="15" customHeight="1">
      <c r="B49" s="210"/>
      <c r="C49" s="211"/>
      <c r="D49" s="211"/>
      <c r="E49" s="296" t="s">
        <v>1699</v>
      </c>
      <c r="F49" s="296"/>
      <c r="G49" s="296"/>
      <c r="H49" s="296"/>
      <c r="I49" s="296"/>
      <c r="J49" s="296"/>
      <c r="K49" s="311"/>
    </row>
    <row r="50" spans="2:11" ht="15" customHeight="1">
      <c r="B50" s="210"/>
      <c r="C50" s="211"/>
      <c r="D50" s="211"/>
      <c r="E50" s="296" t="s">
        <v>1700</v>
      </c>
      <c r="F50" s="296"/>
      <c r="G50" s="296"/>
      <c r="H50" s="296"/>
      <c r="I50" s="296"/>
      <c r="J50" s="296"/>
      <c r="K50" s="311"/>
    </row>
    <row r="51" spans="2:11" ht="15" customHeight="1">
      <c r="B51" s="210"/>
      <c r="C51" s="211"/>
      <c r="D51" s="296" t="s">
        <v>1701</v>
      </c>
      <c r="E51" s="296"/>
      <c r="F51" s="296"/>
      <c r="G51" s="296"/>
      <c r="H51" s="296"/>
      <c r="I51" s="296"/>
      <c r="J51" s="296"/>
      <c r="K51" s="311"/>
    </row>
    <row r="52" spans="2:11" ht="25.5" customHeight="1">
      <c r="B52" s="310"/>
      <c r="C52" s="297" t="s">
        <v>1702</v>
      </c>
      <c r="D52" s="297"/>
      <c r="E52" s="297"/>
      <c r="F52" s="297"/>
      <c r="G52" s="297"/>
      <c r="H52" s="297"/>
      <c r="I52" s="297"/>
      <c r="J52" s="297"/>
      <c r="K52" s="311"/>
    </row>
    <row r="53" spans="2:11" ht="5.25" customHeight="1">
      <c r="B53" s="310"/>
      <c r="C53" s="208"/>
      <c r="D53" s="208"/>
      <c r="E53" s="208"/>
      <c r="F53" s="208"/>
      <c r="G53" s="208"/>
      <c r="H53" s="208"/>
      <c r="I53" s="208"/>
      <c r="J53" s="208"/>
      <c r="K53" s="311"/>
    </row>
    <row r="54" spans="2:11" ht="15" customHeight="1">
      <c r="B54" s="310"/>
      <c r="C54" s="296" t="s">
        <v>1703</v>
      </c>
      <c r="D54" s="296"/>
      <c r="E54" s="296"/>
      <c r="F54" s="296"/>
      <c r="G54" s="296"/>
      <c r="H54" s="296"/>
      <c r="I54" s="296"/>
      <c r="J54" s="296"/>
      <c r="K54" s="311"/>
    </row>
    <row r="55" spans="2:11" ht="15" customHeight="1">
      <c r="B55" s="310"/>
      <c r="C55" s="296" t="s">
        <v>1704</v>
      </c>
      <c r="D55" s="296"/>
      <c r="E55" s="296"/>
      <c r="F55" s="296"/>
      <c r="G55" s="296"/>
      <c r="H55" s="296"/>
      <c r="I55" s="296"/>
      <c r="J55" s="296"/>
      <c r="K55" s="311"/>
    </row>
    <row r="56" spans="2:11" ht="12.75" customHeight="1">
      <c r="B56" s="310"/>
      <c r="C56" s="209"/>
      <c r="D56" s="209"/>
      <c r="E56" s="209"/>
      <c r="F56" s="209"/>
      <c r="G56" s="209"/>
      <c r="H56" s="209"/>
      <c r="I56" s="209"/>
      <c r="J56" s="209"/>
      <c r="K56" s="311"/>
    </row>
    <row r="57" spans="2:11" ht="15" customHeight="1">
      <c r="B57" s="310"/>
      <c r="C57" s="296" t="s">
        <v>1705</v>
      </c>
      <c r="D57" s="296"/>
      <c r="E57" s="296"/>
      <c r="F57" s="296"/>
      <c r="G57" s="296"/>
      <c r="H57" s="296"/>
      <c r="I57" s="296"/>
      <c r="J57" s="296"/>
      <c r="K57" s="311"/>
    </row>
    <row r="58" spans="2:11" ht="15" customHeight="1">
      <c r="B58" s="310"/>
      <c r="C58" s="211"/>
      <c r="D58" s="296" t="s">
        <v>1706</v>
      </c>
      <c r="E58" s="296"/>
      <c r="F58" s="296"/>
      <c r="G58" s="296"/>
      <c r="H58" s="296"/>
      <c r="I58" s="296"/>
      <c r="J58" s="296"/>
      <c r="K58" s="311"/>
    </row>
    <row r="59" spans="2:11" ht="15" customHeight="1">
      <c r="B59" s="310"/>
      <c r="C59" s="211"/>
      <c r="D59" s="296" t="s">
        <v>1707</v>
      </c>
      <c r="E59" s="296"/>
      <c r="F59" s="296"/>
      <c r="G59" s="296"/>
      <c r="H59" s="296"/>
      <c r="I59" s="296"/>
      <c r="J59" s="296"/>
      <c r="K59" s="311"/>
    </row>
    <row r="60" spans="2:11" ht="15" customHeight="1">
      <c r="B60" s="310"/>
      <c r="C60" s="211"/>
      <c r="D60" s="296" t="s">
        <v>1708</v>
      </c>
      <c r="E60" s="296"/>
      <c r="F60" s="296"/>
      <c r="G60" s="296"/>
      <c r="H60" s="296"/>
      <c r="I60" s="296"/>
      <c r="J60" s="296"/>
      <c r="K60" s="311"/>
    </row>
    <row r="61" spans="2:11" ht="15" customHeight="1">
      <c r="B61" s="310"/>
      <c r="C61" s="211"/>
      <c r="D61" s="296" t="s">
        <v>1709</v>
      </c>
      <c r="E61" s="296"/>
      <c r="F61" s="296"/>
      <c r="G61" s="296"/>
      <c r="H61" s="296"/>
      <c r="I61" s="296"/>
      <c r="J61" s="296"/>
      <c r="K61" s="311"/>
    </row>
    <row r="62" spans="2:11" ht="15" customHeight="1">
      <c r="B62" s="310"/>
      <c r="C62" s="211"/>
      <c r="D62" s="299" t="s">
        <v>1710</v>
      </c>
      <c r="E62" s="299"/>
      <c r="F62" s="299"/>
      <c r="G62" s="299"/>
      <c r="H62" s="299"/>
      <c r="I62" s="299"/>
      <c r="J62" s="299"/>
      <c r="K62" s="311"/>
    </row>
    <row r="63" spans="2:11" ht="15" customHeight="1">
      <c r="B63" s="310"/>
      <c r="C63" s="211"/>
      <c r="D63" s="296" t="s">
        <v>1711</v>
      </c>
      <c r="E63" s="296"/>
      <c r="F63" s="296"/>
      <c r="G63" s="296"/>
      <c r="H63" s="296"/>
      <c r="I63" s="296"/>
      <c r="J63" s="296"/>
      <c r="K63" s="311"/>
    </row>
    <row r="64" spans="2:11" ht="12.75" customHeight="1">
      <c r="B64" s="310"/>
      <c r="C64" s="211"/>
      <c r="D64" s="211"/>
      <c r="E64" s="214"/>
      <c r="F64" s="211"/>
      <c r="G64" s="211"/>
      <c r="H64" s="211"/>
      <c r="I64" s="211"/>
      <c r="J64" s="211"/>
      <c r="K64" s="311"/>
    </row>
    <row r="65" spans="2:11" ht="15" customHeight="1">
      <c r="B65" s="310"/>
      <c r="C65" s="211"/>
      <c r="D65" s="296" t="s">
        <v>1712</v>
      </c>
      <c r="E65" s="296"/>
      <c r="F65" s="296"/>
      <c r="G65" s="296"/>
      <c r="H65" s="296"/>
      <c r="I65" s="296"/>
      <c r="J65" s="296"/>
      <c r="K65" s="311"/>
    </row>
    <row r="66" spans="2:11" ht="15" customHeight="1">
      <c r="B66" s="310"/>
      <c r="C66" s="211"/>
      <c r="D66" s="299" t="s">
        <v>1713</v>
      </c>
      <c r="E66" s="299"/>
      <c r="F66" s="299"/>
      <c r="G66" s="299"/>
      <c r="H66" s="299"/>
      <c r="I66" s="299"/>
      <c r="J66" s="299"/>
      <c r="K66" s="311"/>
    </row>
    <row r="67" spans="2:11" ht="15" customHeight="1">
      <c r="B67" s="310"/>
      <c r="C67" s="211"/>
      <c r="D67" s="296" t="s">
        <v>1714</v>
      </c>
      <c r="E67" s="296"/>
      <c r="F67" s="296"/>
      <c r="G67" s="296"/>
      <c r="H67" s="296"/>
      <c r="I67" s="296"/>
      <c r="J67" s="296"/>
      <c r="K67" s="311"/>
    </row>
    <row r="68" spans="2:11" ht="15" customHeight="1">
      <c r="B68" s="310"/>
      <c r="C68" s="211"/>
      <c r="D68" s="296" t="s">
        <v>1715</v>
      </c>
      <c r="E68" s="296"/>
      <c r="F68" s="296"/>
      <c r="G68" s="296"/>
      <c r="H68" s="296"/>
      <c r="I68" s="296"/>
      <c r="J68" s="296"/>
      <c r="K68" s="311"/>
    </row>
    <row r="69" spans="2:11" ht="15" customHeight="1">
      <c r="B69" s="310"/>
      <c r="C69" s="211"/>
      <c r="D69" s="296" t="s">
        <v>1716</v>
      </c>
      <c r="E69" s="296"/>
      <c r="F69" s="296"/>
      <c r="G69" s="296"/>
      <c r="H69" s="296"/>
      <c r="I69" s="296"/>
      <c r="J69" s="296"/>
      <c r="K69" s="311"/>
    </row>
    <row r="70" spans="2:11" ht="15" customHeight="1">
      <c r="B70" s="310"/>
      <c r="C70" s="211"/>
      <c r="D70" s="296" t="s">
        <v>1717</v>
      </c>
      <c r="E70" s="296"/>
      <c r="F70" s="296"/>
      <c r="G70" s="296"/>
      <c r="H70" s="296"/>
      <c r="I70" s="296"/>
      <c r="J70" s="296"/>
      <c r="K70" s="311"/>
    </row>
    <row r="71" spans="2:11" ht="12.75" customHeight="1">
      <c r="B71" s="312"/>
      <c r="C71" s="215"/>
      <c r="D71" s="215"/>
      <c r="E71" s="215"/>
      <c r="F71" s="215"/>
      <c r="G71" s="215"/>
      <c r="H71" s="215"/>
      <c r="I71" s="215"/>
      <c r="J71" s="215"/>
      <c r="K71" s="313"/>
    </row>
    <row r="72" spans="2:11" ht="18.75" customHeight="1">
      <c r="B72" s="314"/>
      <c r="C72" s="314"/>
      <c r="D72" s="314"/>
      <c r="E72" s="314"/>
      <c r="F72" s="314"/>
      <c r="G72" s="314"/>
      <c r="H72" s="314"/>
      <c r="I72" s="314"/>
      <c r="J72" s="314"/>
      <c r="K72" s="315"/>
    </row>
    <row r="73" spans="2:11" ht="18.75" customHeight="1">
      <c r="B73" s="315"/>
      <c r="C73" s="315"/>
      <c r="D73" s="315"/>
      <c r="E73" s="315"/>
      <c r="F73" s="315"/>
      <c r="G73" s="315"/>
      <c r="H73" s="315"/>
      <c r="I73" s="315"/>
      <c r="J73" s="315"/>
      <c r="K73" s="315"/>
    </row>
    <row r="74" spans="2:11" ht="7.5" customHeight="1">
      <c r="B74" s="316"/>
      <c r="C74" s="317"/>
      <c r="D74" s="317"/>
      <c r="E74" s="317"/>
      <c r="F74" s="317"/>
      <c r="G74" s="317"/>
      <c r="H74" s="317"/>
      <c r="I74" s="317"/>
      <c r="J74" s="317"/>
      <c r="K74" s="318"/>
    </row>
    <row r="75" spans="2:11" ht="45" customHeight="1">
      <c r="B75" s="319"/>
      <c r="C75" s="300" t="s">
        <v>1718</v>
      </c>
      <c r="D75" s="300"/>
      <c r="E75" s="300"/>
      <c r="F75" s="300"/>
      <c r="G75" s="300"/>
      <c r="H75" s="300"/>
      <c r="I75" s="300"/>
      <c r="J75" s="300"/>
      <c r="K75" s="320"/>
    </row>
    <row r="76" spans="2:11" ht="17.25" customHeight="1">
      <c r="B76" s="319"/>
      <c r="C76" s="216" t="s">
        <v>1719</v>
      </c>
      <c r="D76" s="216"/>
      <c r="E76" s="216"/>
      <c r="F76" s="216" t="s">
        <v>1720</v>
      </c>
      <c r="G76" s="217"/>
      <c r="H76" s="216" t="s">
        <v>57</v>
      </c>
      <c r="I76" s="216" t="s">
        <v>60</v>
      </c>
      <c r="J76" s="216" t="s">
        <v>1721</v>
      </c>
      <c r="K76" s="320"/>
    </row>
    <row r="77" spans="2:11" ht="17.25" customHeight="1">
      <c r="B77" s="319"/>
      <c r="C77" s="218" t="s">
        <v>1722</v>
      </c>
      <c r="D77" s="218"/>
      <c r="E77" s="218"/>
      <c r="F77" s="219" t="s">
        <v>1723</v>
      </c>
      <c r="G77" s="220"/>
      <c r="H77" s="218"/>
      <c r="I77" s="218"/>
      <c r="J77" s="218" t="s">
        <v>1724</v>
      </c>
      <c r="K77" s="320"/>
    </row>
    <row r="78" spans="2:11" ht="5.25" customHeight="1">
      <c r="B78" s="319"/>
      <c r="C78" s="221"/>
      <c r="D78" s="221"/>
      <c r="E78" s="221"/>
      <c r="F78" s="221"/>
      <c r="G78" s="222"/>
      <c r="H78" s="221"/>
      <c r="I78" s="221"/>
      <c r="J78" s="221"/>
      <c r="K78" s="320"/>
    </row>
    <row r="79" spans="2:11" ht="15" customHeight="1">
      <c r="B79" s="319"/>
      <c r="C79" s="212" t="s">
        <v>56</v>
      </c>
      <c r="D79" s="223"/>
      <c r="E79" s="223"/>
      <c r="F79" s="224" t="s">
        <v>1725</v>
      </c>
      <c r="G79" s="225"/>
      <c r="H79" s="212" t="s">
        <v>1726</v>
      </c>
      <c r="I79" s="212" t="s">
        <v>1727</v>
      </c>
      <c r="J79" s="212">
        <v>20</v>
      </c>
      <c r="K79" s="320"/>
    </row>
    <row r="80" spans="2:11" ht="15" customHeight="1">
      <c r="B80" s="319"/>
      <c r="C80" s="212" t="s">
        <v>1728</v>
      </c>
      <c r="D80" s="212"/>
      <c r="E80" s="212"/>
      <c r="F80" s="224" t="s">
        <v>1725</v>
      </c>
      <c r="G80" s="225"/>
      <c r="H80" s="212" t="s">
        <v>1729</v>
      </c>
      <c r="I80" s="212" t="s">
        <v>1727</v>
      </c>
      <c r="J80" s="212">
        <v>120</v>
      </c>
      <c r="K80" s="320"/>
    </row>
    <row r="81" spans="2:11" ht="15" customHeight="1">
      <c r="B81" s="226"/>
      <c r="C81" s="212" t="s">
        <v>1730</v>
      </c>
      <c r="D81" s="212"/>
      <c r="E81" s="212"/>
      <c r="F81" s="224" t="s">
        <v>1731</v>
      </c>
      <c r="G81" s="225"/>
      <c r="H81" s="212" t="s">
        <v>1732</v>
      </c>
      <c r="I81" s="212" t="s">
        <v>1727</v>
      </c>
      <c r="J81" s="212">
        <v>50</v>
      </c>
      <c r="K81" s="320"/>
    </row>
    <row r="82" spans="2:11" ht="15" customHeight="1">
      <c r="B82" s="226"/>
      <c r="C82" s="212" t="s">
        <v>1733</v>
      </c>
      <c r="D82" s="212"/>
      <c r="E82" s="212"/>
      <c r="F82" s="224" t="s">
        <v>1725</v>
      </c>
      <c r="G82" s="225"/>
      <c r="H82" s="212" t="s">
        <v>1734</v>
      </c>
      <c r="I82" s="212" t="s">
        <v>1735</v>
      </c>
      <c r="J82" s="212"/>
      <c r="K82" s="320"/>
    </row>
    <row r="83" spans="2:11" ht="15" customHeight="1">
      <c r="B83" s="226"/>
      <c r="C83" s="212" t="s">
        <v>1736</v>
      </c>
      <c r="D83" s="212"/>
      <c r="E83" s="212"/>
      <c r="F83" s="224" t="s">
        <v>1731</v>
      </c>
      <c r="G83" s="212"/>
      <c r="H83" s="212" t="s">
        <v>1737</v>
      </c>
      <c r="I83" s="212" t="s">
        <v>1727</v>
      </c>
      <c r="J83" s="212">
        <v>15</v>
      </c>
      <c r="K83" s="320"/>
    </row>
    <row r="84" spans="2:11" ht="15" customHeight="1">
      <c r="B84" s="226"/>
      <c r="C84" s="212" t="s">
        <v>1738</v>
      </c>
      <c r="D84" s="212"/>
      <c r="E84" s="212"/>
      <c r="F84" s="224" t="s">
        <v>1731</v>
      </c>
      <c r="G84" s="212"/>
      <c r="H84" s="212" t="s">
        <v>1739</v>
      </c>
      <c r="I84" s="212" t="s">
        <v>1727</v>
      </c>
      <c r="J84" s="212">
        <v>15</v>
      </c>
      <c r="K84" s="320"/>
    </row>
    <row r="85" spans="2:11" ht="15" customHeight="1">
      <c r="B85" s="226"/>
      <c r="C85" s="212" t="s">
        <v>1740</v>
      </c>
      <c r="D85" s="212"/>
      <c r="E85" s="212"/>
      <c r="F85" s="224" t="s">
        <v>1731</v>
      </c>
      <c r="G85" s="212"/>
      <c r="H85" s="212" t="s">
        <v>1741</v>
      </c>
      <c r="I85" s="212" t="s">
        <v>1727</v>
      </c>
      <c r="J85" s="212">
        <v>20</v>
      </c>
      <c r="K85" s="320"/>
    </row>
    <row r="86" spans="2:11" ht="15" customHeight="1">
      <c r="B86" s="226"/>
      <c r="C86" s="212" t="s">
        <v>1742</v>
      </c>
      <c r="D86" s="212"/>
      <c r="E86" s="212"/>
      <c r="F86" s="224" t="s">
        <v>1731</v>
      </c>
      <c r="G86" s="212"/>
      <c r="H86" s="212" t="s">
        <v>1743</v>
      </c>
      <c r="I86" s="212" t="s">
        <v>1727</v>
      </c>
      <c r="J86" s="212">
        <v>20</v>
      </c>
      <c r="K86" s="320"/>
    </row>
    <row r="87" spans="2:11" ht="15" customHeight="1">
      <c r="B87" s="226"/>
      <c r="C87" s="212" t="s">
        <v>1744</v>
      </c>
      <c r="D87" s="212"/>
      <c r="E87" s="212"/>
      <c r="F87" s="224" t="s">
        <v>1731</v>
      </c>
      <c r="G87" s="225"/>
      <c r="H87" s="212" t="s">
        <v>1745</v>
      </c>
      <c r="I87" s="212" t="s">
        <v>1727</v>
      </c>
      <c r="J87" s="212">
        <v>50</v>
      </c>
      <c r="K87" s="320"/>
    </row>
    <row r="88" spans="2:11" ht="15" customHeight="1">
      <c r="B88" s="226"/>
      <c r="C88" s="212" t="s">
        <v>1746</v>
      </c>
      <c r="D88" s="212"/>
      <c r="E88" s="212"/>
      <c r="F88" s="224" t="s">
        <v>1731</v>
      </c>
      <c r="G88" s="225"/>
      <c r="H88" s="212" t="s">
        <v>1747</v>
      </c>
      <c r="I88" s="212" t="s">
        <v>1727</v>
      </c>
      <c r="J88" s="212">
        <v>20</v>
      </c>
      <c r="K88" s="320"/>
    </row>
    <row r="89" spans="2:11" ht="15" customHeight="1">
      <c r="B89" s="226"/>
      <c r="C89" s="212" t="s">
        <v>1748</v>
      </c>
      <c r="D89" s="212"/>
      <c r="E89" s="212"/>
      <c r="F89" s="224" t="s">
        <v>1731</v>
      </c>
      <c r="G89" s="225"/>
      <c r="H89" s="212" t="s">
        <v>1749</v>
      </c>
      <c r="I89" s="212" t="s">
        <v>1727</v>
      </c>
      <c r="J89" s="212">
        <v>20</v>
      </c>
      <c r="K89" s="320"/>
    </row>
    <row r="90" spans="2:11" ht="15" customHeight="1">
      <c r="B90" s="226"/>
      <c r="C90" s="212" t="s">
        <v>1750</v>
      </c>
      <c r="D90" s="212"/>
      <c r="E90" s="212"/>
      <c r="F90" s="224" t="s">
        <v>1731</v>
      </c>
      <c r="G90" s="225"/>
      <c r="H90" s="212" t="s">
        <v>1751</v>
      </c>
      <c r="I90" s="212" t="s">
        <v>1727</v>
      </c>
      <c r="J90" s="212">
        <v>50</v>
      </c>
      <c r="K90" s="320"/>
    </row>
    <row r="91" spans="2:11" ht="15" customHeight="1">
      <c r="B91" s="226"/>
      <c r="C91" s="212" t="s">
        <v>1752</v>
      </c>
      <c r="D91" s="212"/>
      <c r="E91" s="212"/>
      <c r="F91" s="224" t="s">
        <v>1731</v>
      </c>
      <c r="G91" s="225"/>
      <c r="H91" s="212" t="s">
        <v>1752</v>
      </c>
      <c r="I91" s="212" t="s">
        <v>1727</v>
      </c>
      <c r="J91" s="212">
        <v>50</v>
      </c>
      <c r="K91" s="320"/>
    </row>
    <row r="92" spans="2:11" ht="15" customHeight="1">
      <c r="B92" s="226"/>
      <c r="C92" s="212" t="s">
        <v>1753</v>
      </c>
      <c r="D92" s="212"/>
      <c r="E92" s="212"/>
      <c r="F92" s="224" t="s">
        <v>1731</v>
      </c>
      <c r="G92" s="225"/>
      <c r="H92" s="212" t="s">
        <v>1754</v>
      </c>
      <c r="I92" s="212" t="s">
        <v>1727</v>
      </c>
      <c r="J92" s="212">
        <v>255</v>
      </c>
      <c r="K92" s="320"/>
    </row>
    <row r="93" spans="2:11" ht="15" customHeight="1">
      <c r="B93" s="226"/>
      <c r="C93" s="212" t="s">
        <v>1755</v>
      </c>
      <c r="D93" s="212"/>
      <c r="E93" s="212"/>
      <c r="F93" s="224" t="s">
        <v>1725</v>
      </c>
      <c r="G93" s="225"/>
      <c r="H93" s="212" t="s">
        <v>1756</v>
      </c>
      <c r="I93" s="212" t="s">
        <v>1757</v>
      </c>
      <c r="J93" s="212"/>
      <c r="K93" s="320"/>
    </row>
    <row r="94" spans="2:11" ht="15" customHeight="1">
      <c r="B94" s="226"/>
      <c r="C94" s="212" t="s">
        <v>1758</v>
      </c>
      <c r="D94" s="212"/>
      <c r="E94" s="212"/>
      <c r="F94" s="224" t="s">
        <v>1725</v>
      </c>
      <c r="G94" s="225"/>
      <c r="H94" s="212" t="s">
        <v>1759</v>
      </c>
      <c r="I94" s="212" t="s">
        <v>1760</v>
      </c>
      <c r="J94" s="212"/>
      <c r="K94" s="320"/>
    </row>
    <row r="95" spans="2:11" ht="15" customHeight="1">
      <c r="B95" s="226"/>
      <c r="C95" s="212" t="s">
        <v>1761</v>
      </c>
      <c r="D95" s="212"/>
      <c r="E95" s="212"/>
      <c r="F95" s="224" t="s">
        <v>1725</v>
      </c>
      <c r="G95" s="225"/>
      <c r="H95" s="212" t="s">
        <v>1761</v>
      </c>
      <c r="I95" s="212" t="s">
        <v>1760</v>
      </c>
      <c r="J95" s="212"/>
      <c r="K95" s="320"/>
    </row>
    <row r="96" spans="2:11" ht="15" customHeight="1">
      <c r="B96" s="226"/>
      <c r="C96" s="212" t="s">
        <v>41</v>
      </c>
      <c r="D96" s="212"/>
      <c r="E96" s="212"/>
      <c r="F96" s="224" t="s">
        <v>1725</v>
      </c>
      <c r="G96" s="225"/>
      <c r="H96" s="212" t="s">
        <v>1762</v>
      </c>
      <c r="I96" s="212" t="s">
        <v>1760</v>
      </c>
      <c r="J96" s="212"/>
      <c r="K96" s="320"/>
    </row>
    <row r="97" spans="2:11" ht="15" customHeight="1">
      <c r="B97" s="226"/>
      <c r="C97" s="212" t="s">
        <v>51</v>
      </c>
      <c r="D97" s="212"/>
      <c r="E97" s="212"/>
      <c r="F97" s="224" t="s">
        <v>1725</v>
      </c>
      <c r="G97" s="225"/>
      <c r="H97" s="212" t="s">
        <v>1763</v>
      </c>
      <c r="I97" s="212" t="s">
        <v>1760</v>
      </c>
      <c r="J97" s="212"/>
      <c r="K97" s="320"/>
    </row>
    <row r="98" spans="2:11" ht="15" customHeight="1">
      <c r="B98" s="321"/>
      <c r="C98" s="227"/>
      <c r="D98" s="227"/>
      <c r="E98" s="227"/>
      <c r="F98" s="227"/>
      <c r="G98" s="227"/>
      <c r="H98" s="227"/>
      <c r="I98" s="227"/>
      <c r="J98" s="227"/>
      <c r="K98" s="322"/>
    </row>
    <row r="99" spans="2:11" ht="18.75" customHeight="1">
      <c r="B99" s="323"/>
      <c r="C99" s="228"/>
      <c r="D99" s="228"/>
      <c r="E99" s="228"/>
      <c r="F99" s="228"/>
      <c r="G99" s="228"/>
      <c r="H99" s="228"/>
      <c r="I99" s="228"/>
      <c r="J99" s="228"/>
      <c r="K99" s="323"/>
    </row>
    <row r="100" spans="2:11" ht="18.75" customHeight="1">
      <c r="B100" s="315"/>
      <c r="C100" s="315"/>
      <c r="D100" s="315"/>
      <c r="E100" s="315"/>
      <c r="F100" s="315"/>
      <c r="G100" s="315"/>
      <c r="H100" s="315"/>
      <c r="I100" s="315"/>
      <c r="J100" s="315"/>
      <c r="K100" s="315"/>
    </row>
    <row r="101" spans="2:11" ht="7.5" customHeight="1">
      <c r="B101" s="316"/>
      <c r="C101" s="317"/>
      <c r="D101" s="317"/>
      <c r="E101" s="317"/>
      <c r="F101" s="317"/>
      <c r="G101" s="317"/>
      <c r="H101" s="317"/>
      <c r="I101" s="317"/>
      <c r="J101" s="317"/>
      <c r="K101" s="318"/>
    </row>
    <row r="102" spans="2:11" ht="45" customHeight="1">
      <c r="B102" s="319"/>
      <c r="C102" s="300" t="s">
        <v>1764</v>
      </c>
      <c r="D102" s="300"/>
      <c r="E102" s="300"/>
      <c r="F102" s="300"/>
      <c r="G102" s="300"/>
      <c r="H102" s="300"/>
      <c r="I102" s="300"/>
      <c r="J102" s="300"/>
      <c r="K102" s="320"/>
    </row>
    <row r="103" spans="2:11" ht="17.25" customHeight="1">
      <c r="B103" s="319"/>
      <c r="C103" s="216" t="s">
        <v>1719</v>
      </c>
      <c r="D103" s="216"/>
      <c r="E103" s="216"/>
      <c r="F103" s="216" t="s">
        <v>1720</v>
      </c>
      <c r="G103" s="217"/>
      <c r="H103" s="216" t="s">
        <v>57</v>
      </c>
      <c r="I103" s="216" t="s">
        <v>60</v>
      </c>
      <c r="J103" s="216" t="s">
        <v>1721</v>
      </c>
      <c r="K103" s="320"/>
    </row>
    <row r="104" spans="2:11" ht="17.25" customHeight="1">
      <c r="B104" s="319"/>
      <c r="C104" s="218" t="s">
        <v>1722</v>
      </c>
      <c r="D104" s="218"/>
      <c r="E104" s="218"/>
      <c r="F104" s="219" t="s">
        <v>1723</v>
      </c>
      <c r="G104" s="220"/>
      <c r="H104" s="218"/>
      <c r="I104" s="218"/>
      <c r="J104" s="218" t="s">
        <v>1724</v>
      </c>
      <c r="K104" s="320"/>
    </row>
    <row r="105" spans="2:11" ht="5.25" customHeight="1">
      <c r="B105" s="319"/>
      <c r="C105" s="216"/>
      <c r="D105" s="216"/>
      <c r="E105" s="216"/>
      <c r="F105" s="216"/>
      <c r="G105" s="229"/>
      <c r="H105" s="216"/>
      <c r="I105" s="216"/>
      <c r="J105" s="216"/>
      <c r="K105" s="320"/>
    </row>
    <row r="106" spans="2:11" ht="15" customHeight="1">
      <c r="B106" s="319"/>
      <c r="C106" s="212" t="s">
        <v>56</v>
      </c>
      <c r="D106" s="223"/>
      <c r="E106" s="223"/>
      <c r="F106" s="224" t="s">
        <v>1725</v>
      </c>
      <c r="G106" s="212"/>
      <c r="H106" s="212" t="s">
        <v>1765</v>
      </c>
      <c r="I106" s="212" t="s">
        <v>1727</v>
      </c>
      <c r="J106" s="212">
        <v>20</v>
      </c>
      <c r="K106" s="320"/>
    </row>
    <row r="107" spans="2:11" ht="15" customHeight="1">
      <c r="B107" s="319"/>
      <c r="C107" s="212" t="s">
        <v>1728</v>
      </c>
      <c r="D107" s="212"/>
      <c r="E107" s="212"/>
      <c r="F107" s="224" t="s">
        <v>1725</v>
      </c>
      <c r="G107" s="212"/>
      <c r="H107" s="212" t="s">
        <v>1765</v>
      </c>
      <c r="I107" s="212" t="s">
        <v>1727</v>
      </c>
      <c r="J107" s="212">
        <v>120</v>
      </c>
      <c r="K107" s="320"/>
    </row>
    <row r="108" spans="2:11" ht="15" customHeight="1">
      <c r="B108" s="226"/>
      <c r="C108" s="212" t="s">
        <v>1730</v>
      </c>
      <c r="D108" s="212"/>
      <c r="E108" s="212"/>
      <c r="F108" s="224" t="s">
        <v>1731</v>
      </c>
      <c r="G108" s="212"/>
      <c r="H108" s="212" t="s">
        <v>1765</v>
      </c>
      <c r="I108" s="212" t="s">
        <v>1727</v>
      </c>
      <c r="J108" s="212">
        <v>50</v>
      </c>
      <c r="K108" s="320"/>
    </row>
    <row r="109" spans="2:11" ht="15" customHeight="1">
      <c r="B109" s="226"/>
      <c r="C109" s="212" t="s">
        <v>1733</v>
      </c>
      <c r="D109" s="212"/>
      <c r="E109" s="212"/>
      <c r="F109" s="224" t="s">
        <v>1725</v>
      </c>
      <c r="G109" s="212"/>
      <c r="H109" s="212" t="s">
        <v>1765</v>
      </c>
      <c r="I109" s="212" t="s">
        <v>1735</v>
      </c>
      <c r="J109" s="212"/>
      <c r="K109" s="320"/>
    </row>
    <row r="110" spans="2:11" ht="15" customHeight="1">
      <c r="B110" s="226"/>
      <c r="C110" s="212" t="s">
        <v>1744</v>
      </c>
      <c r="D110" s="212"/>
      <c r="E110" s="212"/>
      <c r="F110" s="224" t="s">
        <v>1731</v>
      </c>
      <c r="G110" s="212"/>
      <c r="H110" s="212" t="s">
        <v>1765</v>
      </c>
      <c r="I110" s="212" t="s">
        <v>1727</v>
      </c>
      <c r="J110" s="212">
        <v>50</v>
      </c>
      <c r="K110" s="320"/>
    </row>
    <row r="111" spans="2:11" ht="15" customHeight="1">
      <c r="B111" s="226"/>
      <c r="C111" s="212" t="s">
        <v>1752</v>
      </c>
      <c r="D111" s="212"/>
      <c r="E111" s="212"/>
      <c r="F111" s="224" t="s">
        <v>1731</v>
      </c>
      <c r="G111" s="212"/>
      <c r="H111" s="212" t="s">
        <v>1765</v>
      </c>
      <c r="I111" s="212" t="s">
        <v>1727</v>
      </c>
      <c r="J111" s="212">
        <v>50</v>
      </c>
      <c r="K111" s="320"/>
    </row>
    <row r="112" spans="2:11" ht="15" customHeight="1">
      <c r="B112" s="226"/>
      <c r="C112" s="212" t="s">
        <v>1750</v>
      </c>
      <c r="D112" s="212"/>
      <c r="E112" s="212"/>
      <c r="F112" s="224" t="s">
        <v>1731</v>
      </c>
      <c r="G112" s="212"/>
      <c r="H112" s="212" t="s">
        <v>1765</v>
      </c>
      <c r="I112" s="212" t="s">
        <v>1727</v>
      </c>
      <c r="J112" s="212">
        <v>50</v>
      </c>
      <c r="K112" s="320"/>
    </row>
    <row r="113" spans="2:11" ht="15" customHeight="1">
      <c r="B113" s="226"/>
      <c r="C113" s="212" t="s">
        <v>56</v>
      </c>
      <c r="D113" s="212"/>
      <c r="E113" s="212"/>
      <c r="F113" s="224" t="s">
        <v>1725</v>
      </c>
      <c r="G113" s="212"/>
      <c r="H113" s="212" t="s">
        <v>1766</v>
      </c>
      <c r="I113" s="212" t="s">
        <v>1727</v>
      </c>
      <c r="J113" s="212">
        <v>20</v>
      </c>
      <c r="K113" s="320"/>
    </row>
    <row r="114" spans="2:11" ht="15" customHeight="1">
      <c r="B114" s="226"/>
      <c r="C114" s="212" t="s">
        <v>1767</v>
      </c>
      <c r="D114" s="212"/>
      <c r="E114" s="212"/>
      <c r="F114" s="224" t="s">
        <v>1725</v>
      </c>
      <c r="G114" s="212"/>
      <c r="H114" s="212" t="s">
        <v>1768</v>
      </c>
      <c r="I114" s="212" t="s">
        <v>1727</v>
      </c>
      <c r="J114" s="212">
        <v>120</v>
      </c>
      <c r="K114" s="320"/>
    </row>
    <row r="115" spans="2:11" ht="15" customHeight="1">
      <c r="B115" s="226"/>
      <c r="C115" s="212" t="s">
        <v>41</v>
      </c>
      <c r="D115" s="212"/>
      <c r="E115" s="212"/>
      <c r="F115" s="224" t="s">
        <v>1725</v>
      </c>
      <c r="G115" s="212"/>
      <c r="H115" s="212" t="s">
        <v>1769</v>
      </c>
      <c r="I115" s="212" t="s">
        <v>1760</v>
      </c>
      <c r="J115" s="212"/>
      <c r="K115" s="320"/>
    </row>
    <row r="116" spans="2:11" ht="15" customHeight="1">
      <c r="B116" s="226"/>
      <c r="C116" s="212" t="s">
        <v>51</v>
      </c>
      <c r="D116" s="212"/>
      <c r="E116" s="212"/>
      <c r="F116" s="224" t="s">
        <v>1725</v>
      </c>
      <c r="G116" s="212"/>
      <c r="H116" s="212" t="s">
        <v>1770</v>
      </c>
      <c r="I116" s="212" t="s">
        <v>1760</v>
      </c>
      <c r="J116" s="212"/>
      <c r="K116" s="320"/>
    </row>
    <row r="117" spans="2:11" ht="15" customHeight="1">
      <c r="B117" s="226"/>
      <c r="C117" s="212" t="s">
        <v>60</v>
      </c>
      <c r="D117" s="212"/>
      <c r="E117" s="212"/>
      <c r="F117" s="224" t="s">
        <v>1725</v>
      </c>
      <c r="G117" s="212"/>
      <c r="H117" s="212" t="s">
        <v>1771</v>
      </c>
      <c r="I117" s="212" t="s">
        <v>1772</v>
      </c>
      <c r="J117" s="212"/>
      <c r="K117" s="320"/>
    </row>
    <row r="118" spans="2:11" ht="15" customHeight="1">
      <c r="B118" s="321"/>
      <c r="C118" s="230"/>
      <c r="D118" s="230"/>
      <c r="E118" s="230"/>
      <c r="F118" s="230"/>
      <c r="G118" s="230"/>
      <c r="H118" s="230"/>
      <c r="I118" s="230"/>
      <c r="J118" s="230"/>
      <c r="K118" s="322"/>
    </row>
    <row r="119" spans="2:11" ht="18.75" customHeight="1">
      <c r="B119" s="324"/>
      <c r="C119" s="231"/>
      <c r="D119" s="231"/>
      <c r="E119" s="231"/>
      <c r="F119" s="232"/>
      <c r="G119" s="231"/>
      <c r="H119" s="231"/>
      <c r="I119" s="231"/>
      <c r="J119" s="231"/>
      <c r="K119" s="324"/>
    </row>
    <row r="120" spans="2:11" ht="18.75" customHeight="1">
      <c r="B120" s="315"/>
      <c r="C120" s="315"/>
      <c r="D120" s="315"/>
      <c r="E120" s="315"/>
      <c r="F120" s="315"/>
      <c r="G120" s="315"/>
      <c r="H120" s="315"/>
      <c r="I120" s="315"/>
      <c r="J120" s="315"/>
      <c r="K120" s="315"/>
    </row>
    <row r="121" spans="2:1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ht="45" customHeight="1">
      <c r="B122" s="328"/>
      <c r="C122" s="298" t="s">
        <v>1773</v>
      </c>
      <c r="D122" s="298"/>
      <c r="E122" s="298"/>
      <c r="F122" s="298"/>
      <c r="G122" s="298"/>
      <c r="H122" s="298"/>
      <c r="I122" s="298"/>
      <c r="J122" s="298"/>
      <c r="K122" s="329"/>
    </row>
    <row r="123" spans="2:11" ht="17.25" customHeight="1">
      <c r="B123" s="233"/>
      <c r="C123" s="216" t="s">
        <v>1719</v>
      </c>
      <c r="D123" s="216"/>
      <c r="E123" s="216"/>
      <c r="F123" s="216" t="s">
        <v>1720</v>
      </c>
      <c r="G123" s="217"/>
      <c r="H123" s="216" t="s">
        <v>57</v>
      </c>
      <c r="I123" s="216" t="s">
        <v>60</v>
      </c>
      <c r="J123" s="216" t="s">
        <v>1721</v>
      </c>
      <c r="K123" s="234"/>
    </row>
    <row r="124" spans="2:11" ht="17.25" customHeight="1">
      <c r="B124" s="233"/>
      <c r="C124" s="218" t="s">
        <v>1722</v>
      </c>
      <c r="D124" s="218"/>
      <c r="E124" s="218"/>
      <c r="F124" s="219" t="s">
        <v>1723</v>
      </c>
      <c r="G124" s="220"/>
      <c r="H124" s="218"/>
      <c r="I124" s="218"/>
      <c r="J124" s="218" t="s">
        <v>1724</v>
      </c>
      <c r="K124" s="234"/>
    </row>
    <row r="125" spans="2:11" ht="5.25" customHeight="1">
      <c r="B125" s="235"/>
      <c r="C125" s="221"/>
      <c r="D125" s="221"/>
      <c r="E125" s="221"/>
      <c r="F125" s="221"/>
      <c r="G125" s="236"/>
      <c r="H125" s="221"/>
      <c r="I125" s="221"/>
      <c r="J125" s="221"/>
      <c r="K125" s="237"/>
    </row>
    <row r="126" spans="2:11" ht="15" customHeight="1">
      <c r="B126" s="235"/>
      <c r="C126" s="212" t="s">
        <v>1728</v>
      </c>
      <c r="D126" s="223"/>
      <c r="E126" s="223"/>
      <c r="F126" s="224" t="s">
        <v>1725</v>
      </c>
      <c r="G126" s="212"/>
      <c r="H126" s="212" t="s">
        <v>1765</v>
      </c>
      <c r="I126" s="212" t="s">
        <v>1727</v>
      </c>
      <c r="J126" s="212">
        <v>120</v>
      </c>
      <c r="K126" s="238"/>
    </row>
    <row r="127" spans="2:11" ht="15" customHeight="1">
      <c r="B127" s="235"/>
      <c r="C127" s="212" t="s">
        <v>1774</v>
      </c>
      <c r="D127" s="212"/>
      <c r="E127" s="212"/>
      <c r="F127" s="224" t="s">
        <v>1725</v>
      </c>
      <c r="G127" s="212"/>
      <c r="H127" s="212" t="s">
        <v>1775</v>
      </c>
      <c r="I127" s="212" t="s">
        <v>1727</v>
      </c>
      <c r="J127" s="212" t="s">
        <v>1776</v>
      </c>
      <c r="K127" s="238"/>
    </row>
    <row r="128" spans="2:11" ht="15" customHeight="1">
      <c r="B128" s="235"/>
      <c r="C128" s="212" t="s">
        <v>1673</v>
      </c>
      <c r="D128" s="212"/>
      <c r="E128" s="212"/>
      <c r="F128" s="224" t="s">
        <v>1725</v>
      </c>
      <c r="G128" s="212"/>
      <c r="H128" s="212" t="s">
        <v>1777</v>
      </c>
      <c r="I128" s="212" t="s">
        <v>1727</v>
      </c>
      <c r="J128" s="212" t="s">
        <v>1776</v>
      </c>
      <c r="K128" s="238"/>
    </row>
    <row r="129" spans="2:11" ht="15" customHeight="1">
      <c r="B129" s="235"/>
      <c r="C129" s="212" t="s">
        <v>1736</v>
      </c>
      <c r="D129" s="212"/>
      <c r="E129" s="212"/>
      <c r="F129" s="224" t="s">
        <v>1731</v>
      </c>
      <c r="G129" s="212"/>
      <c r="H129" s="212" t="s">
        <v>1737</v>
      </c>
      <c r="I129" s="212" t="s">
        <v>1727</v>
      </c>
      <c r="J129" s="212">
        <v>15</v>
      </c>
      <c r="K129" s="238"/>
    </row>
    <row r="130" spans="2:11" ht="15" customHeight="1">
      <c r="B130" s="235"/>
      <c r="C130" s="212" t="s">
        <v>1738</v>
      </c>
      <c r="D130" s="212"/>
      <c r="E130" s="212"/>
      <c r="F130" s="224" t="s">
        <v>1731</v>
      </c>
      <c r="G130" s="212"/>
      <c r="H130" s="212" t="s">
        <v>1739</v>
      </c>
      <c r="I130" s="212" t="s">
        <v>1727</v>
      </c>
      <c r="J130" s="212">
        <v>15</v>
      </c>
      <c r="K130" s="238"/>
    </row>
    <row r="131" spans="2:11" ht="15" customHeight="1">
      <c r="B131" s="235"/>
      <c r="C131" s="212" t="s">
        <v>1740</v>
      </c>
      <c r="D131" s="212"/>
      <c r="E131" s="212"/>
      <c r="F131" s="224" t="s">
        <v>1731</v>
      </c>
      <c r="G131" s="212"/>
      <c r="H131" s="212" t="s">
        <v>1741</v>
      </c>
      <c r="I131" s="212" t="s">
        <v>1727</v>
      </c>
      <c r="J131" s="212">
        <v>20</v>
      </c>
      <c r="K131" s="238"/>
    </row>
    <row r="132" spans="2:11" ht="15" customHeight="1">
      <c r="B132" s="235"/>
      <c r="C132" s="212" t="s">
        <v>1742</v>
      </c>
      <c r="D132" s="212"/>
      <c r="E132" s="212"/>
      <c r="F132" s="224" t="s">
        <v>1731</v>
      </c>
      <c r="G132" s="212"/>
      <c r="H132" s="212" t="s">
        <v>1743</v>
      </c>
      <c r="I132" s="212" t="s">
        <v>1727</v>
      </c>
      <c r="J132" s="212">
        <v>20</v>
      </c>
      <c r="K132" s="238"/>
    </row>
    <row r="133" spans="2:11" ht="15" customHeight="1">
      <c r="B133" s="235"/>
      <c r="C133" s="212" t="s">
        <v>1730</v>
      </c>
      <c r="D133" s="212"/>
      <c r="E133" s="212"/>
      <c r="F133" s="224" t="s">
        <v>1731</v>
      </c>
      <c r="G133" s="212"/>
      <c r="H133" s="212" t="s">
        <v>1765</v>
      </c>
      <c r="I133" s="212" t="s">
        <v>1727</v>
      </c>
      <c r="J133" s="212">
        <v>50</v>
      </c>
      <c r="K133" s="238"/>
    </row>
    <row r="134" spans="2:11" ht="15" customHeight="1">
      <c r="B134" s="235"/>
      <c r="C134" s="212" t="s">
        <v>1744</v>
      </c>
      <c r="D134" s="212"/>
      <c r="E134" s="212"/>
      <c r="F134" s="224" t="s">
        <v>1731</v>
      </c>
      <c r="G134" s="212"/>
      <c r="H134" s="212" t="s">
        <v>1765</v>
      </c>
      <c r="I134" s="212" t="s">
        <v>1727</v>
      </c>
      <c r="J134" s="212">
        <v>50</v>
      </c>
      <c r="K134" s="238"/>
    </row>
    <row r="135" spans="2:11" ht="15" customHeight="1">
      <c r="B135" s="235"/>
      <c r="C135" s="212" t="s">
        <v>1750</v>
      </c>
      <c r="D135" s="212"/>
      <c r="E135" s="212"/>
      <c r="F135" s="224" t="s">
        <v>1731</v>
      </c>
      <c r="G135" s="212"/>
      <c r="H135" s="212" t="s">
        <v>1765</v>
      </c>
      <c r="I135" s="212" t="s">
        <v>1727</v>
      </c>
      <c r="J135" s="212">
        <v>50</v>
      </c>
      <c r="K135" s="238"/>
    </row>
    <row r="136" spans="2:11" ht="15" customHeight="1">
      <c r="B136" s="235"/>
      <c r="C136" s="212" t="s">
        <v>1752</v>
      </c>
      <c r="D136" s="212"/>
      <c r="E136" s="212"/>
      <c r="F136" s="224" t="s">
        <v>1731</v>
      </c>
      <c r="G136" s="212"/>
      <c r="H136" s="212" t="s">
        <v>1765</v>
      </c>
      <c r="I136" s="212" t="s">
        <v>1727</v>
      </c>
      <c r="J136" s="212">
        <v>50</v>
      </c>
      <c r="K136" s="238"/>
    </row>
    <row r="137" spans="2:11" ht="15" customHeight="1">
      <c r="B137" s="235"/>
      <c r="C137" s="212" t="s">
        <v>1753</v>
      </c>
      <c r="D137" s="212"/>
      <c r="E137" s="212"/>
      <c r="F137" s="224" t="s">
        <v>1731</v>
      </c>
      <c r="G137" s="212"/>
      <c r="H137" s="212" t="s">
        <v>1778</v>
      </c>
      <c r="I137" s="212" t="s">
        <v>1727</v>
      </c>
      <c r="J137" s="212">
        <v>255</v>
      </c>
      <c r="K137" s="238"/>
    </row>
    <row r="138" spans="2:11" ht="15" customHeight="1">
      <c r="B138" s="235"/>
      <c r="C138" s="212" t="s">
        <v>1755</v>
      </c>
      <c r="D138" s="212"/>
      <c r="E138" s="212"/>
      <c r="F138" s="224" t="s">
        <v>1725</v>
      </c>
      <c r="G138" s="212"/>
      <c r="H138" s="212" t="s">
        <v>1779</v>
      </c>
      <c r="I138" s="212" t="s">
        <v>1757</v>
      </c>
      <c r="J138" s="212"/>
      <c r="K138" s="238"/>
    </row>
    <row r="139" spans="2:11" ht="15" customHeight="1">
      <c r="B139" s="235"/>
      <c r="C139" s="212" t="s">
        <v>1758</v>
      </c>
      <c r="D139" s="212"/>
      <c r="E139" s="212"/>
      <c r="F139" s="224" t="s">
        <v>1725</v>
      </c>
      <c r="G139" s="212"/>
      <c r="H139" s="212" t="s">
        <v>1780</v>
      </c>
      <c r="I139" s="212" t="s">
        <v>1760</v>
      </c>
      <c r="J139" s="212"/>
      <c r="K139" s="238"/>
    </row>
    <row r="140" spans="2:11" ht="15" customHeight="1">
      <c r="B140" s="235"/>
      <c r="C140" s="212" t="s">
        <v>1761</v>
      </c>
      <c r="D140" s="212"/>
      <c r="E140" s="212"/>
      <c r="F140" s="224" t="s">
        <v>1725</v>
      </c>
      <c r="G140" s="212"/>
      <c r="H140" s="212" t="s">
        <v>1761</v>
      </c>
      <c r="I140" s="212" t="s">
        <v>1760</v>
      </c>
      <c r="J140" s="212"/>
      <c r="K140" s="238"/>
    </row>
    <row r="141" spans="2:11" ht="15" customHeight="1">
      <c r="B141" s="235"/>
      <c r="C141" s="212" t="s">
        <v>41</v>
      </c>
      <c r="D141" s="212"/>
      <c r="E141" s="212"/>
      <c r="F141" s="224" t="s">
        <v>1725</v>
      </c>
      <c r="G141" s="212"/>
      <c r="H141" s="212" t="s">
        <v>1781</v>
      </c>
      <c r="I141" s="212" t="s">
        <v>1760</v>
      </c>
      <c r="J141" s="212"/>
      <c r="K141" s="238"/>
    </row>
    <row r="142" spans="2:11" ht="15" customHeight="1">
      <c r="B142" s="235"/>
      <c r="C142" s="212" t="s">
        <v>1782</v>
      </c>
      <c r="D142" s="212"/>
      <c r="E142" s="212"/>
      <c r="F142" s="224" t="s">
        <v>1725</v>
      </c>
      <c r="G142" s="212"/>
      <c r="H142" s="212" t="s">
        <v>1783</v>
      </c>
      <c r="I142" s="212" t="s">
        <v>1760</v>
      </c>
      <c r="J142" s="212"/>
      <c r="K142" s="238"/>
    </row>
    <row r="143" spans="2:11" ht="15" customHeight="1">
      <c r="B143" s="239"/>
      <c r="C143" s="240"/>
      <c r="D143" s="240"/>
      <c r="E143" s="240"/>
      <c r="F143" s="240"/>
      <c r="G143" s="240"/>
      <c r="H143" s="240"/>
      <c r="I143" s="240"/>
      <c r="J143" s="240"/>
      <c r="K143" s="241"/>
    </row>
    <row r="144" spans="2:11" ht="18.75" customHeight="1">
      <c r="B144" s="231"/>
      <c r="C144" s="231"/>
      <c r="D144" s="231"/>
      <c r="E144" s="231"/>
      <c r="F144" s="232"/>
      <c r="G144" s="231"/>
      <c r="H144" s="231"/>
      <c r="I144" s="231"/>
      <c r="J144" s="231"/>
      <c r="K144" s="231"/>
    </row>
    <row r="145" spans="2:11" ht="18.75" customHeight="1">
      <c r="B145" s="315"/>
      <c r="C145" s="315"/>
      <c r="D145" s="315"/>
      <c r="E145" s="315"/>
      <c r="F145" s="315"/>
      <c r="G145" s="315"/>
      <c r="H145" s="315"/>
      <c r="I145" s="315"/>
      <c r="J145" s="315"/>
      <c r="K145" s="315"/>
    </row>
    <row r="146" spans="2:11" ht="7.5" customHeight="1">
      <c r="B146" s="316"/>
      <c r="C146" s="317"/>
      <c r="D146" s="317"/>
      <c r="E146" s="317"/>
      <c r="F146" s="317"/>
      <c r="G146" s="317"/>
      <c r="H146" s="317"/>
      <c r="I146" s="317"/>
      <c r="J146" s="317"/>
      <c r="K146" s="318"/>
    </row>
    <row r="147" spans="2:11" ht="45" customHeight="1">
      <c r="B147" s="319"/>
      <c r="C147" s="300" t="s">
        <v>1784</v>
      </c>
      <c r="D147" s="300"/>
      <c r="E147" s="300"/>
      <c r="F147" s="300"/>
      <c r="G147" s="300"/>
      <c r="H147" s="300"/>
      <c r="I147" s="300"/>
      <c r="J147" s="300"/>
      <c r="K147" s="320"/>
    </row>
    <row r="148" spans="2:11" ht="17.25" customHeight="1">
      <c r="B148" s="319"/>
      <c r="C148" s="216" t="s">
        <v>1719</v>
      </c>
      <c r="D148" s="216"/>
      <c r="E148" s="216"/>
      <c r="F148" s="216" t="s">
        <v>1720</v>
      </c>
      <c r="G148" s="217"/>
      <c r="H148" s="216" t="s">
        <v>57</v>
      </c>
      <c r="I148" s="216" t="s">
        <v>60</v>
      </c>
      <c r="J148" s="216" t="s">
        <v>1721</v>
      </c>
      <c r="K148" s="320"/>
    </row>
    <row r="149" spans="2:11" ht="17.25" customHeight="1">
      <c r="B149" s="319"/>
      <c r="C149" s="218" t="s">
        <v>1722</v>
      </c>
      <c r="D149" s="218"/>
      <c r="E149" s="218"/>
      <c r="F149" s="219" t="s">
        <v>1723</v>
      </c>
      <c r="G149" s="220"/>
      <c r="H149" s="218"/>
      <c r="I149" s="218"/>
      <c r="J149" s="218" t="s">
        <v>1724</v>
      </c>
      <c r="K149" s="320"/>
    </row>
    <row r="150" spans="2:11" ht="5.25" customHeight="1">
      <c r="B150" s="226"/>
      <c r="C150" s="221"/>
      <c r="D150" s="221"/>
      <c r="E150" s="221"/>
      <c r="F150" s="221"/>
      <c r="G150" s="222"/>
      <c r="H150" s="221"/>
      <c r="I150" s="221"/>
      <c r="J150" s="221"/>
      <c r="K150" s="238"/>
    </row>
    <row r="151" spans="2:11" ht="15" customHeight="1">
      <c r="B151" s="226"/>
      <c r="C151" s="242" t="s">
        <v>1728</v>
      </c>
      <c r="D151" s="212"/>
      <c r="E151" s="212"/>
      <c r="F151" s="243" t="s">
        <v>1725</v>
      </c>
      <c r="G151" s="212"/>
      <c r="H151" s="242" t="s">
        <v>1765</v>
      </c>
      <c r="I151" s="242" t="s">
        <v>1727</v>
      </c>
      <c r="J151" s="242">
        <v>120</v>
      </c>
      <c r="K151" s="238"/>
    </row>
    <row r="152" spans="2:11" ht="15" customHeight="1">
      <c r="B152" s="226"/>
      <c r="C152" s="242" t="s">
        <v>1774</v>
      </c>
      <c r="D152" s="212"/>
      <c r="E152" s="212"/>
      <c r="F152" s="243" t="s">
        <v>1725</v>
      </c>
      <c r="G152" s="212"/>
      <c r="H152" s="242" t="s">
        <v>1785</v>
      </c>
      <c r="I152" s="242" t="s">
        <v>1727</v>
      </c>
      <c r="J152" s="242" t="s">
        <v>1776</v>
      </c>
      <c r="K152" s="238"/>
    </row>
    <row r="153" spans="2:11" ht="15" customHeight="1">
      <c r="B153" s="226"/>
      <c r="C153" s="242" t="s">
        <v>1673</v>
      </c>
      <c r="D153" s="212"/>
      <c r="E153" s="212"/>
      <c r="F153" s="243" t="s">
        <v>1725</v>
      </c>
      <c r="G153" s="212"/>
      <c r="H153" s="242" t="s">
        <v>1786</v>
      </c>
      <c r="I153" s="242" t="s">
        <v>1727</v>
      </c>
      <c r="J153" s="242" t="s">
        <v>1776</v>
      </c>
      <c r="K153" s="238"/>
    </row>
    <row r="154" spans="2:11" ht="15" customHeight="1">
      <c r="B154" s="226"/>
      <c r="C154" s="242" t="s">
        <v>1730</v>
      </c>
      <c r="D154" s="212"/>
      <c r="E154" s="212"/>
      <c r="F154" s="243" t="s">
        <v>1731</v>
      </c>
      <c r="G154" s="212"/>
      <c r="H154" s="242" t="s">
        <v>1765</v>
      </c>
      <c r="I154" s="242" t="s">
        <v>1727</v>
      </c>
      <c r="J154" s="242">
        <v>50</v>
      </c>
      <c r="K154" s="238"/>
    </row>
    <row r="155" spans="2:11" ht="15" customHeight="1">
      <c r="B155" s="226"/>
      <c r="C155" s="242" t="s">
        <v>1733</v>
      </c>
      <c r="D155" s="212"/>
      <c r="E155" s="212"/>
      <c r="F155" s="243" t="s">
        <v>1725</v>
      </c>
      <c r="G155" s="212"/>
      <c r="H155" s="242" t="s">
        <v>1765</v>
      </c>
      <c r="I155" s="242" t="s">
        <v>1735</v>
      </c>
      <c r="J155" s="242"/>
      <c r="K155" s="238"/>
    </row>
    <row r="156" spans="2:11" ht="15" customHeight="1">
      <c r="B156" s="226"/>
      <c r="C156" s="242" t="s">
        <v>1744</v>
      </c>
      <c r="D156" s="212"/>
      <c r="E156" s="212"/>
      <c r="F156" s="243" t="s">
        <v>1731</v>
      </c>
      <c r="G156" s="212"/>
      <c r="H156" s="242" t="s">
        <v>1765</v>
      </c>
      <c r="I156" s="242" t="s">
        <v>1727</v>
      </c>
      <c r="J156" s="242">
        <v>50</v>
      </c>
      <c r="K156" s="238"/>
    </row>
    <row r="157" spans="2:11" ht="15" customHeight="1">
      <c r="B157" s="226"/>
      <c r="C157" s="242" t="s">
        <v>1752</v>
      </c>
      <c r="D157" s="212"/>
      <c r="E157" s="212"/>
      <c r="F157" s="243" t="s">
        <v>1731</v>
      </c>
      <c r="G157" s="212"/>
      <c r="H157" s="242" t="s">
        <v>1765</v>
      </c>
      <c r="I157" s="242" t="s">
        <v>1727</v>
      </c>
      <c r="J157" s="242">
        <v>50</v>
      </c>
      <c r="K157" s="238"/>
    </row>
    <row r="158" spans="2:11" ht="15" customHeight="1">
      <c r="B158" s="226"/>
      <c r="C158" s="242" t="s">
        <v>1750</v>
      </c>
      <c r="D158" s="212"/>
      <c r="E158" s="212"/>
      <c r="F158" s="243" t="s">
        <v>1731</v>
      </c>
      <c r="G158" s="212"/>
      <c r="H158" s="242" t="s">
        <v>1765</v>
      </c>
      <c r="I158" s="242" t="s">
        <v>1727</v>
      </c>
      <c r="J158" s="242">
        <v>50</v>
      </c>
      <c r="K158" s="238"/>
    </row>
    <row r="159" spans="2:11" ht="15" customHeight="1">
      <c r="B159" s="226"/>
      <c r="C159" s="242" t="s">
        <v>126</v>
      </c>
      <c r="D159" s="212"/>
      <c r="E159" s="212"/>
      <c r="F159" s="243" t="s">
        <v>1725</v>
      </c>
      <c r="G159" s="212"/>
      <c r="H159" s="242" t="s">
        <v>1787</v>
      </c>
      <c r="I159" s="242" t="s">
        <v>1727</v>
      </c>
      <c r="J159" s="242" t="s">
        <v>1788</v>
      </c>
      <c r="K159" s="238"/>
    </row>
    <row r="160" spans="2:11" ht="15" customHeight="1">
      <c r="B160" s="226"/>
      <c r="C160" s="242" t="s">
        <v>1789</v>
      </c>
      <c r="D160" s="212"/>
      <c r="E160" s="212"/>
      <c r="F160" s="243" t="s">
        <v>1725</v>
      </c>
      <c r="G160" s="212"/>
      <c r="H160" s="242" t="s">
        <v>1790</v>
      </c>
      <c r="I160" s="242" t="s">
        <v>1760</v>
      </c>
      <c r="J160" s="242"/>
      <c r="K160" s="238"/>
    </row>
    <row r="161" spans="2:11" ht="15" customHeight="1">
      <c r="B161" s="244"/>
      <c r="C161" s="230"/>
      <c r="D161" s="230"/>
      <c r="E161" s="230"/>
      <c r="F161" s="230"/>
      <c r="G161" s="230"/>
      <c r="H161" s="230"/>
      <c r="I161" s="230"/>
      <c r="J161" s="230"/>
      <c r="K161" s="245"/>
    </row>
    <row r="162" spans="2:11" ht="18.75" customHeight="1">
      <c r="B162" s="231"/>
      <c r="C162" s="236"/>
      <c r="D162" s="236"/>
      <c r="E162" s="236"/>
      <c r="F162" s="246"/>
      <c r="G162" s="236"/>
      <c r="H162" s="236"/>
      <c r="I162" s="236"/>
      <c r="J162" s="236"/>
      <c r="K162" s="231"/>
    </row>
    <row r="163" spans="2:11" ht="18.75" customHeight="1">
      <c r="B163" s="315"/>
      <c r="C163" s="315"/>
      <c r="D163" s="315"/>
      <c r="E163" s="315"/>
      <c r="F163" s="315"/>
      <c r="G163" s="315"/>
      <c r="H163" s="315"/>
      <c r="I163" s="315"/>
      <c r="J163" s="315"/>
      <c r="K163" s="315"/>
    </row>
    <row r="164" spans="2:11" ht="7.5" customHeight="1">
      <c r="B164" s="305"/>
      <c r="C164" s="306"/>
      <c r="D164" s="306"/>
      <c r="E164" s="306"/>
      <c r="F164" s="306"/>
      <c r="G164" s="306"/>
      <c r="H164" s="306"/>
      <c r="I164" s="306"/>
      <c r="J164" s="306"/>
      <c r="K164" s="307"/>
    </row>
    <row r="165" spans="2:11" ht="45" customHeight="1">
      <c r="B165" s="308"/>
      <c r="C165" s="298" t="s">
        <v>1791</v>
      </c>
      <c r="D165" s="298"/>
      <c r="E165" s="298"/>
      <c r="F165" s="298"/>
      <c r="G165" s="298"/>
      <c r="H165" s="298"/>
      <c r="I165" s="298"/>
      <c r="J165" s="298"/>
      <c r="K165" s="309"/>
    </row>
    <row r="166" spans="2:11" ht="17.25" customHeight="1">
      <c r="B166" s="308"/>
      <c r="C166" s="216" t="s">
        <v>1719</v>
      </c>
      <c r="D166" s="216"/>
      <c r="E166" s="216"/>
      <c r="F166" s="216" t="s">
        <v>1720</v>
      </c>
      <c r="G166" s="247"/>
      <c r="H166" s="248" t="s">
        <v>57</v>
      </c>
      <c r="I166" s="248" t="s">
        <v>60</v>
      </c>
      <c r="J166" s="216" t="s">
        <v>1721</v>
      </c>
      <c r="K166" s="309"/>
    </row>
    <row r="167" spans="2:11" ht="17.25" customHeight="1">
      <c r="B167" s="310"/>
      <c r="C167" s="218" t="s">
        <v>1722</v>
      </c>
      <c r="D167" s="218"/>
      <c r="E167" s="218"/>
      <c r="F167" s="219" t="s">
        <v>1723</v>
      </c>
      <c r="G167" s="249"/>
      <c r="H167" s="250"/>
      <c r="I167" s="250"/>
      <c r="J167" s="218" t="s">
        <v>1724</v>
      </c>
      <c r="K167" s="311"/>
    </row>
    <row r="168" spans="2:11" ht="5.25" customHeight="1">
      <c r="B168" s="226"/>
      <c r="C168" s="221"/>
      <c r="D168" s="221"/>
      <c r="E168" s="221"/>
      <c r="F168" s="221"/>
      <c r="G168" s="222"/>
      <c r="H168" s="221"/>
      <c r="I168" s="221"/>
      <c r="J168" s="221"/>
      <c r="K168" s="238"/>
    </row>
    <row r="169" spans="2:11" ht="15" customHeight="1">
      <c r="B169" s="226"/>
      <c r="C169" s="212" t="s">
        <v>1728</v>
      </c>
      <c r="D169" s="212"/>
      <c r="E169" s="212"/>
      <c r="F169" s="224" t="s">
        <v>1725</v>
      </c>
      <c r="G169" s="212"/>
      <c r="H169" s="212" t="s">
        <v>1765</v>
      </c>
      <c r="I169" s="212" t="s">
        <v>1727</v>
      </c>
      <c r="J169" s="212">
        <v>120</v>
      </c>
      <c r="K169" s="238"/>
    </row>
    <row r="170" spans="2:11" ht="15" customHeight="1">
      <c r="B170" s="226"/>
      <c r="C170" s="212" t="s">
        <v>1774</v>
      </c>
      <c r="D170" s="212"/>
      <c r="E170" s="212"/>
      <c r="F170" s="224" t="s">
        <v>1725</v>
      </c>
      <c r="G170" s="212"/>
      <c r="H170" s="212" t="s">
        <v>1775</v>
      </c>
      <c r="I170" s="212" t="s">
        <v>1727</v>
      </c>
      <c r="J170" s="212" t="s">
        <v>1776</v>
      </c>
      <c r="K170" s="238"/>
    </row>
    <row r="171" spans="2:11" ht="15" customHeight="1">
      <c r="B171" s="226"/>
      <c r="C171" s="212" t="s">
        <v>1673</v>
      </c>
      <c r="D171" s="212"/>
      <c r="E171" s="212"/>
      <c r="F171" s="224" t="s">
        <v>1725</v>
      </c>
      <c r="G171" s="212"/>
      <c r="H171" s="212" t="s">
        <v>1792</v>
      </c>
      <c r="I171" s="212" t="s">
        <v>1727</v>
      </c>
      <c r="J171" s="212" t="s">
        <v>1776</v>
      </c>
      <c r="K171" s="238"/>
    </row>
    <row r="172" spans="2:11" ht="15" customHeight="1">
      <c r="B172" s="226"/>
      <c r="C172" s="212" t="s">
        <v>1730</v>
      </c>
      <c r="D172" s="212"/>
      <c r="E172" s="212"/>
      <c r="F172" s="224" t="s">
        <v>1731</v>
      </c>
      <c r="G172" s="212"/>
      <c r="H172" s="212" t="s">
        <v>1792</v>
      </c>
      <c r="I172" s="212" t="s">
        <v>1727</v>
      </c>
      <c r="J172" s="212">
        <v>50</v>
      </c>
      <c r="K172" s="238"/>
    </row>
    <row r="173" spans="2:11" ht="15" customHeight="1">
      <c r="B173" s="226"/>
      <c r="C173" s="212" t="s">
        <v>1733</v>
      </c>
      <c r="D173" s="212"/>
      <c r="E173" s="212"/>
      <c r="F173" s="224" t="s">
        <v>1725</v>
      </c>
      <c r="G173" s="212"/>
      <c r="H173" s="212" t="s">
        <v>1792</v>
      </c>
      <c r="I173" s="212" t="s">
        <v>1735</v>
      </c>
      <c r="J173" s="212"/>
      <c r="K173" s="238"/>
    </row>
    <row r="174" spans="2:11" ht="15" customHeight="1">
      <c r="B174" s="226"/>
      <c r="C174" s="212" t="s">
        <v>1744</v>
      </c>
      <c r="D174" s="212"/>
      <c r="E174" s="212"/>
      <c r="F174" s="224" t="s">
        <v>1731</v>
      </c>
      <c r="G174" s="212"/>
      <c r="H174" s="212" t="s">
        <v>1792</v>
      </c>
      <c r="I174" s="212" t="s">
        <v>1727</v>
      </c>
      <c r="J174" s="212">
        <v>50</v>
      </c>
      <c r="K174" s="238"/>
    </row>
    <row r="175" spans="2:11" ht="15" customHeight="1">
      <c r="B175" s="226"/>
      <c r="C175" s="212" t="s">
        <v>1752</v>
      </c>
      <c r="D175" s="212"/>
      <c r="E175" s="212"/>
      <c r="F175" s="224" t="s">
        <v>1731</v>
      </c>
      <c r="G175" s="212"/>
      <c r="H175" s="212" t="s">
        <v>1792</v>
      </c>
      <c r="I175" s="212" t="s">
        <v>1727</v>
      </c>
      <c r="J175" s="212">
        <v>50</v>
      </c>
      <c r="K175" s="238"/>
    </row>
    <row r="176" spans="2:11" ht="15" customHeight="1">
      <c r="B176" s="226"/>
      <c r="C176" s="212" t="s">
        <v>1750</v>
      </c>
      <c r="D176" s="212"/>
      <c r="E176" s="212"/>
      <c r="F176" s="224" t="s">
        <v>1731</v>
      </c>
      <c r="G176" s="212"/>
      <c r="H176" s="212" t="s">
        <v>1792</v>
      </c>
      <c r="I176" s="212" t="s">
        <v>1727</v>
      </c>
      <c r="J176" s="212">
        <v>50</v>
      </c>
      <c r="K176" s="238"/>
    </row>
    <row r="177" spans="2:11" ht="15" customHeight="1">
      <c r="B177" s="226"/>
      <c r="C177" s="212" t="s">
        <v>158</v>
      </c>
      <c r="D177" s="212"/>
      <c r="E177" s="212"/>
      <c r="F177" s="224" t="s">
        <v>1725</v>
      </c>
      <c r="G177" s="212"/>
      <c r="H177" s="212" t="s">
        <v>1793</v>
      </c>
      <c r="I177" s="212" t="s">
        <v>1794</v>
      </c>
      <c r="J177" s="212"/>
      <c r="K177" s="238"/>
    </row>
    <row r="178" spans="2:11" ht="15" customHeight="1">
      <c r="B178" s="226"/>
      <c r="C178" s="212" t="s">
        <v>60</v>
      </c>
      <c r="D178" s="212"/>
      <c r="E178" s="212"/>
      <c r="F178" s="224" t="s">
        <v>1725</v>
      </c>
      <c r="G178" s="212"/>
      <c r="H178" s="212" t="s">
        <v>1795</v>
      </c>
      <c r="I178" s="212" t="s">
        <v>1796</v>
      </c>
      <c r="J178" s="212">
        <v>1</v>
      </c>
      <c r="K178" s="238"/>
    </row>
    <row r="179" spans="2:11" ht="15" customHeight="1">
      <c r="B179" s="226"/>
      <c r="C179" s="212" t="s">
        <v>56</v>
      </c>
      <c r="D179" s="212"/>
      <c r="E179" s="212"/>
      <c r="F179" s="224" t="s">
        <v>1725</v>
      </c>
      <c r="G179" s="212"/>
      <c r="H179" s="212" t="s">
        <v>1797</v>
      </c>
      <c r="I179" s="212" t="s">
        <v>1727</v>
      </c>
      <c r="J179" s="212">
        <v>20</v>
      </c>
      <c r="K179" s="238"/>
    </row>
    <row r="180" spans="2:11" ht="15" customHeight="1">
      <c r="B180" s="226"/>
      <c r="C180" s="212" t="s">
        <v>57</v>
      </c>
      <c r="D180" s="212"/>
      <c r="E180" s="212"/>
      <c r="F180" s="224" t="s">
        <v>1725</v>
      </c>
      <c r="G180" s="212"/>
      <c r="H180" s="212" t="s">
        <v>1798</v>
      </c>
      <c r="I180" s="212" t="s">
        <v>1727</v>
      </c>
      <c r="J180" s="212">
        <v>255</v>
      </c>
      <c r="K180" s="238"/>
    </row>
    <row r="181" spans="2:11" ht="15" customHeight="1">
      <c r="B181" s="226"/>
      <c r="C181" s="212" t="s">
        <v>159</v>
      </c>
      <c r="D181" s="212"/>
      <c r="E181" s="212"/>
      <c r="F181" s="224" t="s">
        <v>1725</v>
      </c>
      <c r="G181" s="212"/>
      <c r="H181" s="212" t="s">
        <v>1689</v>
      </c>
      <c r="I181" s="212" t="s">
        <v>1727</v>
      </c>
      <c r="J181" s="212">
        <v>10</v>
      </c>
      <c r="K181" s="238"/>
    </row>
    <row r="182" spans="2:11" ht="15" customHeight="1">
      <c r="B182" s="226"/>
      <c r="C182" s="212" t="s">
        <v>160</v>
      </c>
      <c r="D182" s="212"/>
      <c r="E182" s="212"/>
      <c r="F182" s="224" t="s">
        <v>1725</v>
      </c>
      <c r="G182" s="212"/>
      <c r="H182" s="212" t="s">
        <v>1799</v>
      </c>
      <c r="I182" s="212" t="s">
        <v>1760</v>
      </c>
      <c r="J182" s="212"/>
      <c r="K182" s="238"/>
    </row>
    <row r="183" spans="2:11" ht="15" customHeight="1">
      <c r="B183" s="226"/>
      <c r="C183" s="212" t="s">
        <v>1800</v>
      </c>
      <c r="D183" s="212"/>
      <c r="E183" s="212"/>
      <c r="F183" s="224" t="s">
        <v>1725</v>
      </c>
      <c r="G183" s="212"/>
      <c r="H183" s="212" t="s">
        <v>1801</v>
      </c>
      <c r="I183" s="212" t="s">
        <v>1760</v>
      </c>
      <c r="J183" s="212"/>
      <c r="K183" s="238"/>
    </row>
    <row r="184" spans="2:11" ht="15" customHeight="1">
      <c r="B184" s="226"/>
      <c r="C184" s="212" t="s">
        <v>1789</v>
      </c>
      <c r="D184" s="212"/>
      <c r="E184" s="212"/>
      <c r="F184" s="224" t="s">
        <v>1725</v>
      </c>
      <c r="G184" s="212"/>
      <c r="H184" s="212" t="s">
        <v>1802</v>
      </c>
      <c r="I184" s="212" t="s">
        <v>1760</v>
      </c>
      <c r="J184" s="212"/>
      <c r="K184" s="238"/>
    </row>
    <row r="185" spans="2:11" ht="15" customHeight="1">
      <c r="B185" s="226"/>
      <c r="C185" s="212" t="s">
        <v>162</v>
      </c>
      <c r="D185" s="212"/>
      <c r="E185" s="212"/>
      <c r="F185" s="224" t="s">
        <v>1731</v>
      </c>
      <c r="G185" s="212"/>
      <c r="H185" s="212" t="s">
        <v>1803</v>
      </c>
      <c r="I185" s="212" t="s">
        <v>1727</v>
      </c>
      <c r="J185" s="212">
        <v>50</v>
      </c>
      <c r="K185" s="238"/>
    </row>
    <row r="186" spans="2:11" ht="15" customHeight="1">
      <c r="B186" s="226"/>
      <c r="C186" s="212" t="s">
        <v>1804</v>
      </c>
      <c r="D186" s="212"/>
      <c r="E186" s="212"/>
      <c r="F186" s="224" t="s">
        <v>1731</v>
      </c>
      <c r="G186" s="212"/>
      <c r="H186" s="212" t="s">
        <v>1805</v>
      </c>
      <c r="I186" s="212" t="s">
        <v>1806</v>
      </c>
      <c r="J186" s="212"/>
      <c r="K186" s="238"/>
    </row>
    <row r="187" spans="2:11" ht="15" customHeight="1">
      <c r="B187" s="226"/>
      <c r="C187" s="212" t="s">
        <v>1807</v>
      </c>
      <c r="D187" s="212"/>
      <c r="E187" s="212"/>
      <c r="F187" s="224" t="s">
        <v>1731</v>
      </c>
      <c r="G187" s="212"/>
      <c r="H187" s="212" t="s">
        <v>1808</v>
      </c>
      <c r="I187" s="212" t="s">
        <v>1806</v>
      </c>
      <c r="J187" s="212"/>
      <c r="K187" s="238"/>
    </row>
    <row r="188" spans="2:11" ht="15" customHeight="1">
      <c r="B188" s="226"/>
      <c r="C188" s="212" t="s">
        <v>1809</v>
      </c>
      <c r="D188" s="212"/>
      <c r="E188" s="212"/>
      <c r="F188" s="224" t="s">
        <v>1731</v>
      </c>
      <c r="G188" s="212"/>
      <c r="H188" s="212" t="s">
        <v>1810</v>
      </c>
      <c r="I188" s="212" t="s">
        <v>1806</v>
      </c>
      <c r="J188" s="212"/>
      <c r="K188" s="238"/>
    </row>
    <row r="189" spans="2:11" ht="15" customHeight="1">
      <c r="B189" s="226"/>
      <c r="C189" s="251" t="s">
        <v>1811</v>
      </c>
      <c r="D189" s="212"/>
      <c r="E189" s="212"/>
      <c r="F189" s="224" t="s">
        <v>1731</v>
      </c>
      <c r="G189" s="212"/>
      <c r="H189" s="212" t="s">
        <v>1812</v>
      </c>
      <c r="I189" s="212" t="s">
        <v>1813</v>
      </c>
      <c r="J189" s="252" t="s">
        <v>1814</v>
      </c>
      <c r="K189" s="238"/>
    </row>
    <row r="190" spans="2:11" ht="15" customHeight="1">
      <c r="B190" s="226"/>
      <c r="C190" s="251" t="s">
        <v>1815</v>
      </c>
      <c r="D190" s="212"/>
      <c r="E190" s="212"/>
      <c r="F190" s="224" t="s">
        <v>1731</v>
      </c>
      <c r="G190" s="212"/>
      <c r="H190" s="212" t="s">
        <v>1816</v>
      </c>
      <c r="I190" s="212" t="s">
        <v>1813</v>
      </c>
      <c r="J190" s="252" t="s">
        <v>1814</v>
      </c>
      <c r="K190" s="238"/>
    </row>
    <row r="191" spans="2:11" ht="15" customHeight="1">
      <c r="B191" s="226"/>
      <c r="C191" s="251" t="s">
        <v>45</v>
      </c>
      <c r="D191" s="212"/>
      <c r="E191" s="212"/>
      <c r="F191" s="224" t="s">
        <v>1725</v>
      </c>
      <c r="G191" s="212"/>
      <c r="H191" s="209" t="s">
        <v>1817</v>
      </c>
      <c r="I191" s="212" t="s">
        <v>1818</v>
      </c>
      <c r="J191" s="212"/>
      <c r="K191" s="238"/>
    </row>
    <row r="192" spans="2:11" ht="15" customHeight="1">
      <c r="B192" s="226"/>
      <c r="C192" s="251" t="s">
        <v>1819</v>
      </c>
      <c r="D192" s="212"/>
      <c r="E192" s="212"/>
      <c r="F192" s="224" t="s">
        <v>1725</v>
      </c>
      <c r="G192" s="212"/>
      <c r="H192" s="212" t="s">
        <v>1820</v>
      </c>
      <c r="I192" s="212" t="s">
        <v>1760</v>
      </c>
      <c r="J192" s="212"/>
      <c r="K192" s="238"/>
    </row>
    <row r="193" spans="2:11" ht="15" customHeight="1">
      <c r="B193" s="226"/>
      <c r="C193" s="251" t="s">
        <v>1821</v>
      </c>
      <c r="D193" s="212"/>
      <c r="E193" s="212"/>
      <c r="F193" s="224" t="s">
        <v>1725</v>
      </c>
      <c r="G193" s="212"/>
      <c r="H193" s="212" t="s">
        <v>1822</v>
      </c>
      <c r="I193" s="212" t="s">
        <v>1760</v>
      </c>
      <c r="J193" s="212"/>
      <c r="K193" s="238"/>
    </row>
    <row r="194" spans="2:11" ht="15" customHeight="1">
      <c r="B194" s="226"/>
      <c r="C194" s="251" t="s">
        <v>1823</v>
      </c>
      <c r="D194" s="212"/>
      <c r="E194" s="212"/>
      <c r="F194" s="224" t="s">
        <v>1731</v>
      </c>
      <c r="G194" s="212"/>
      <c r="H194" s="212" t="s">
        <v>1824</v>
      </c>
      <c r="I194" s="212" t="s">
        <v>1760</v>
      </c>
      <c r="J194" s="212"/>
      <c r="K194" s="238"/>
    </row>
    <row r="195" spans="2:11" ht="15" customHeight="1">
      <c r="B195" s="244"/>
      <c r="C195" s="253"/>
      <c r="D195" s="230"/>
      <c r="E195" s="230"/>
      <c r="F195" s="230"/>
      <c r="G195" s="230"/>
      <c r="H195" s="230"/>
      <c r="I195" s="230"/>
      <c r="J195" s="230"/>
      <c r="K195" s="245"/>
    </row>
    <row r="196" spans="2:11" ht="18.75" customHeight="1">
      <c r="B196" s="231"/>
      <c r="C196" s="236"/>
      <c r="D196" s="236"/>
      <c r="E196" s="236"/>
      <c r="F196" s="246"/>
      <c r="G196" s="236"/>
      <c r="H196" s="236"/>
      <c r="I196" s="236"/>
      <c r="J196" s="236"/>
      <c r="K196" s="231"/>
    </row>
    <row r="197" spans="2:11" ht="18.75" customHeight="1">
      <c r="B197" s="231"/>
      <c r="C197" s="236"/>
      <c r="D197" s="236"/>
      <c r="E197" s="236"/>
      <c r="F197" s="246"/>
      <c r="G197" s="236"/>
      <c r="H197" s="236"/>
      <c r="I197" s="236"/>
      <c r="J197" s="236"/>
      <c r="K197" s="231"/>
    </row>
    <row r="198" spans="2:11" ht="18.75" customHeight="1">
      <c r="B198" s="315"/>
      <c r="C198" s="315"/>
      <c r="D198" s="315"/>
      <c r="E198" s="315"/>
      <c r="F198" s="315"/>
      <c r="G198" s="315"/>
      <c r="H198" s="315"/>
      <c r="I198" s="315"/>
      <c r="J198" s="315"/>
      <c r="K198" s="315"/>
    </row>
    <row r="199" spans="2:11" ht="13.5">
      <c r="B199" s="305"/>
      <c r="C199" s="306"/>
      <c r="D199" s="306"/>
      <c r="E199" s="306"/>
      <c r="F199" s="306"/>
      <c r="G199" s="306"/>
      <c r="H199" s="306"/>
      <c r="I199" s="306"/>
      <c r="J199" s="306"/>
      <c r="K199" s="307"/>
    </row>
    <row r="200" spans="2:11" ht="21">
      <c r="B200" s="308"/>
      <c r="C200" s="298" t="s">
        <v>1825</v>
      </c>
      <c r="D200" s="298"/>
      <c r="E200" s="298"/>
      <c r="F200" s="298"/>
      <c r="G200" s="298"/>
      <c r="H200" s="298"/>
      <c r="I200" s="298"/>
      <c r="J200" s="298"/>
      <c r="K200" s="309"/>
    </row>
    <row r="201" spans="2:11" ht="25.5" customHeight="1">
      <c r="B201" s="308"/>
      <c r="C201" s="254" t="s">
        <v>1826</v>
      </c>
      <c r="D201" s="254"/>
      <c r="E201" s="254"/>
      <c r="F201" s="254" t="s">
        <v>1827</v>
      </c>
      <c r="G201" s="255"/>
      <c r="H201" s="301" t="s">
        <v>1828</v>
      </c>
      <c r="I201" s="301"/>
      <c r="J201" s="301"/>
      <c r="K201" s="309"/>
    </row>
    <row r="202" spans="2:11" ht="5.25" customHeight="1">
      <c r="B202" s="226"/>
      <c r="C202" s="221"/>
      <c r="D202" s="221"/>
      <c r="E202" s="221"/>
      <c r="F202" s="221"/>
      <c r="G202" s="236"/>
      <c r="H202" s="221"/>
      <c r="I202" s="221"/>
      <c r="J202" s="221"/>
      <c r="K202" s="238"/>
    </row>
    <row r="203" spans="2:11" ht="15" customHeight="1">
      <c r="B203" s="226"/>
      <c r="C203" s="212" t="s">
        <v>1818</v>
      </c>
      <c r="D203" s="212"/>
      <c r="E203" s="212"/>
      <c r="F203" s="224" t="s">
        <v>46</v>
      </c>
      <c r="G203" s="212"/>
      <c r="H203" s="302" t="s">
        <v>1829</v>
      </c>
      <c r="I203" s="302"/>
      <c r="J203" s="302"/>
      <c r="K203" s="238"/>
    </row>
    <row r="204" spans="2:11" ht="15" customHeight="1">
      <c r="B204" s="226"/>
      <c r="C204" s="212"/>
      <c r="D204" s="212"/>
      <c r="E204" s="212"/>
      <c r="F204" s="224" t="s">
        <v>47</v>
      </c>
      <c r="G204" s="212"/>
      <c r="H204" s="302" t="s">
        <v>1830</v>
      </c>
      <c r="I204" s="302"/>
      <c r="J204" s="302"/>
      <c r="K204" s="238"/>
    </row>
    <row r="205" spans="2:11" ht="15" customHeight="1">
      <c r="B205" s="226"/>
      <c r="C205" s="212"/>
      <c r="D205" s="212"/>
      <c r="E205" s="212"/>
      <c r="F205" s="224" t="s">
        <v>50</v>
      </c>
      <c r="G205" s="212"/>
      <c r="H205" s="302" t="s">
        <v>1831</v>
      </c>
      <c r="I205" s="302"/>
      <c r="J205" s="302"/>
      <c r="K205" s="238"/>
    </row>
    <row r="206" spans="2:11" ht="15" customHeight="1">
      <c r="B206" s="226"/>
      <c r="C206" s="212"/>
      <c r="D206" s="212"/>
      <c r="E206" s="212"/>
      <c r="F206" s="224" t="s">
        <v>48</v>
      </c>
      <c r="G206" s="212"/>
      <c r="H206" s="302" t="s">
        <v>1832</v>
      </c>
      <c r="I206" s="302"/>
      <c r="J206" s="302"/>
      <c r="K206" s="238"/>
    </row>
    <row r="207" spans="2:11" ht="15" customHeight="1">
      <c r="B207" s="226"/>
      <c r="C207" s="212"/>
      <c r="D207" s="212"/>
      <c r="E207" s="212"/>
      <c r="F207" s="224" t="s">
        <v>49</v>
      </c>
      <c r="G207" s="212"/>
      <c r="H207" s="302" t="s">
        <v>1833</v>
      </c>
      <c r="I207" s="302"/>
      <c r="J207" s="302"/>
      <c r="K207" s="238"/>
    </row>
    <row r="208" spans="2:11" ht="15" customHeight="1">
      <c r="B208" s="226"/>
      <c r="C208" s="212"/>
      <c r="D208" s="212"/>
      <c r="E208" s="212"/>
      <c r="F208" s="224"/>
      <c r="G208" s="212"/>
      <c r="H208" s="212"/>
      <c r="I208" s="212"/>
      <c r="J208" s="212"/>
      <c r="K208" s="238"/>
    </row>
    <row r="209" spans="2:11" ht="15" customHeight="1">
      <c r="B209" s="226"/>
      <c r="C209" s="212" t="s">
        <v>1772</v>
      </c>
      <c r="D209" s="212"/>
      <c r="E209" s="212"/>
      <c r="F209" s="224" t="s">
        <v>82</v>
      </c>
      <c r="G209" s="212"/>
      <c r="H209" s="302" t="s">
        <v>1834</v>
      </c>
      <c r="I209" s="302"/>
      <c r="J209" s="302"/>
      <c r="K209" s="238"/>
    </row>
    <row r="210" spans="2:11" ht="15" customHeight="1">
      <c r="B210" s="226"/>
      <c r="C210" s="212"/>
      <c r="D210" s="212"/>
      <c r="E210" s="212"/>
      <c r="F210" s="224" t="s">
        <v>1667</v>
      </c>
      <c r="G210" s="212"/>
      <c r="H210" s="302" t="s">
        <v>1668</v>
      </c>
      <c r="I210" s="302"/>
      <c r="J210" s="302"/>
      <c r="K210" s="238"/>
    </row>
    <row r="211" spans="2:11" ht="15" customHeight="1">
      <c r="B211" s="226"/>
      <c r="C211" s="212"/>
      <c r="D211" s="212"/>
      <c r="E211" s="212"/>
      <c r="F211" s="224" t="s">
        <v>1665</v>
      </c>
      <c r="G211" s="212"/>
      <c r="H211" s="302" t="s">
        <v>1835</v>
      </c>
      <c r="I211" s="302"/>
      <c r="J211" s="302"/>
      <c r="K211" s="238"/>
    </row>
    <row r="212" spans="2:11" ht="15" customHeight="1">
      <c r="B212" s="330"/>
      <c r="C212" s="212"/>
      <c r="D212" s="212"/>
      <c r="E212" s="212"/>
      <c r="F212" s="224" t="s">
        <v>1669</v>
      </c>
      <c r="G212" s="251"/>
      <c r="H212" s="303" t="s">
        <v>1670</v>
      </c>
      <c r="I212" s="303"/>
      <c r="J212" s="303"/>
      <c r="K212" s="331"/>
    </row>
    <row r="213" spans="2:11" ht="15" customHeight="1">
      <c r="B213" s="330"/>
      <c r="C213" s="212"/>
      <c r="D213" s="212"/>
      <c r="E213" s="212"/>
      <c r="F213" s="224" t="s">
        <v>1671</v>
      </c>
      <c r="G213" s="251"/>
      <c r="H213" s="303" t="s">
        <v>1836</v>
      </c>
      <c r="I213" s="303"/>
      <c r="J213" s="303"/>
      <c r="K213" s="331"/>
    </row>
    <row r="214" spans="2:11" ht="15" customHeight="1">
      <c r="B214" s="330"/>
      <c r="C214" s="212"/>
      <c r="D214" s="212"/>
      <c r="E214" s="212"/>
      <c r="F214" s="224"/>
      <c r="G214" s="251"/>
      <c r="H214" s="242"/>
      <c r="I214" s="242"/>
      <c r="J214" s="242"/>
      <c r="K214" s="331"/>
    </row>
    <row r="215" spans="2:11" ht="15" customHeight="1">
      <c r="B215" s="330"/>
      <c r="C215" s="212" t="s">
        <v>1796</v>
      </c>
      <c r="D215" s="212"/>
      <c r="E215" s="212"/>
      <c r="F215" s="224">
        <v>1</v>
      </c>
      <c r="G215" s="251"/>
      <c r="H215" s="303" t="s">
        <v>1837</v>
      </c>
      <c r="I215" s="303"/>
      <c r="J215" s="303"/>
      <c r="K215" s="331"/>
    </row>
    <row r="216" spans="2:11" ht="15" customHeight="1">
      <c r="B216" s="330"/>
      <c r="C216" s="212"/>
      <c r="D216" s="212"/>
      <c r="E216" s="212"/>
      <c r="F216" s="224">
        <v>2</v>
      </c>
      <c r="G216" s="251"/>
      <c r="H216" s="303" t="s">
        <v>1838</v>
      </c>
      <c r="I216" s="303"/>
      <c r="J216" s="303"/>
      <c r="K216" s="331"/>
    </row>
    <row r="217" spans="2:11" ht="15" customHeight="1">
      <c r="B217" s="330"/>
      <c r="C217" s="212"/>
      <c r="D217" s="212"/>
      <c r="E217" s="212"/>
      <c r="F217" s="224">
        <v>3</v>
      </c>
      <c r="G217" s="251"/>
      <c r="H217" s="303" t="s">
        <v>1839</v>
      </c>
      <c r="I217" s="303"/>
      <c r="J217" s="303"/>
      <c r="K217" s="331"/>
    </row>
    <row r="218" spans="2:11" ht="15" customHeight="1">
      <c r="B218" s="330"/>
      <c r="C218" s="212"/>
      <c r="D218" s="212"/>
      <c r="E218" s="212"/>
      <c r="F218" s="224">
        <v>4</v>
      </c>
      <c r="G218" s="251"/>
      <c r="H218" s="303" t="s">
        <v>1840</v>
      </c>
      <c r="I218" s="303"/>
      <c r="J218" s="303"/>
      <c r="K218" s="331"/>
    </row>
    <row r="219" spans="2:11" ht="12.75" customHeight="1">
      <c r="B219" s="332"/>
      <c r="C219" s="333"/>
      <c r="D219" s="333"/>
      <c r="E219" s="333"/>
      <c r="F219" s="333"/>
      <c r="G219" s="333"/>
      <c r="H219" s="333"/>
      <c r="I219" s="333"/>
      <c r="J219" s="333"/>
      <c r="K219" s="334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2a39a4-173c-4eb8-b227-740604d76384" xsi:nil="true"/>
    <lcf76f155ced4ddcb4097134ff3c332f xmlns="1cda8c2f-adf4-4f6d-8522-20368568434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1C5CD1134F1D4C882AD830CB5F620B" ma:contentTypeVersion="16" ma:contentTypeDescription="Vytvoří nový dokument" ma:contentTypeScope="" ma:versionID="05b35038c5b67885b5d22a9c0bfad0b4">
  <xsd:schema xmlns:xsd="http://www.w3.org/2001/XMLSchema" xmlns:xs="http://www.w3.org/2001/XMLSchema" xmlns:p="http://schemas.microsoft.com/office/2006/metadata/properties" xmlns:ns2="1cda8c2f-adf4-4f6d-8522-20368568434c" xmlns:ns3="e42a39a4-173c-4eb8-b227-740604d76384" targetNamespace="http://schemas.microsoft.com/office/2006/metadata/properties" ma:root="true" ma:fieldsID="4822369eff06d265333d76d8d3d084d7" ns2:_="" ns3:_="">
    <xsd:import namespace="1cda8c2f-adf4-4f6d-8522-20368568434c"/>
    <xsd:import namespace="e42a39a4-173c-4eb8-b227-740604d763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a8c2f-adf4-4f6d-8522-2036856843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3a46c75b-a7d1-4e4f-b158-c655ffbb10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a39a4-173c-4eb8-b227-740604d7638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9aedc2c-9486-4832-809a-c5eb5a63a763}" ma:internalName="TaxCatchAll" ma:showField="CatchAllData" ma:web="e42a39a4-173c-4eb8-b227-740604d763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B5D830-0FC9-40F4-B24D-0C315B02A6EC}"/>
</file>

<file path=customXml/itemProps2.xml><?xml version="1.0" encoding="utf-8"?>
<ds:datastoreItem xmlns:ds="http://schemas.openxmlformats.org/officeDocument/2006/customXml" ds:itemID="{14691B03-2D12-4625-A8F8-4E65C86377D6}"/>
</file>

<file path=customXml/itemProps3.xml><?xml version="1.0" encoding="utf-8"?>
<ds:datastoreItem xmlns:ds="http://schemas.openxmlformats.org/officeDocument/2006/customXml" ds:itemID="{D0E888F7-628C-45AD-94AB-CE07108768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Hrdlička</dc:creator>
  <cp:keywords/>
  <dc:description/>
  <cp:lastModifiedBy/>
  <dcterms:created xsi:type="dcterms:W3CDTF">2024-02-01T14:16:27Z</dcterms:created>
  <dcterms:modified xsi:type="dcterms:W3CDTF">2024-02-05T07:19:04Z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0x0101006D1C5CD1134F1D4C882AD830CB5F620B</vt:lpwstr>
  </property>
</Properties>
</file>