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1950" yWindow="975" windowWidth="25245" windowHeight="15225" activeTab="0"/>
  </bookViews>
  <sheets>
    <sheet name="Rekapitulace stavby" sheetId="1" r:id="rId1"/>
    <sheet name="SO 001 - Příprava staveniště" sheetId="2" r:id="rId2"/>
    <sheet name="SO 101 - Komunikace" sheetId="3" r:id="rId3"/>
    <sheet name="SO 401-1 - Veřejné osvětlení" sheetId="4" r:id="rId4"/>
    <sheet name="SO 801 - Zeleň a mobiliář" sheetId="5" r:id="rId5"/>
  </sheets>
  <definedNames>
    <definedName name="_xlnm._FilterDatabase" localSheetId="1" hidden="1">'SO 001 - Příprava staveniště'!$C$127:$K$233</definedName>
    <definedName name="_xlnm._FilterDatabase" localSheetId="2" hidden="1">'SO 101 - Komunikace'!$C$128:$K$340</definedName>
    <definedName name="_xlnm._FilterDatabase" localSheetId="3" hidden="1">'SO 401-1 - Veřejné osvětlení'!$C$120:$K$148</definedName>
    <definedName name="_xlnm._FilterDatabase" localSheetId="4" hidden="1">'SO 801 - Zeleň a mobiliář'!$C$118:$K$147</definedName>
    <definedName name="_xlnm.Print_Area" localSheetId="0">'Rekapitulace stavby'!$D$4:$AO$76,'Rekapitulace stavby'!$C$82:$AQ$99</definedName>
    <definedName name="_xlnm.Print_Area" localSheetId="1">'SO 001 - Příprava staveniště'!$C$4:$J$76,'SO 001 - Příprava staveniště'!$C$82:$J$109,'SO 001 - Příprava staveniště'!$C$115:$J$233</definedName>
    <definedName name="_xlnm.Print_Area" localSheetId="2">'SO 101 - Komunikace'!$C$4:$J$76,'SO 101 - Komunikace'!$C$82:$J$110,'SO 101 - Komunikace'!$C$116:$J$340</definedName>
    <definedName name="_xlnm.Print_Area" localSheetId="3">'SO 401-1 - Veřejné osvětlení'!$C$4:$J$76,'SO 401-1 - Veřejné osvětlení'!$C$82:$J$102,'SO 401-1 - Veřejné osvětlení'!$C$108:$J$148</definedName>
    <definedName name="_xlnm.Print_Area" localSheetId="4">'SO 801 - Zeleň a mobiliář'!$C$4:$J$76,'SO 801 - Zeleň a mobiliář'!$C$82:$J$100,'SO 801 - Zeleň a mobiliář'!$C$106:$J$147</definedName>
    <definedName name="_xlnm.Print_Titles" localSheetId="0">'Rekapitulace stavby'!$92:$92</definedName>
    <definedName name="_xlnm.Print_Titles" localSheetId="1">'SO 001 - Příprava staveniště'!$127:$127</definedName>
    <definedName name="_xlnm.Print_Titles" localSheetId="2">'SO 101 - Komunikace'!$128:$128</definedName>
    <definedName name="_xlnm.Print_Titles" localSheetId="3">'SO 401-1 - Veřejné osvětlení'!$120:$120</definedName>
    <definedName name="_xlnm.Print_Titles" localSheetId="4">'SO 801 - Zeleň a mobiliář'!$118:$118</definedName>
  </definedNames>
  <calcPr calcId="191029"/>
  <extLst/>
</workbook>
</file>

<file path=xl/sharedStrings.xml><?xml version="1.0" encoding="utf-8"?>
<sst xmlns="http://schemas.openxmlformats.org/spreadsheetml/2006/main" count="4529" uniqueCount="807">
  <si>
    <t>Export Komplet</t>
  </si>
  <si>
    <t/>
  </si>
  <si>
    <t>2.0</t>
  </si>
  <si>
    <t>ZAMOK</t>
  </si>
  <si>
    <t>False</t>
  </si>
  <si>
    <t>{48faa54d-2872-4d79-b9a2-9415109fafe8}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</si>
  <si>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</si>
  <si>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</si>
  <si>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</si>
  <si>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</si>
  <si>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</si>
  <si>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</si>
  <si>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</si>
  <si>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</si>
  <si>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F23009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</si>
  <si>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</si>
  <si>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</si>
  <si>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úprava místní komunikace ulice U zastávky, Mariánské Lázně</t>
  </si>
  <si>
    <t>KSO:</t>
  </si>
  <si>
    <t>CC-CZ:</t>
  </si>
  <si>
    <t>Místo:</t>
  </si>
  <si>
    <t>p.č. 1163/2, 894/4, 1148/1</t>
  </si>
  <si>
    <t>Datum:</t>
  </si>
  <si>
    <t>18. 4. 2023</t>
  </si>
  <si>
    <t>Zadavatel:</t>
  </si>
  <si>
    <t>IČ:</t>
  </si>
  <si>
    <t>00254061</t>
  </si>
  <si>
    <t>Město Mariánské Lázně</t>
  </si>
  <si>
    <t>DIČ:</t>
  </si>
  <si>
    <t>Uchazeč:</t>
  </si>
  <si>
    <t>Vyplň údaj</t>
  </si>
  <si>
    <t>Projektant:</t>
  </si>
  <si>
    <t>Projekční kancelář Beránek &amp; Hradil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</si>
  <si>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</si>
  <si>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</si>
  <si>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</si>
  <si>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</si>
  <si>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</si>
  <si>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</si>
  <si>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</si>
  <si>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</si>
  <si>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</si>
  <si>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</si>
  <si>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</si>
  <si>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</si>
  <si>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</si>
  <si>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</si>
  <si>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</si>
  <si>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</si>
  <si>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</si>
  <si>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</si>
  <si>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</si>
  <si>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</si>
  <si>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</si>
  <si>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</si>
  <si>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</si>
  <si>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</si>
  <si>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</si>
  <si>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</si>
  <si>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</si>
  <si>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</si>
  <si>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</si>
  <si>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</si>
  <si>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</si>
  <si>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</si>
  <si>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</si>
  <si>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</si>
  <si>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</si>
  <si>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</si>
  <si>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</si>
  <si>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</si>
  <si>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</si>
  <si>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</si>
  <si>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</si>
  <si>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</si>
  <si>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</si>
  <si>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</si>
  <si>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</si>
  <si>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</si>
  <si>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</si>
  <si>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</si>
  <si>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</si>
  <si>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</si>
  <si>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</t>
  </si>
  <si>
    <t>STA</t>
  </si>
  <si>
    <t>1</t>
  </si>
  <si>
    <t>{f9b92750-e3bf-4670-b6d7-f7be602e9eed}</t>
  </si>
  <si>
    <t>2</t>
  </si>
  <si>
    <t>SO 101</t>
  </si>
  <si>
    <t>Komunikace</t>
  </si>
  <si>
    <t>{d6daa088-c3cd-41a3-ba93-e5f4e65d8375}</t>
  </si>
  <si>
    <t>SO 401-1</t>
  </si>
  <si>
    <t>Veřejné osvětlení</t>
  </si>
  <si>
    <t>{d927f246-a6eb-4bed-927d-8e63c3123d39}</t>
  </si>
  <si>
    <t>SO 801</t>
  </si>
  <si>
    <t>Zeleň a mobiliář</t>
  </si>
  <si>
    <t>{ddd11aaf-b258-4373-bdfe-7158ea1bebb8}</t>
  </si>
  <si>
    <t>KRYCÍ LIST SOUPISU PRACÍ</t>
  </si>
  <si>
    <t>Objekt:</t>
  </si>
  <si>
    <t>SO 001 - Příprava staveniště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</si>
  <si>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</si>
  <si>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</si>
  <si>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</si>
  <si>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</si>
  <si>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</si>
  <si>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</si>
  <si>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</si>
  <si>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</si>
  <si>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</si>
  <si>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</si>
  <si>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</si>
  <si>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>M - Práce a dodávky M</t>
  </si>
  <si>
    <t xml:space="preserve">    46-M - Zemní práce při extr.mont.pracích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</si>
  <si>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</si>
  <si>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</si>
  <si>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</si>
  <si>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</si>
  <si>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</si>
  <si>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</si>
  <si>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</si>
  <si>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</si>
  <si>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</si>
  <si>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</si>
  <si>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</si>
  <si>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</si>
  <si>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</si>
  <si>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</si>
  <si>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</si>
  <si>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</si>
  <si>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</si>
  <si>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</si>
  <si>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</si>
  <si>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</si>
  <si>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</si>
  <si>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</si>
  <si>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</si>
  <si>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</si>
  <si>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</si>
  <si>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</si>
  <si>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845599057</t>
  </si>
  <si>
    <t>VV</t>
  </si>
  <si>
    <t>5,5 "předláždění stáv.dlažby, vchod, oměřeno z DWG</t>
  </si>
  <si>
    <t>56,5+15 "rozebrání pro výškovou úpravu, oměřeno z DWG</t>
  </si>
  <si>
    <t>4*12 "rýha pro kanalizaci</t>
  </si>
  <si>
    <t>Součet</t>
  </si>
  <si>
    <t>113106161</t>
  </si>
  <si>
    <t>Rozebrání dlažeb vozovek z drobných kostek s ložem z kameniva ručně</t>
  </si>
  <si>
    <t>44406185</t>
  </si>
  <si>
    <t>12,5 "část dlažby z lom.kamene pro předláždění, oměřeno z DWG</t>
  </si>
  <si>
    <t>3</t>
  </si>
  <si>
    <t>113107224</t>
  </si>
  <si>
    <t>Odstranění podkladu z kameniva drceného tl přes 300 do 400 mm strojně pl přes 200 m2</t>
  </si>
  <si>
    <t>-1753393434</t>
  </si>
  <si>
    <t>113107243</t>
  </si>
  <si>
    <t>Odstranění krytu živičného tl přes 100 do 150 mm strojně pl přes 200 m2</t>
  </si>
  <si>
    <t>1130451302</t>
  </si>
  <si>
    <t>765"oměřeno z DWG</t>
  </si>
  <si>
    <t>5</t>
  </si>
  <si>
    <t>113201112</t>
  </si>
  <si>
    <t>Vytrhání obrub silničních ležatých</t>
  </si>
  <si>
    <t>m</t>
  </si>
  <si>
    <t>85362883</t>
  </si>
  <si>
    <t>19</t>
  </si>
  <si>
    <t>6</t>
  </si>
  <si>
    <t>113202111</t>
  </si>
  <si>
    <t>Vytrhání obrub krajníků obrubníků stojatých</t>
  </si>
  <si>
    <t>-2091210304</t>
  </si>
  <si>
    <t>7</t>
  </si>
  <si>
    <t>113202111.1</t>
  </si>
  <si>
    <t>Vytrhání obrub krajníků obrubníků stojatých k opětovnému použití</t>
  </si>
  <si>
    <t>1491902556</t>
  </si>
  <si>
    <t>29+17 "kamenné k opětovnému použití s očištěním</t>
  </si>
  <si>
    <t>8</t>
  </si>
  <si>
    <t>121103111</t>
  </si>
  <si>
    <t>Skrývka zemin schopných zúrodnění v rovině a svahu do 1:5</t>
  </si>
  <si>
    <t>m3</t>
  </si>
  <si>
    <t>1061475754</t>
  </si>
  <si>
    <t>(160+13+80)*0,1 "oměřeno z DWG</t>
  </si>
  <si>
    <t>9</t>
  </si>
  <si>
    <t>122251104</t>
  </si>
  <si>
    <t>Odkopávky a prokopávky nezapažené v hornině třídy těžitelnosti I skupiny 3 objem do 500 m3 strojně</t>
  </si>
  <si>
    <t>1679101057</t>
  </si>
  <si>
    <t>(160+13+80+54)*0,4 "oměřeno z DWG</t>
  </si>
  <si>
    <t>10</t>
  </si>
  <si>
    <t>122251104.Rez</t>
  </si>
  <si>
    <t>604006381</t>
  </si>
  <si>
    <t>P</t>
  </si>
  <si>
    <t>Poznámka k položce:
Rezerva pro případ sanace zemní pláně</t>
  </si>
  <si>
    <t>(616+151)*0,3 "oměřeno z DWG</t>
  </si>
  <si>
    <t>11</t>
  </si>
  <si>
    <t>162751117</t>
  </si>
  <si>
    <t>Vodorovné přemístění přes 9 000 do 10000 m výkopku/sypaniny z horniny třídy těžitelnosti I skupiny 1 až 3</t>
  </si>
  <si>
    <t>-720623083</t>
  </si>
  <si>
    <t>25,3+122,8</t>
  </si>
  <si>
    <t>162751117.Rez</t>
  </si>
  <si>
    <t>-1762746100</t>
  </si>
  <si>
    <t>230,1</t>
  </si>
  <si>
    <t>13</t>
  </si>
  <si>
    <t>162751119</t>
  </si>
  <si>
    <t>Příplatek k vodorovnému přemístění výkopku/sypaniny z horniny třídy těžitelnosti I skupiny 1 až 3 ZKD 1000 m přes 10000 m</t>
  </si>
  <si>
    <t>-411607680</t>
  </si>
  <si>
    <t>148,1*10 'Přepočtené koeficientem množství</t>
  </si>
  <si>
    <t>14</t>
  </si>
  <si>
    <t>162751119.Rez</t>
  </si>
  <si>
    <t>1715172840</t>
  </si>
  <si>
    <t>230,1*10 'Přepočtené koeficientem množství</t>
  </si>
  <si>
    <t>15</t>
  </si>
  <si>
    <t>171201231</t>
  </si>
  <si>
    <t>Poplatek za uložení zeminy a kamení na recyklační skládce (skládkovné) kód odpadu 17 05 04</t>
  </si>
  <si>
    <t>t</t>
  </si>
  <si>
    <t>-769909904</t>
  </si>
  <si>
    <t>148,1*1,7 'Přepočtené koeficientem množství</t>
  </si>
  <si>
    <t>16</t>
  </si>
  <si>
    <t>171201231.Rez</t>
  </si>
  <si>
    <t>363360103</t>
  </si>
  <si>
    <t>230,1*1,7 'Přepočtené koeficientem množství</t>
  </si>
  <si>
    <t>17</t>
  </si>
  <si>
    <t>171251201</t>
  </si>
  <si>
    <t>Uložení sypaniny na skládky nebo meziskládky</t>
  </si>
  <si>
    <t>2133402927</t>
  </si>
  <si>
    <t>18</t>
  </si>
  <si>
    <t>171251201.Rez</t>
  </si>
  <si>
    <t>-457004128</t>
  </si>
  <si>
    <t>181951112</t>
  </si>
  <si>
    <t>Úprava pláně v hornině třídy těžitelnosti I skupiny 1 až 3 se zhutněním strojně</t>
  </si>
  <si>
    <t>454035140</t>
  </si>
  <si>
    <t>698+300</t>
  </si>
  <si>
    <t>Zakládání</t>
  </si>
  <si>
    <t>20</t>
  </si>
  <si>
    <t>213141111.Rez</t>
  </si>
  <si>
    <t>Zřízení vrstvy z geotextilie v rovině nebo ve sklonu do 1:5 š do 3 m</t>
  </si>
  <si>
    <t>204024549</t>
  </si>
  <si>
    <t>M</t>
  </si>
  <si>
    <t>69311270</t>
  </si>
  <si>
    <t>geotextilie netkaná separační, ochranná, filtrační, drenážní PES 400g/m2</t>
  </si>
  <si>
    <t>559949809</t>
  </si>
  <si>
    <t>616+151 "oměřeno z DWG</t>
  </si>
  <si>
    <t>767*1,1845 'Přepočtené koeficientem množství</t>
  </si>
  <si>
    <t>Komunikace pozemní</t>
  </si>
  <si>
    <t>22</t>
  </si>
  <si>
    <t>564771111.Rez</t>
  </si>
  <si>
    <t>Podklad z kameniva hrubého drceného vel. 63-125 mm plochy přes 100 m2 tl 250 mm</t>
  </si>
  <si>
    <t>-1045223019</t>
  </si>
  <si>
    <t>23</t>
  </si>
  <si>
    <t>564811111.Rez</t>
  </si>
  <si>
    <t>Podklad ze štěrkodrtě ŠD plochy přes 100 m2 tl 50 mm</t>
  </si>
  <si>
    <t>950209408</t>
  </si>
  <si>
    <t>Ostatní konstrukce a práce, bourání</t>
  </si>
  <si>
    <t>24</t>
  </si>
  <si>
    <t>919735112</t>
  </si>
  <si>
    <t>Řezání stávajícího živičného krytu hl přes 50 do 100 mm</t>
  </si>
  <si>
    <t>1211782478</t>
  </si>
  <si>
    <t>24,5 "Palackého</t>
  </si>
  <si>
    <t>8,5+10 "železnice + boční ul.</t>
  </si>
  <si>
    <t>997</t>
  </si>
  <si>
    <t>Přesun sutě</t>
  </si>
  <si>
    <t>25</t>
  </si>
  <si>
    <t>997221551</t>
  </si>
  <si>
    <t>Vodorovná doprava suti ze sypkých materiálů do 1 km</t>
  </si>
  <si>
    <t>-827668048</t>
  </si>
  <si>
    <t>26</t>
  </si>
  <si>
    <t>997221559</t>
  </si>
  <si>
    <t>Příplatek ZKD 1 km u vodorovné dopravy suti ze sypkých materiálů</t>
  </si>
  <si>
    <t>-1646979000</t>
  </si>
  <si>
    <t>27</t>
  </si>
  <si>
    <t>997221873</t>
  </si>
  <si>
    <t>Poplatek za uložení na recyklační skládce (skládkovné) stavebního odpadu zeminy a kamení zatříděného do Katalogu odpadů pod kódem 17 05 04</t>
  </si>
  <si>
    <t>-114464428</t>
  </si>
  <si>
    <t>28</t>
  </si>
  <si>
    <t>997221875</t>
  </si>
  <si>
    <t>Poplatek za uložení na recyklační skládce (skládkovné) stavebního odpadu asfaltového bez obsahu dehtu zatříděného do Katalogu odpadů pod kódem 17 03 02</t>
  </si>
  <si>
    <t>1851822698</t>
  </si>
  <si>
    <t>Práce a dodávky M</t>
  </si>
  <si>
    <t>46-M</t>
  </si>
  <si>
    <t>Zemní práce při extr.mont.pracích</t>
  </si>
  <si>
    <t>29</t>
  </si>
  <si>
    <t>460161232</t>
  </si>
  <si>
    <t>Hloubení kabelových rýh ručně š 50 cm hl 40 cm v hornině tř I skupiny 3</t>
  </si>
  <si>
    <t>64</t>
  </si>
  <si>
    <t>-2139913985</t>
  </si>
  <si>
    <t>80 "odkop pro instalaci chráničky na vedení NN</t>
  </si>
  <si>
    <t>30</t>
  </si>
  <si>
    <t>460241111</t>
  </si>
  <si>
    <t>Příplatek za ztížení vykopávky při elektromontážích v blízkosti podzemního vedení</t>
  </si>
  <si>
    <t>1618713676</t>
  </si>
  <si>
    <t>80*0,5*0,4</t>
  </si>
  <si>
    <t>31</t>
  </si>
  <si>
    <t>460661512</t>
  </si>
  <si>
    <t>Kabelové lože z písku pro kabely nn kryté plastovou fólií š lože přes 25 do 50 cm</t>
  </si>
  <si>
    <t>-668948917</t>
  </si>
  <si>
    <t>32</t>
  </si>
  <si>
    <t>460671112</t>
  </si>
  <si>
    <t>Výstražná fólie pro krytí kabelů šířky 25 cm</t>
  </si>
  <si>
    <t>701115528</t>
  </si>
  <si>
    <t>33</t>
  </si>
  <si>
    <t>460791215</t>
  </si>
  <si>
    <t>Montáž trubek ochranných plastových uložených volně do rýhy ohebných přes 110 do 133 mm</t>
  </si>
  <si>
    <t>1496832138</t>
  </si>
  <si>
    <t>34</t>
  </si>
  <si>
    <t>34571357</t>
  </si>
  <si>
    <t>trubka elektroinstalační ohebná dvouplášťová korugovaná (chránička) D 108/125mm, HDPE+LDPE</t>
  </si>
  <si>
    <t>128</t>
  </si>
  <si>
    <t>1922527498</t>
  </si>
  <si>
    <t>Poznámka k položce:
Dělená pro dodatečnou montáž</t>
  </si>
  <si>
    <t>80*1,05 'Přepočtené koeficientem množství</t>
  </si>
  <si>
    <t>VRN</t>
  </si>
  <si>
    <t>Vedlejší rozpočtové náklady</t>
  </si>
  <si>
    <t>VRN1</t>
  </si>
  <si>
    <t>Průzkumné, geodetické a projektové práce</t>
  </si>
  <si>
    <t>35</t>
  </si>
  <si>
    <t>012103000</t>
  </si>
  <si>
    <t>Geodetické práce před výstavbou</t>
  </si>
  <si>
    <t>Kč</t>
  </si>
  <si>
    <t>1024</t>
  </si>
  <si>
    <t>1247026260</t>
  </si>
  <si>
    <t>Poznámka k položce:
např.: vytyčení hranic pozemků, vytyčení staveniště a stavebního objektu, určení průběhu nadzemního nebo podzemního stávajícího i plánovaného vedení, určení vytyčovací sítě, ...</t>
  </si>
  <si>
    <t>36</t>
  </si>
  <si>
    <t>012203000</t>
  </si>
  <si>
    <t>Geodetické práce při provádění stavby</t>
  </si>
  <si>
    <t>-1676635177</t>
  </si>
  <si>
    <t>Poznámka k položce:
např.: výšková měření, výpočet objemů, atd. které mají chrakter kontrolních a upřesňujících činností, ...</t>
  </si>
  <si>
    <t>VRN2</t>
  </si>
  <si>
    <t>37</t>
  </si>
  <si>
    <t>023002010</t>
  </si>
  <si>
    <t>Odstranění zeleně vč. likvidace</t>
  </si>
  <si>
    <t>kus</t>
  </si>
  <si>
    <t>743097665</t>
  </si>
  <si>
    <t>VRN3</t>
  </si>
  <si>
    <t>Zařízení staveniště</t>
  </si>
  <si>
    <t>38</t>
  </si>
  <si>
    <t>032002000</t>
  </si>
  <si>
    <t>Vybavení staveniště</t>
  </si>
  <si>
    <t>-66492141</t>
  </si>
  <si>
    <t>Poznámka k položce:
náklady na stavební buňky, pronájem ploch staveniště, provizorní komunikace, skládky na staveništi, zřízení počítačové sítě, WIFI, ostatní náklady, náklady na provoz a údržbu vybavení staveniště</t>
  </si>
  <si>
    <t>39</t>
  </si>
  <si>
    <t>033002000</t>
  </si>
  <si>
    <t>Připojení staveniště na inženýrské sítě</t>
  </si>
  <si>
    <t>792058789</t>
  </si>
  <si>
    <t>40</t>
  </si>
  <si>
    <t>034403000</t>
  </si>
  <si>
    <t>Dopravní značení na staveništi</t>
  </si>
  <si>
    <t>50841374</t>
  </si>
  <si>
    <t>41</t>
  </si>
  <si>
    <t>034403010</t>
  </si>
  <si>
    <t>Projekt a zajištění dopravně-inženýrského opatření</t>
  </si>
  <si>
    <t>-2003031004</t>
  </si>
  <si>
    <t>SO 101 - Komunikace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</si>
  <si>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</si>
  <si>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</si>
  <si>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</si>
  <si>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998 - Přesun hmot</t>
  </si>
  <si>
    <t xml:space="preserve">    VRN4 - Inženýrská činnost</t>
  </si>
  <si>
    <t>131251102</t>
  </si>
  <si>
    <t>Hloubení jam nezapažených v hornině třídy těžitelnosti I skupiny 3 objem do 50 m3 strojně</t>
  </si>
  <si>
    <t>834090914</t>
  </si>
  <si>
    <t>2,85/3*(2,7*5,3+Sqrt(2,7*5,3*7,9*5,3)+7,9*5,3) "pro výpočet výkopu jámy pro retenční nádrž, oměřeno z DWG</t>
  </si>
  <si>
    <t>132251101</t>
  </si>
  <si>
    <t>Hloubení rýh nezapažených š do 800 mm v hornině třídy těžitelnosti I skupiny 3 objem do 20 m3 strojně</t>
  </si>
  <si>
    <t>1862574340</t>
  </si>
  <si>
    <t>0,6*1,2*11 "kanalizace</t>
  </si>
  <si>
    <t>0,3*0,3*125 "drenáž</t>
  </si>
  <si>
    <t>132254202</t>
  </si>
  <si>
    <t>Hloubení zapažených rýh š do 2000 mm v hornině třídy těžitelnosti I skupiny 3 objem do 50 m3</t>
  </si>
  <si>
    <t>-1394254222</t>
  </si>
  <si>
    <t>1,2*8*2,8</t>
  </si>
  <si>
    <t>133251101</t>
  </si>
  <si>
    <t>Hloubení šachet nezapažených v hornině třídy těžitelnosti I skupiny 3 objem do 20 m3</t>
  </si>
  <si>
    <t>1584237660</t>
  </si>
  <si>
    <t>1*1*1,3*2 "vpusti</t>
  </si>
  <si>
    <t>151811131</t>
  </si>
  <si>
    <t>Osazení pažicího boxu hl výkopu do 4 m š do 1,2 m</t>
  </si>
  <si>
    <t>1260464413</t>
  </si>
  <si>
    <t>2,8*12*2</t>
  </si>
  <si>
    <t>151811231</t>
  </si>
  <si>
    <t>Odstranění pažicího boxu hl výkopu do 4 m š do 1,2 m</t>
  </si>
  <si>
    <t>679999081</t>
  </si>
  <si>
    <t>162351103</t>
  </si>
  <si>
    <t>Vodorovné přemístění přes 50 do 500 m výkopku/sypaniny z horniny třídy těžitelnosti I skupiny 1 až 3</t>
  </si>
  <si>
    <t>-1368676261</t>
  </si>
  <si>
    <t>18,6 "odvoz výkopku na mezideponii</t>
  </si>
  <si>
    <t>162751137</t>
  </si>
  <si>
    <t>Vodorovné přemístění přes 9 000 do 10000 m výkopku/sypaniny z horniny třídy těžitelnosti II skupiny 4 a 5</t>
  </si>
  <si>
    <t>1270934914</t>
  </si>
  <si>
    <t>76,625+19,17+26,88+2,6-18,6</t>
  </si>
  <si>
    <t>162751139</t>
  </si>
  <si>
    <t>Příplatek k vodorovnému přemístění výkopku/sypaniny z horniny třídy těžitelnosti II skupiny 4 a 5 ZKD 1000 m přes 10000 m</t>
  </si>
  <si>
    <t>869287215</t>
  </si>
  <si>
    <t>106,675*10 'Přepočtené koeficientem množství</t>
  </si>
  <si>
    <t>-147464386</t>
  </si>
  <si>
    <t>106,675*1,7 'Přepočtené koeficientem množství</t>
  </si>
  <si>
    <t>1838196640</t>
  </si>
  <si>
    <t>175151101</t>
  </si>
  <si>
    <t>Obsypání potrubí strojně sypaninou bez prohození, uloženou do 3 m</t>
  </si>
  <si>
    <t>-938706321</t>
  </si>
  <si>
    <t>58331351</t>
  </si>
  <si>
    <t>kamenivo těžené drobné frakce 0/4</t>
  </si>
  <si>
    <t>-2100243410</t>
  </si>
  <si>
    <t>0,6*0,4*11</t>
  </si>
  <si>
    <t>1,2*0,4*8</t>
  </si>
  <si>
    <t>6,48*2 'Přepočtené koeficientem množství</t>
  </si>
  <si>
    <t>175151201</t>
  </si>
  <si>
    <t>Obsypání objektu nad přilehlým původním terénem sypaninou bez prohození, uloženou do 3 m strojně</t>
  </si>
  <si>
    <t>972449888</t>
  </si>
  <si>
    <t>58343872</t>
  </si>
  <si>
    <t>kamenivo drcené hrubé frakce 8/16</t>
  </si>
  <si>
    <t>-1819010014</t>
  </si>
  <si>
    <t>76,625-2,79-5*2,3*2 "obsyp a zásyp nádrže</t>
  </si>
  <si>
    <t>(1,3-0,2)*2 "obsyp UV</t>
  </si>
  <si>
    <t>53,035*2 'Přepočtené koeficientem množství</t>
  </si>
  <si>
    <t>-558927245</t>
  </si>
  <si>
    <t>5,3*2,7 "dno výkopu pro retenční nádrž</t>
  </si>
  <si>
    <t>211531111.1</t>
  </si>
  <si>
    <t>Výplň odvodňovacích žeber nebo trativodů kamenivem hrubým drceným frakce 16 až 32 mm</t>
  </si>
  <si>
    <t>326007880</t>
  </si>
  <si>
    <t>0,3*0,3*125</t>
  </si>
  <si>
    <t>211971110</t>
  </si>
  <si>
    <t>Zřízení opláštění žeber nebo trativodů geotextilií v rýze nebo zářezu sklonu do 1:2</t>
  </si>
  <si>
    <t>-1293268480</t>
  </si>
  <si>
    <t>-1232785993</t>
  </si>
  <si>
    <t>0,3*4*120</t>
  </si>
  <si>
    <t>144*1,2 'Přepočtené koeficientem množství</t>
  </si>
  <si>
    <t>212755214</t>
  </si>
  <si>
    <t>Trativody z drenážních trubek plastových flexibilních D 100 mm bez lože</t>
  </si>
  <si>
    <t>-1970801176</t>
  </si>
  <si>
    <t>213141111</t>
  </si>
  <si>
    <t>1417613016</t>
  </si>
  <si>
    <t>69311070.1</t>
  </si>
  <si>
    <t>hydrofobní textilie NTRF</t>
  </si>
  <si>
    <t>-1549888127</t>
  </si>
  <si>
    <t>7,8+9+16,6+16+12,8 "sjezdy, oměřeno z DWG</t>
  </si>
  <si>
    <t>37+10,5+18,5 "parkovací stání, oměřeno z DWG</t>
  </si>
  <si>
    <t>128,2*1,1845 'Přepočtené koeficientem množství</t>
  </si>
  <si>
    <t>Svislé a kompletní konstrukce</t>
  </si>
  <si>
    <t>382413118.1</t>
  </si>
  <si>
    <t>Kompletní osazení jímky z PP do objemu 12000 l</t>
  </si>
  <si>
    <t>797646942</t>
  </si>
  <si>
    <t>Poznámka k položce:
V ceně i osazení příslušenství retenční nádrže,propojení potrubí,napuštění nádrže vodou před obsypy, zásypy.</t>
  </si>
  <si>
    <t>56241611.1</t>
  </si>
  <si>
    <t>nádrž akumulační podzemní samostatná plastová plochá 10000L, odtok max 3l/s</t>
  </si>
  <si>
    <t>-364596465</t>
  </si>
  <si>
    <t>Poznámka k položce:
V dodávce nádrž a příslušenství, např.šachtové kopule, zátky, prodlooužení, pochozí teleskopické poklopy. V ceně doprava na stavbu.</t>
  </si>
  <si>
    <t>Vodorovné konstrukce</t>
  </si>
  <si>
    <t>451572111</t>
  </si>
  <si>
    <t>Lože pod potrubí otevřený výkop z kameniva drobného těženého</t>
  </si>
  <si>
    <t>-125541424</t>
  </si>
  <si>
    <t>0,1*0,6*11</t>
  </si>
  <si>
    <t>0,1*1,2*8</t>
  </si>
  <si>
    <t>452311131</t>
  </si>
  <si>
    <t>Podkladní desky z betonu prostého bez zvýšených nároků na prostředí tř. C 12/15 otevřený výkop</t>
  </si>
  <si>
    <t>-103303238</t>
  </si>
  <si>
    <t>1*1*0,5*2 "pod dna vpustí</t>
  </si>
  <si>
    <t>452311141</t>
  </si>
  <si>
    <t>Podkladní desky z betonu prostého bez zvýšených nároků na prostředí tř. C 16/20 otevřený výkop</t>
  </si>
  <si>
    <t>-1955701497</t>
  </si>
  <si>
    <t>5,3*2,7*0,15*1,3 "základ pod retenční nádrž, vč. ztratného</t>
  </si>
  <si>
    <t>564851111</t>
  </si>
  <si>
    <t>Podklad ze štěrkodrtě ŠD plochy přes 100 m2 tl 150 mm</t>
  </si>
  <si>
    <t>-130653628</t>
  </si>
  <si>
    <t>(158,5+360,5+21,5)*2 "asfaltová komunikace, oměřeno z DWG</t>
  </si>
  <si>
    <t>564871011</t>
  </si>
  <si>
    <t>Podklad ze štěrkodrtě ŠD plochy do 100 m2 tl 250 mm</t>
  </si>
  <si>
    <t>-815335940</t>
  </si>
  <si>
    <t>564962111</t>
  </si>
  <si>
    <t>Podklad z mechanicky zpevněného kameniva MZK tl 200 mm</t>
  </si>
  <si>
    <t>1779694580</t>
  </si>
  <si>
    <t>0,6*11*2 "zásyp nad kanalizací v rýze</t>
  </si>
  <si>
    <t>1,2*8*10 "zásyp nad kanalizací v rýze</t>
  </si>
  <si>
    <t>565155111</t>
  </si>
  <si>
    <t>Asfaltový beton vrstva podkladní ACP 16 (obalované kamenivo OKS) tl 70 mm š do 3 m</t>
  </si>
  <si>
    <t>-1409942327</t>
  </si>
  <si>
    <t>158,5+360,5+21,5 "asfaltová komunikace, oměřeno z DWG</t>
  </si>
  <si>
    <t>573111115</t>
  </si>
  <si>
    <t>Postřik živičný infiltrační s posypem z asfaltu množství 2,5 kg/m2</t>
  </si>
  <si>
    <t>-1278602197</t>
  </si>
  <si>
    <t>573211112</t>
  </si>
  <si>
    <t>Postřik živičný spojovací z asfaltu v množství 0,70 kg/m2</t>
  </si>
  <si>
    <t>-1891094966</t>
  </si>
  <si>
    <t>577134131</t>
  </si>
  <si>
    <t>Asfaltový beton vrstva obrusná ACO 11 (ABS) tř. I tl 40 mm š do 3 m z modifikovaného asfaltu</t>
  </si>
  <si>
    <t>-446999174</t>
  </si>
  <si>
    <t>158,5+360,5+21,5 "oměřeno z DWG</t>
  </si>
  <si>
    <t>591211111</t>
  </si>
  <si>
    <t>Kladení dlažby z kostek drobných z kamene do lože z kameniva těženého tl 50 mm</t>
  </si>
  <si>
    <t>1316114360</t>
  </si>
  <si>
    <t>12,5 "přeskládání stávající dlažby, oměřeno z DWG</t>
  </si>
  <si>
    <t>58381007</t>
  </si>
  <si>
    <t>kostka štípaná dlažební žula drobná 10/10</t>
  </si>
  <si>
    <t>1599215262</t>
  </si>
  <si>
    <t>62,2*1,02 'Přepočtené koeficientem množství</t>
  </si>
  <si>
    <t>591241111</t>
  </si>
  <si>
    <t>Kladení dlažby z kostek drobných z kamene na MC tl 50 mm</t>
  </si>
  <si>
    <t>1630308737</t>
  </si>
  <si>
    <t>-1426466906</t>
  </si>
  <si>
    <t>3*3+5,5 "rabátko, oměřeno z DWG</t>
  </si>
  <si>
    <t>2,5+4,5 "práh, oměřeno z DWG</t>
  </si>
  <si>
    <t>6+7,5 "práh, oměřeno z DWG</t>
  </si>
  <si>
    <t>4 "retardér, oměřeno z DWG</t>
  </si>
  <si>
    <t>39*1,02 'Přepočtené koeficientem množství</t>
  </si>
  <si>
    <t>596211110</t>
  </si>
  <si>
    <t>Kladení zámkové dlažby komunikací pro pěší tl 60 mm skupiny A pl do 50 m2</t>
  </si>
  <si>
    <t>-1925913571</t>
  </si>
  <si>
    <t>56,5+15 "změna nivelety stáv.dlažby, chodník, oměřeno z DWG</t>
  </si>
  <si>
    <t>4*12 "nad napojením kanalizace</t>
  </si>
  <si>
    <t>596212210</t>
  </si>
  <si>
    <t>Kladení zámkové dlažby pozemních komunikací ručně tl 80 mm skupiny A pl do 50 m2</t>
  </si>
  <si>
    <t>-864646454</t>
  </si>
  <si>
    <t>59245013</t>
  </si>
  <si>
    <t>dlažba zámková výšky 80mm přírodní</t>
  </si>
  <si>
    <t>-801258838</t>
  </si>
  <si>
    <t>66*1,03 'Přepočtené koeficientem množství</t>
  </si>
  <si>
    <t>42</t>
  </si>
  <si>
    <t>596212312</t>
  </si>
  <si>
    <t>Kladení zámkové dlažby pozemních komunikací ručně tl do 100 mm skupiny A pl do 300 m2</t>
  </si>
  <si>
    <t>-1164538030</t>
  </si>
  <si>
    <t>43</t>
  </si>
  <si>
    <t>59245220</t>
  </si>
  <si>
    <t>dlažba zámková výšky 100mm přírodní</t>
  </si>
  <si>
    <t>-446915421</t>
  </si>
  <si>
    <t>23,5+46+43,5 "vjezdový práh, oměřeno z DWG</t>
  </si>
  <si>
    <t>3+4,5+3,3 "vjezdový práh, oměřeno z DWG</t>
  </si>
  <si>
    <t>123,8*1,02 'Přepočtené koeficientem množství</t>
  </si>
  <si>
    <t>44</t>
  </si>
  <si>
    <t>599141111</t>
  </si>
  <si>
    <t>Vyplnění spár mezi silničními dílci živičnou zálivkou</t>
  </si>
  <si>
    <t>1709127858</t>
  </si>
  <si>
    <t>6,2+5,5+8+7,5+20 "oměřeno z DWG</t>
  </si>
  <si>
    <t>Trubní vedení</t>
  </si>
  <si>
    <t>45</t>
  </si>
  <si>
    <t>871315221</t>
  </si>
  <si>
    <t>Kanalizační potrubí z tvrdého PVC jednovrstvé tuhost třídy SN8 DN 160</t>
  </si>
  <si>
    <t>1541070939</t>
  </si>
  <si>
    <t>11+8 "napojení vpusti a nádrže</t>
  </si>
  <si>
    <t>46</t>
  </si>
  <si>
    <t>892351111</t>
  </si>
  <si>
    <t>Tlaková zkouška vodou potrubí DN 150 nebo 200</t>
  </si>
  <si>
    <t>-174874474</t>
  </si>
  <si>
    <t>47</t>
  </si>
  <si>
    <t>895941301</t>
  </si>
  <si>
    <t>Osazení vpusti uliční DN 450 z betonových dílců dno s výtokem</t>
  </si>
  <si>
    <t>-783057360</t>
  </si>
  <si>
    <t>48</t>
  </si>
  <si>
    <t>59223854</t>
  </si>
  <si>
    <t>skruž pro uliční vpusť s výtokovým otvorem PVC betonová 450x350x50mm</t>
  </si>
  <si>
    <t>1697811258</t>
  </si>
  <si>
    <t>49</t>
  </si>
  <si>
    <t>895941302</t>
  </si>
  <si>
    <t>Osazení vpusti uliční DN 450 z betonových dílců dno s kalištěm</t>
  </si>
  <si>
    <t>-1667859499</t>
  </si>
  <si>
    <t>50</t>
  </si>
  <si>
    <t>59223852</t>
  </si>
  <si>
    <t>dno pro uliční vpusť s kalovou prohlubní betonové 450x300x50mm</t>
  </si>
  <si>
    <t>1903656194</t>
  </si>
  <si>
    <t>51</t>
  </si>
  <si>
    <t>895941312.1</t>
  </si>
  <si>
    <t>Osazení vpusti uliční DN 450 z betonových dílců skruž horní - vyrovnávací prstenec a mříž</t>
  </si>
  <si>
    <t>-1017457204</t>
  </si>
  <si>
    <t>52</t>
  </si>
  <si>
    <t>59224483.1</t>
  </si>
  <si>
    <t>vpusť uliční DN 450 vyrovnávací prstenec pro rám</t>
  </si>
  <si>
    <t>-1329766382</t>
  </si>
  <si>
    <t>53</t>
  </si>
  <si>
    <t>59223260.1</t>
  </si>
  <si>
    <t>mříž vtoková litinová k uliční vpusti C250/D400</t>
  </si>
  <si>
    <t>-1762173668</t>
  </si>
  <si>
    <t>54</t>
  </si>
  <si>
    <t>895941321</t>
  </si>
  <si>
    <t>Osazení vpusti uliční DN 450 z betonových dílců skruž středová 195 mm</t>
  </si>
  <si>
    <t>89746382</t>
  </si>
  <si>
    <t>55</t>
  </si>
  <si>
    <t>59223860</t>
  </si>
  <si>
    <t>skruž pro uliční vpusť středová betonová 450x195x50mm</t>
  </si>
  <si>
    <t>-1629446418</t>
  </si>
  <si>
    <t>56</t>
  </si>
  <si>
    <t>895941322</t>
  </si>
  <si>
    <t>Osazení vpusti uliční DN 450 z betonových dílců skruž středová 295 mm</t>
  </si>
  <si>
    <t>-1748980540</t>
  </si>
  <si>
    <t>57</t>
  </si>
  <si>
    <t>59223862</t>
  </si>
  <si>
    <t>skruž pro uliční vpusť středová betonová 450x295x50mm</t>
  </si>
  <si>
    <t>-1817092134</t>
  </si>
  <si>
    <t>58</t>
  </si>
  <si>
    <t>895941-R01</t>
  </si>
  <si>
    <t>Přesun uliční vpusti</t>
  </si>
  <si>
    <t>319075071</t>
  </si>
  <si>
    <t>59</t>
  </si>
  <si>
    <t>899431111.1</t>
  </si>
  <si>
    <t>Výšková úprava uličního vstupu nebo vpusti do 200 mm krycího hrnce, šoupěte nebo hydrantu</t>
  </si>
  <si>
    <t>1663920710</t>
  </si>
  <si>
    <t>60</t>
  </si>
  <si>
    <t>914111111</t>
  </si>
  <si>
    <t>Montáž svislé dopravní značky do velikosti 1 m2 objímkami na sloupek nebo konzolu</t>
  </si>
  <si>
    <t>-2017503107</t>
  </si>
  <si>
    <t>61</t>
  </si>
  <si>
    <t>40445626</t>
  </si>
  <si>
    <t>informativní značky provozní IP14-IP29, IP31 750x1000mm</t>
  </si>
  <si>
    <t>1594181540</t>
  </si>
  <si>
    <t>62</t>
  </si>
  <si>
    <t>914511112</t>
  </si>
  <si>
    <t>Montáž sloupku dopravních značek délky do 3,5 m s betonovým základem a patkou</t>
  </si>
  <si>
    <t>-1854326547</t>
  </si>
  <si>
    <t>63</t>
  </si>
  <si>
    <t>40445240</t>
  </si>
  <si>
    <t>patka pro sloupek Al D 60mm</t>
  </si>
  <si>
    <t>215168472</t>
  </si>
  <si>
    <t>40445235</t>
  </si>
  <si>
    <t>sloupek pro dopravní značku Al D 60mm v 3,5m</t>
  </si>
  <si>
    <t>-922021052</t>
  </si>
  <si>
    <t>65</t>
  </si>
  <si>
    <t>40445256</t>
  </si>
  <si>
    <t>svorka upínací na sloupek dopravní značky D 60mm</t>
  </si>
  <si>
    <t>-1323656391</t>
  </si>
  <si>
    <t>66</t>
  </si>
  <si>
    <t>40445253</t>
  </si>
  <si>
    <t>víčko plastové na sloupek D 60mm</t>
  </si>
  <si>
    <t>1762392902</t>
  </si>
  <si>
    <t>67</t>
  </si>
  <si>
    <t>916131213</t>
  </si>
  <si>
    <t>Osazení silničního obrubníku betonového stojatého s boční opěrou do lože z betonu prostého</t>
  </si>
  <si>
    <t>1921905978</t>
  </si>
  <si>
    <t>68</t>
  </si>
  <si>
    <t>59217030.1</t>
  </si>
  <si>
    <t>obrubník betonový silniční přechodový na šířku kamenné obruby</t>
  </si>
  <si>
    <t>2037213662</t>
  </si>
  <si>
    <t>69</t>
  </si>
  <si>
    <t>PSB.30010108</t>
  </si>
  <si>
    <t>obrubník ABO 2-15 VO R2 (Hladký Přírodní) 780x150x250</t>
  </si>
  <si>
    <t>-1421733743</t>
  </si>
  <si>
    <t>4*6 "vjezdy</t>
  </si>
  <si>
    <t>70</t>
  </si>
  <si>
    <t>PSB.30010106.1</t>
  </si>
  <si>
    <t>obrubník ABO 2-15 VO R1 (Hladký Přírodní) 780x100x250</t>
  </si>
  <si>
    <t>-1271000969</t>
  </si>
  <si>
    <t>2*3 "vjezdy</t>
  </si>
  <si>
    <t>71</t>
  </si>
  <si>
    <t>PSB.30020300</t>
  </si>
  <si>
    <t>obrubník ABO 14-10 (Hladký Přírodní) 1000x100x250</t>
  </si>
  <si>
    <t>383533160</t>
  </si>
  <si>
    <t>3,5+5+6+6+20+6 "oměřeno z DWG</t>
  </si>
  <si>
    <t>3*3+1 "oměřeno z DWG</t>
  </si>
  <si>
    <t>6,5+6+5,5*2 "práh, oměřeno z DWG</t>
  </si>
  <si>
    <t>7,5+8+10,5 "práh, oměřeno z DWG</t>
  </si>
  <si>
    <t>72</t>
  </si>
  <si>
    <t>59217031</t>
  </si>
  <si>
    <t>obrubník betonový silniční 1000x150x250mm</t>
  </si>
  <si>
    <t>625778986</t>
  </si>
  <si>
    <t>35+15+38+5 "oměřeno z DWG</t>
  </si>
  <si>
    <t>8+3+2,5+0,5+26+7 "oměřeno z DWG</t>
  </si>
  <si>
    <t>73</t>
  </si>
  <si>
    <t>59217032</t>
  </si>
  <si>
    <t>obrubník betonový silniční 1000x150x150mm</t>
  </si>
  <si>
    <t>1704598177</t>
  </si>
  <si>
    <t>7,5+9+10 "oměřeno z DWG</t>
  </si>
  <si>
    <t>6+6+10+10+2+28 "oměřeno z DWG</t>
  </si>
  <si>
    <t>20 "práh, oměřeno z DWG</t>
  </si>
  <si>
    <t>74</t>
  </si>
  <si>
    <t>916241213</t>
  </si>
  <si>
    <t>Osazení obrubníku kamenného stojatého s boční opěrou do lože z betonu prostého</t>
  </si>
  <si>
    <t>632349740</t>
  </si>
  <si>
    <t>23+17 "kamenné k opětovnému použití s očištěním; oměřeno z DWG</t>
  </si>
  <si>
    <t>75</t>
  </si>
  <si>
    <t>919732211</t>
  </si>
  <si>
    <t>Styčná spára napojení nového živičného povrchu na stávající za tepla š 15 mm hl 25 mm s prořezáním</t>
  </si>
  <si>
    <t>-1508611248</t>
  </si>
  <si>
    <t>2,2+20,5+1+8,5 "oměřeno z DWG</t>
  </si>
  <si>
    <t>76</t>
  </si>
  <si>
    <t>919794441</t>
  </si>
  <si>
    <t>Úprava ploch kolem hydrantů, šoupat, poklopů a mříží nebo sloupů v živičných krytech pl do 2 m2</t>
  </si>
  <si>
    <t>-47124617</t>
  </si>
  <si>
    <t>77</t>
  </si>
  <si>
    <t>938908411</t>
  </si>
  <si>
    <t>Čištění vozovek splachováním vodou</t>
  </si>
  <si>
    <t>-869669773</t>
  </si>
  <si>
    <t>78</t>
  </si>
  <si>
    <t>938909331</t>
  </si>
  <si>
    <t>Čištění vozovek metením ručně podkladu nebo krytu betonového nebo živičného</t>
  </si>
  <si>
    <t>1422362019</t>
  </si>
  <si>
    <t>79</t>
  </si>
  <si>
    <t>966006-R01</t>
  </si>
  <si>
    <t>Posun turistického odznačníku</t>
  </si>
  <si>
    <t>-1828226465</t>
  </si>
  <si>
    <t>80</t>
  </si>
  <si>
    <t>979024443</t>
  </si>
  <si>
    <t>Očištění vybouraných obrubníků a krajníků silničních</t>
  </si>
  <si>
    <t>1016420163</t>
  </si>
  <si>
    <t>998</t>
  </si>
  <si>
    <t>Přesun hmot</t>
  </si>
  <si>
    <t>81</t>
  </si>
  <si>
    <t>998225111</t>
  </si>
  <si>
    <t>Přesun hmot pro pozemní komunikace s krytem z kamene, monolitickým betonovým nebo živičným</t>
  </si>
  <si>
    <t>257864172</t>
  </si>
  <si>
    <t>82</t>
  </si>
  <si>
    <t>012303000</t>
  </si>
  <si>
    <t>Geodetické práce po výstavbě</t>
  </si>
  <si>
    <t>854124479</t>
  </si>
  <si>
    <t>Poznámka k položce:
např.: zaměření skutečného provedení stavby, včetně komunikací a inženýrských sítí, kontrolní měření provedeného objektu, měření posunu a změn polohy novostavby v daném časovém intervalu, ...</t>
  </si>
  <si>
    <t>83</t>
  </si>
  <si>
    <t>013254000</t>
  </si>
  <si>
    <t>Dokumentace skutečného provedení stavby</t>
  </si>
  <si>
    <t>519555889</t>
  </si>
  <si>
    <t>84</t>
  </si>
  <si>
    <t>-929265583</t>
  </si>
  <si>
    <t>Poznámka k položce:
např.: náklady na stavební buňky, pronájem ploch staveniště, provizorní komunikace, skládky na staveništi, zřízení počítačové sítě, WIFI, ostatní náklady, náklady na provoz a údržbu vybavení staveniště</t>
  </si>
  <si>
    <t>85</t>
  </si>
  <si>
    <t>034002000</t>
  </si>
  <si>
    <t>Zabezpečení staveniště</t>
  </si>
  <si>
    <t>-1314475479</t>
  </si>
  <si>
    <t>Poznámka k položce:
např.: energie pro zařízení staveniště, oplocení staveniště, opatření na ochranu sousedních pozemků, dopravní značení na staveništi, informační tabule, alarm, strážní služba, osvětlení staveniště</t>
  </si>
  <si>
    <t>86</t>
  </si>
  <si>
    <t>039002000</t>
  </si>
  <si>
    <t>Zrušení zařízení staveniště</t>
  </si>
  <si>
    <t>-872555390</t>
  </si>
  <si>
    <t>Poznámka k položce:
např.: rozebrání, bourání, odvoz, úprava terénu</t>
  </si>
  <si>
    <t>VRN4</t>
  </si>
  <si>
    <t>Inženýrská činnost</t>
  </si>
  <si>
    <t>87</t>
  </si>
  <si>
    <t>040001000</t>
  </si>
  <si>
    <t>156164446</t>
  </si>
  <si>
    <t>Poznámka k položce:
např.: dozory, posudky, zkoušky a ostatní měření, revize, kompletační a koordinační činnost, ostatní inženýrská činnost, tlakové zkoušky, zkoušky únosnosti, průkazné zkoušky, kamerové zkoušky</t>
  </si>
  <si>
    <t>SO 401-1 - Veřejné osvětlení</t>
  </si>
  <si>
    <t xml:space="preserve">    21-M - Elektromontáže</t>
  </si>
  <si>
    <t xml:space="preserve">    VRN9 - Ostatní náklady</t>
  </si>
  <si>
    <t>21-M</t>
  </si>
  <si>
    <t>Elektromontáže</t>
  </si>
  <si>
    <t>2102039-R02</t>
  </si>
  <si>
    <t>Montáž a dodávka svítidla VO LED - lampa, stožár, výložník, patka, výzbroj</t>
  </si>
  <si>
    <t>420455263</t>
  </si>
  <si>
    <t>Poznámka k položce:
kompletní dodávka LED VO svítidla a osazení, vč. zapojení</t>
  </si>
  <si>
    <t>2102039-R03</t>
  </si>
  <si>
    <t>Demontáže na stávající síti VO</t>
  </si>
  <si>
    <t>-999929462</t>
  </si>
  <si>
    <t>2102039-R04</t>
  </si>
  <si>
    <t>Výměny na stávající síti VO</t>
  </si>
  <si>
    <t>109412895</t>
  </si>
  <si>
    <t>210280002</t>
  </si>
  <si>
    <t>Zkoušky a prohlídky el rozvodů a zařízení celková prohlídka pro objem montážních prací přes 100 do 500 tis Kč</t>
  </si>
  <si>
    <t>1915592920</t>
  </si>
  <si>
    <t>2108120-R01</t>
  </si>
  <si>
    <t>Montáž a dodávka kabelu CYKY pro VO, zemnícího pásku, ochranné trubky a ukončení vodičů</t>
  </si>
  <si>
    <t>-1992440016</t>
  </si>
  <si>
    <t>460181122</t>
  </si>
  <si>
    <t>Hloubení kabelových nezapažených rýh strojně š 35 cm hl 30 cm v hornině tř I skupiny 3 v omezeném prostoru</t>
  </si>
  <si>
    <t>1364461127</t>
  </si>
  <si>
    <t>460341113</t>
  </si>
  <si>
    <t>Vodorovné přemístění horniny jakékoliv třídy dopravními prostředky při elektromontážích přes 500 do 1000 m</t>
  </si>
  <si>
    <t>-520328133</t>
  </si>
  <si>
    <t>460341121</t>
  </si>
  <si>
    <t>Příplatek k vodorovnému přemístění horniny dopravními prostředky při elektromontážích za každých dalších i započatých 1000 m</t>
  </si>
  <si>
    <t>729765133</t>
  </si>
  <si>
    <t>0,804*24 'Přepočtené koeficientem množství</t>
  </si>
  <si>
    <t>460361111</t>
  </si>
  <si>
    <t>Poplatek za uložení zeminy na skládce (skládkovné) kód odpadu 17 05 04</t>
  </si>
  <si>
    <t>1590837492</t>
  </si>
  <si>
    <t>11,25*2 'Přepočtené koeficientem množství</t>
  </si>
  <si>
    <t>460461132</t>
  </si>
  <si>
    <t>Zásyp kabelových rýh strojně se zhutněním š 35 cm hl 30 cm v hornině tř I skupiny 3 v omezeném prostoru</t>
  </si>
  <si>
    <t>834491802</t>
  </si>
  <si>
    <t>58337310</t>
  </si>
  <si>
    <t>štěrkopísek frakce 0/4</t>
  </si>
  <si>
    <t>-568694038</t>
  </si>
  <si>
    <t>0,3*0,3*125*2</t>
  </si>
  <si>
    <t>-1326357131</t>
  </si>
  <si>
    <t>-2038407582</t>
  </si>
  <si>
    <t>469981111</t>
  </si>
  <si>
    <t>Přesun hmot pro pomocné stavební práce při elektromotážích</t>
  </si>
  <si>
    <t>452210280</t>
  </si>
  <si>
    <t>VRN9</t>
  </si>
  <si>
    <t>Ostatní náklady</t>
  </si>
  <si>
    <t>091104010</t>
  </si>
  <si>
    <t>Manipulační technika pro osazení VO</t>
  </si>
  <si>
    <t>822662947</t>
  </si>
  <si>
    <t>SO 801 - Zeleň a mobiliář</t>
  </si>
  <si>
    <t xml:space="preserve">      18 - Zemní práce - povrchové úpravy terénu</t>
  </si>
  <si>
    <t>-798481360</t>
  </si>
  <si>
    <t>18,6 "dovoz výkopku z mezideponie</t>
  </si>
  <si>
    <t>-1996367781</t>
  </si>
  <si>
    <t>62*0,1 "doprava ornice na stavbu</t>
  </si>
  <si>
    <t>-449277077</t>
  </si>
  <si>
    <t>6,2*9 'Přepočtené koeficientem množství</t>
  </si>
  <si>
    <t>167151101</t>
  </si>
  <si>
    <t>Nakládání výkopku z hornin třídy těžitelnosti I skupiny 1 až 3 do 100 m3</t>
  </si>
  <si>
    <t>867954879</t>
  </si>
  <si>
    <t>163945254</t>
  </si>
  <si>
    <t>31*2*0,3 "obsyp a podsyp pod zelené plochy z výkopku</t>
  </si>
  <si>
    <t>181351003</t>
  </si>
  <si>
    <t>Rozprostření ornice tl vrstvy do 200 mm pl do 100 m2 v rovině nebo ve svahu do 1:5 strojně</t>
  </si>
  <si>
    <t>-1078024732</t>
  </si>
  <si>
    <t>31*2 "oměřeno z DWG</t>
  </si>
  <si>
    <t>10364101</t>
  </si>
  <si>
    <t>zemina pro terénní úpravy - ornice</t>
  </si>
  <si>
    <t>-1623347236</t>
  </si>
  <si>
    <t>62*0,1</t>
  </si>
  <si>
    <t>6,2*2 'Přepočtené koeficientem množství</t>
  </si>
  <si>
    <t>183403153</t>
  </si>
  <si>
    <t>Obdělání půdy hrabáním v rovině a svahu do 1:5</t>
  </si>
  <si>
    <t>-1276804946</t>
  </si>
  <si>
    <t>185804312</t>
  </si>
  <si>
    <t>Zalití rostlin vodou plocha přes 20 m2</t>
  </si>
  <si>
    <t>-2128452191</t>
  </si>
  <si>
    <t>Zemní práce - povrchové úpravy terénu</t>
  </si>
  <si>
    <t>181411131</t>
  </si>
  <si>
    <t>Založení parkového trávníku výsevem pl do 1000 m2 v rovině a ve svahu do 1:5</t>
  </si>
  <si>
    <t>-1430080079</t>
  </si>
  <si>
    <t>00572410</t>
  </si>
  <si>
    <t>osivo směs travní parková</t>
  </si>
  <si>
    <t>kg</t>
  </si>
  <si>
    <t>366689674</t>
  </si>
  <si>
    <t>62*0,02 'Přepočtené koeficientem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</si>
</sst>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8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166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5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36" fillId="0" borderId="22" xfId="0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left" vertical="center" wrapText="1"/>
    </xf>
    <xf numFmtId="0" fontId="36" fillId="0" borderId="22" xfId="0" applyFont="1" applyBorder="1" applyAlignment="1">
      <alignment horizontal="left" vertical="center" wrapText="1"/>
    </xf>
    <xf numFmtId="0" fontId="36" fillId="0" borderId="22" xfId="0" applyFont="1" applyBorder="1" applyAlignment="1">
      <alignment horizontal="center" vertical="center" wrapText="1"/>
    </xf>
    <xf numFmtId="167" fontId="36" fillId="0" borderId="22" xfId="0" applyNumberFormat="1" applyFont="1" applyBorder="1" applyAlignment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>
      <alignment horizontal="center"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workbookViewId="0" topLeftCell="A6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5" customHeight="1"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S2" s="15" t="s">
        <v>6</v>
      </c>
      <c r="BT2" s="15" t="s">
        <v>7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2:71" ht="12" customHeight="1">
      <c r="B5" s="18"/>
      <c r="D5" s="22" t="s">
        <v>13</v>
      </c>
      <c r="K5" s="206" t="s">
        <v>14</v>
      </c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R5" s="18"/>
      <c r="BE5" s="203" t="s">
        <v>15</v>
      </c>
      <c r="BS5" s="15" t="s">
        <v>6</v>
      </c>
    </row>
    <row r="6" spans="2:71" ht="36.95" customHeight="1">
      <c r="B6" s="18"/>
      <c r="D6" s="24" t="s">
        <v>16</v>
      </c>
      <c r="K6" s="208" t="s">
        <v>17</v>
      </c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R6" s="18"/>
      <c r="BE6" s="204"/>
      <c r="BS6" s="15" t="s">
        <v>6</v>
      </c>
    </row>
    <row r="7" spans="2:71" ht="12" customHeight="1">
      <c r="B7" s="18"/>
      <c r="D7" s="25" t="s">
        <v>18</v>
      </c>
      <c r="K7" s="23" t="s">
        <v>1</v>
      </c>
      <c r="AK7" s="25" t="s">
        <v>19</v>
      </c>
      <c r="AN7" s="23" t="s">
        <v>1</v>
      </c>
      <c r="AR7" s="18"/>
      <c r="BE7" s="204"/>
      <c r="BS7" s="15" t="s">
        <v>6</v>
      </c>
    </row>
    <row r="8" spans="2:71" ht="12" customHeight="1">
      <c r="B8" s="18"/>
      <c r="D8" s="25" t="s">
        <v>20</v>
      </c>
      <c r="K8" s="23" t="s">
        <v>21</v>
      </c>
      <c r="AK8" s="25" t="s">
        <v>22</v>
      </c>
      <c r="AN8" s="26" t="s">
        <v>23</v>
      </c>
      <c r="AR8" s="18"/>
      <c r="BE8" s="204"/>
      <c r="BS8" s="15" t="s">
        <v>6</v>
      </c>
    </row>
    <row r="9" spans="2:71" ht="14.45" customHeight="1">
      <c r="B9" s="18"/>
      <c r="AR9" s="18"/>
      <c r="BE9" s="204"/>
      <c r="BS9" s="15" t="s">
        <v>6</v>
      </c>
    </row>
    <row r="10" spans="2:71" ht="12" customHeight="1">
      <c r="B10" s="18"/>
      <c r="D10" s="25" t="s">
        <v>24</v>
      </c>
      <c r="AK10" s="25" t="s">
        <v>25</v>
      </c>
      <c r="AN10" s="23" t="s">
        <v>26</v>
      </c>
      <c r="AR10" s="18"/>
      <c r="BE10" s="204"/>
      <c r="BS10" s="15" t="s">
        <v>6</v>
      </c>
    </row>
    <row r="11" spans="2:71" ht="18.4" customHeight="1">
      <c r="B11" s="18"/>
      <c r="E11" s="23" t="s">
        <v>27</v>
      </c>
      <c r="AK11" s="25" t="s">
        <v>28</v>
      </c>
      <c r="AN11" s="23" t="s">
        <v>1</v>
      </c>
      <c r="AR11" s="18"/>
      <c r="BE11" s="204"/>
      <c r="BS11" s="15" t="s">
        <v>6</v>
      </c>
    </row>
    <row r="12" spans="2:71" ht="6.95" customHeight="1">
      <c r="B12" s="18"/>
      <c r="AR12" s="18"/>
      <c r="BE12" s="204"/>
      <c r="BS12" s="15" t="s">
        <v>6</v>
      </c>
    </row>
    <row r="13" spans="2:71" ht="12" customHeight="1">
      <c r="B13" s="18"/>
      <c r="D13" s="25" t="s">
        <v>29</v>
      </c>
      <c r="AK13" s="25" t="s">
        <v>25</v>
      </c>
      <c r="AN13" s="27" t="s">
        <v>30</v>
      </c>
      <c r="AR13" s="18"/>
      <c r="BE13" s="204"/>
      <c r="BS13" s="15" t="s">
        <v>6</v>
      </c>
    </row>
    <row r="14" spans="2:71" ht="12.75">
      <c r="B14" s="18"/>
      <c r="E14" s="209" t="s">
        <v>30</v>
      </c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5" t="s">
        <v>28</v>
      </c>
      <c r="AN14" s="27" t="s">
        <v>30</v>
      </c>
      <c r="AR14" s="18"/>
      <c r="BE14" s="204"/>
      <c r="BS14" s="15" t="s">
        <v>6</v>
      </c>
    </row>
    <row r="15" spans="2:71" ht="6.95" customHeight="1">
      <c r="B15" s="18"/>
      <c r="AR15" s="18"/>
      <c r="BE15" s="204"/>
      <c r="BS15" s="15" t="s">
        <v>4</v>
      </c>
    </row>
    <row r="16" spans="2:71" ht="12" customHeight="1">
      <c r="B16" s="18"/>
      <c r="D16" s="25" t="s">
        <v>31</v>
      </c>
      <c r="AK16" s="25" t="s">
        <v>25</v>
      </c>
      <c r="AN16" s="23" t="s">
        <v>1</v>
      </c>
      <c r="AR16" s="18"/>
      <c r="BE16" s="204"/>
      <c r="BS16" s="15" t="s">
        <v>4</v>
      </c>
    </row>
    <row r="17" spans="2:71" ht="18.4" customHeight="1">
      <c r="B17" s="18"/>
      <c r="E17" s="23" t="s">
        <v>32</v>
      </c>
      <c r="AK17" s="25" t="s">
        <v>28</v>
      </c>
      <c r="AN17" s="23" t="s">
        <v>1</v>
      </c>
      <c r="AR17" s="18"/>
      <c r="BE17" s="204"/>
      <c r="BS17" s="15" t="s">
        <v>33</v>
      </c>
    </row>
    <row r="18" spans="2:71" ht="6.95" customHeight="1">
      <c r="B18" s="18"/>
      <c r="AR18" s="18"/>
      <c r="BE18" s="204"/>
      <c r="BS18" s="15" t="s">
        <v>6</v>
      </c>
    </row>
    <row r="19" spans="2:71" ht="12" customHeight="1">
      <c r="B19" s="18"/>
      <c r="D19" s="25" t="s">
        <v>34</v>
      </c>
      <c r="AK19" s="25" t="s">
        <v>25</v>
      </c>
      <c r="AN19" s="23" t="s">
        <v>1</v>
      </c>
      <c r="AR19" s="18"/>
      <c r="BE19" s="204"/>
      <c r="BS19" s="15" t="s">
        <v>6</v>
      </c>
    </row>
    <row r="20" spans="2:71" ht="18.4" customHeight="1">
      <c r="B20" s="18"/>
      <c r="E20" s="23" t="s">
        <v>35</v>
      </c>
      <c r="AK20" s="25" t="s">
        <v>28</v>
      </c>
      <c r="AN20" s="23" t="s">
        <v>1</v>
      </c>
      <c r="AR20" s="18"/>
      <c r="BE20" s="204"/>
      <c r="BS20" s="15" t="s">
        <v>33</v>
      </c>
    </row>
    <row r="21" spans="2:57" ht="6.95" customHeight="1">
      <c r="B21" s="18"/>
      <c r="AR21" s="18"/>
      <c r="BE21" s="204"/>
    </row>
    <row r="22" spans="2:57" ht="12" customHeight="1">
      <c r="B22" s="18"/>
      <c r="D22" s="25" t="s">
        <v>36</v>
      </c>
      <c r="AR22" s="18"/>
      <c r="BE22" s="204"/>
    </row>
    <row r="23" spans="2:57" ht="16.5" customHeight="1">
      <c r="B23" s="18"/>
      <c r="E23" s="211" t="s">
        <v>1</v>
      </c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R23" s="18"/>
      <c r="BE23" s="204"/>
    </row>
    <row r="24" spans="2:57" ht="6.95" customHeight="1">
      <c r="B24" s="18"/>
      <c r="AR24" s="18"/>
      <c r="BE24" s="204"/>
    </row>
    <row r="25" spans="2:57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204"/>
    </row>
    <row r="26" spans="2:57" s="1" customFormat="1" ht="25.9" customHeight="1">
      <c r="B26" s="30"/>
      <c r="D26" s="31" t="s">
        <v>37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12">
        <f>ROUND(AG94,2)</f>
        <v>0</v>
      </c>
      <c r="AL26" s="213"/>
      <c r="AM26" s="213"/>
      <c r="AN26" s="213"/>
      <c r="AO26" s="213"/>
      <c r="AR26" s="30"/>
      <c r="BE26" s="204"/>
    </row>
    <row r="27" spans="2:57" s="1" customFormat="1" ht="6.95" customHeight="1">
      <c r="B27" s="30"/>
      <c r="AR27" s="30"/>
      <c r="BE27" s="204"/>
    </row>
    <row r="28" spans="2:57" s="1" customFormat="1" ht="12.75">
      <c r="B28" s="30"/>
      <c r="L28" s="214" t="s">
        <v>38</v>
      </c>
      <c r="M28" s="214"/>
      <c r="N28" s="214"/>
      <c r="O28" s="214"/>
      <c r="P28" s="214"/>
      <c r="W28" s="214" t="s">
        <v>39</v>
      </c>
      <c r="X28" s="214"/>
      <c r="Y28" s="214"/>
      <c r="Z28" s="214"/>
      <c r="AA28" s="214"/>
      <c r="AB28" s="214"/>
      <c r="AC28" s="214"/>
      <c r="AD28" s="214"/>
      <c r="AE28" s="214"/>
      <c r="AK28" s="214" t="s">
        <v>40</v>
      </c>
      <c r="AL28" s="214"/>
      <c r="AM28" s="214"/>
      <c r="AN28" s="214"/>
      <c r="AO28" s="214"/>
      <c r="AR28" s="30"/>
      <c r="BE28" s="204"/>
    </row>
    <row r="29" spans="2:57" s="2" customFormat="1" ht="14.45" customHeight="1">
      <c r="B29" s="34"/>
      <c r="D29" s="25" t="s">
        <v>41</v>
      </c>
      <c r="F29" s="25" t="s">
        <v>42</v>
      </c>
      <c r="L29" s="217">
        <v>0.21</v>
      </c>
      <c r="M29" s="216"/>
      <c r="N29" s="216"/>
      <c r="O29" s="216"/>
      <c r="P29" s="216"/>
      <c r="W29" s="215">
        <f>ROUND(AZ94,2)</f>
        <v>0</v>
      </c>
      <c r="X29" s="216"/>
      <c r="Y29" s="216"/>
      <c r="Z29" s="216"/>
      <c r="AA29" s="216"/>
      <c r="AB29" s="216"/>
      <c r="AC29" s="216"/>
      <c r="AD29" s="216"/>
      <c r="AE29" s="216"/>
      <c r="AK29" s="215">
        <f>ROUND(AV94,2)</f>
        <v>0</v>
      </c>
      <c r="AL29" s="216"/>
      <c r="AM29" s="216"/>
      <c r="AN29" s="216"/>
      <c r="AO29" s="216"/>
      <c r="AR29" s="34"/>
      <c r="BE29" s="205"/>
    </row>
    <row r="30" spans="2:57" s="2" customFormat="1" ht="14.45" customHeight="1">
      <c r="B30" s="34"/>
      <c r="F30" s="25" t="s">
        <v>43</v>
      </c>
      <c r="L30" s="217">
        <v>0.12</v>
      </c>
      <c r="M30" s="216"/>
      <c r="N30" s="216"/>
      <c r="O30" s="216"/>
      <c r="P30" s="216"/>
      <c r="W30" s="215">
        <f>ROUND(BA94,2)</f>
        <v>0</v>
      </c>
      <c r="X30" s="216"/>
      <c r="Y30" s="216"/>
      <c r="Z30" s="216"/>
      <c r="AA30" s="216"/>
      <c r="AB30" s="216"/>
      <c r="AC30" s="216"/>
      <c r="AD30" s="216"/>
      <c r="AE30" s="216"/>
      <c r="AK30" s="215">
        <f>ROUND(AW94,2)</f>
        <v>0</v>
      </c>
      <c r="AL30" s="216"/>
      <c r="AM30" s="216"/>
      <c r="AN30" s="216"/>
      <c r="AO30" s="216"/>
      <c r="AR30" s="34"/>
      <c r="BE30" s="205"/>
    </row>
    <row r="31" spans="2:57" s="2" customFormat="1" ht="14.45" customHeight="1" hidden="1">
      <c r="B31" s="34"/>
      <c r="F31" s="25" t="s">
        <v>44</v>
      </c>
      <c r="L31" s="217">
        <v>0.21</v>
      </c>
      <c r="M31" s="216"/>
      <c r="N31" s="216"/>
      <c r="O31" s="216"/>
      <c r="P31" s="216"/>
      <c r="W31" s="215">
        <f>ROUND(BB94,2)</f>
        <v>0</v>
      </c>
      <c r="X31" s="216"/>
      <c r="Y31" s="216"/>
      <c r="Z31" s="216"/>
      <c r="AA31" s="216"/>
      <c r="AB31" s="216"/>
      <c r="AC31" s="216"/>
      <c r="AD31" s="216"/>
      <c r="AE31" s="216"/>
      <c r="AK31" s="215">
        <v>0</v>
      </c>
      <c r="AL31" s="216"/>
      <c r="AM31" s="216"/>
      <c r="AN31" s="216"/>
      <c r="AO31" s="216"/>
      <c r="AR31" s="34"/>
      <c r="BE31" s="205"/>
    </row>
    <row r="32" spans="2:57" s="2" customFormat="1" ht="14.45" customHeight="1" hidden="1">
      <c r="B32" s="34"/>
      <c r="F32" s="25" t="s">
        <v>45</v>
      </c>
      <c r="L32" s="217">
        <v>0.12</v>
      </c>
      <c r="M32" s="216"/>
      <c r="N32" s="216"/>
      <c r="O32" s="216"/>
      <c r="P32" s="216"/>
      <c r="W32" s="215">
        <f>ROUND(BC94,2)</f>
        <v>0</v>
      </c>
      <c r="X32" s="216"/>
      <c r="Y32" s="216"/>
      <c r="Z32" s="216"/>
      <c r="AA32" s="216"/>
      <c r="AB32" s="216"/>
      <c r="AC32" s="216"/>
      <c r="AD32" s="216"/>
      <c r="AE32" s="216"/>
      <c r="AK32" s="215">
        <v>0</v>
      </c>
      <c r="AL32" s="216"/>
      <c r="AM32" s="216"/>
      <c r="AN32" s="216"/>
      <c r="AO32" s="216"/>
      <c r="AR32" s="34"/>
      <c r="BE32" s="205"/>
    </row>
    <row r="33" spans="2:57" s="2" customFormat="1" ht="14.45" customHeight="1" hidden="1">
      <c r="B33" s="34"/>
      <c r="F33" s="25" t="s">
        <v>46</v>
      </c>
      <c r="L33" s="217">
        <v>0</v>
      </c>
      <c r="M33" s="216"/>
      <c r="N33" s="216"/>
      <c r="O33" s="216"/>
      <c r="P33" s="216"/>
      <c r="W33" s="215">
        <f>ROUND(BD94,2)</f>
        <v>0</v>
      </c>
      <c r="X33" s="216"/>
      <c r="Y33" s="216"/>
      <c r="Z33" s="216"/>
      <c r="AA33" s="216"/>
      <c r="AB33" s="216"/>
      <c r="AC33" s="216"/>
      <c r="AD33" s="216"/>
      <c r="AE33" s="216"/>
      <c r="AK33" s="215">
        <v>0</v>
      </c>
      <c r="AL33" s="216"/>
      <c r="AM33" s="216"/>
      <c r="AN33" s="216"/>
      <c r="AO33" s="216"/>
      <c r="AR33" s="34"/>
      <c r="BE33" s="205"/>
    </row>
    <row r="34" spans="2:57" s="1" customFormat="1" ht="6.95" customHeight="1">
      <c r="B34" s="30"/>
      <c r="AR34" s="30"/>
      <c r="BE34" s="204"/>
    </row>
    <row r="35" spans="2:44" s="1" customFormat="1" ht="25.9" customHeight="1">
      <c r="B35" s="30"/>
      <c r="C35" s="35"/>
      <c r="D35" s="36" t="s">
        <v>47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48</v>
      </c>
      <c r="U35" s="37"/>
      <c r="V35" s="37"/>
      <c r="W35" s="37"/>
      <c r="X35" s="221" t="s">
        <v>49</v>
      </c>
      <c r="Y35" s="219"/>
      <c r="Z35" s="219"/>
      <c r="AA35" s="219"/>
      <c r="AB35" s="219"/>
      <c r="AC35" s="37"/>
      <c r="AD35" s="37"/>
      <c r="AE35" s="37"/>
      <c r="AF35" s="37"/>
      <c r="AG35" s="37"/>
      <c r="AH35" s="37"/>
      <c r="AI35" s="37"/>
      <c r="AJ35" s="37"/>
      <c r="AK35" s="218">
        <f>SUM(AK26:AK33)</f>
        <v>0</v>
      </c>
      <c r="AL35" s="219"/>
      <c r="AM35" s="219"/>
      <c r="AN35" s="219"/>
      <c r="AO35" s="220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8"/>
      <c r="AR38" s="18"/>
    </row>
    <row r="39" spans="2:44" ht="14.45" customHeight="1">
      <c r="B39" s="18"/>
      <c r="AR39" s="18"/>
    </row>
    <row r="40" spans="2:44" ht="14.45" customHeight="1">
      <c r="B40" s="18"/>
      <c r="AR40" s="18"/>
    </row>
    <row r="41" spans="2:44" ht="14.45" customHeight="1">
      <c r="B41" s="18"/>
      <c r="AR41" s="18"/>
    </row>
    <row r="42" spans="2:44" ht="14.45" customHeight="1">
      <c r="B42" s="18"/>
      <c r="AR42" s="18"/>
    </row>
    <row r="43" spans="2:44" ht="14.45" customHeight="1">
      <c r="B43" s="18"/>
      <c r="AR43" s="18"/>
    </row>
    <row r="44" spans="2:44" ht="14.45" customHeight="1">
      <c r="B44" s="18"/>
      <c r="AR44" s="18"/>
    </row>
    <row r="45" spans="2:44" ht="14.45" customHeight="1">
      <c r="B45" s="18"/>
      <c r="AR45" s="18"/>
    </row>
    <row r="46" spans="2:44" ht="14.45" customHeight="1">
      <c r="B46" s="18"/>
      <c r="AR46" s="18"/>
    </row>
    <row r="47" spans="2:44" ht="14.45" customHeight="1">
      <c r="B47" s="18"/>
      <c r="AR47" s="18"/>
    </row>
    <row r="48" spans="2:44" ht="14.45" customHeight="1">
      <c r="B48" s="18"/>
      <c r="AR48" s="18"/>
    </row>
    <row r="49" spans="2:44" s="1" customFormat="1" ht="14.45" customHeight="1">
      <c r="B49" s="30"/>
      <c r="D49" s="39" t="s">
        <v>50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51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52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53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52</v>
      </c>
      <c r="AI60" s="32"/>
      <c r="AJ60" s="32"/>
      <c r="AK60" s="32"/>
      <c r="AL60" s="32"/>
      <c r="AM60" s="41" t="s">
        <v>53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55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52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53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52</v>
      </c>
      <c r="AI75" s="32"/>
      <c r="AJ75" s="32"/>
      <c r="AK75" s="32"/>
      <c r="AL75" s="32"/>
      <c r="AM75" s="41" t="s">
        <v>53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19" t="s">
        <v>56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5" t="s">
        <v>13</v>
      </c>
      <c r="L84" s="3" t="str">
        <f>K5</f>
        <v>F23009</v>
      </c>
      <c r="AR84" s="46"/>
    </row>
    <row r="85" spans="2:44" s="4" customFormat="1" ht="36.95" customHeight="1">
      <c r="B85" s="47"/>
      <c r="C85" s="48" t="s">
        <v>16</v>
      </c>
      <c r="L85" s="184" t="str">
        <f>K6</f>
        <v>Stavební úprava místní komunikace ulice U zastávky, Mariánské Lázně</v>
      </c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5" t="s">
        <v>20</v>
      </c>
      <c r="L87" s="49" t="str">
        <f>IF(K8="","",K8)</f>
        <v>p.č. 1163/2, 894/4, 1148/1</v>
      </c>
      <c r="AI87" s="25" t="s">
        <v>22</v>
      </c>
      <c r="AM87" s="186" t="str">
        <f>IF(AN8="","",AN8)</f>
        <v>18. 4. 2023</v>
      </c>
      <c r="AN87" s="186"/>
      <c r="AR87" s="30"/>
    </row>
    <row r="88" spans="2:44" s="1" customFormat="1" ht="6.95" customHeight="1">
      <c r="B88" s="30"/>
      <c r="AR88" s="30"/>
    </row>
    <row r="89" spans="2:56" s="1" customFormat="1" ht="25.7" customHeight="1">
      <c r="B89" s="30"/>
      <c r="C89" s="25" t="s">
        <v>24</v>
      </c>
      <c r="L89" s="3" t="str">
        <f>IF(E11="","",E11)</f>
        <v>Město Mariánské Lázně</v>
      </c>
      <c r="AI89" s="25" t="s">
        <v>31</v>
      </c>
      <c r="AM89" s="187" t="str">
        <f>IF(E17="","",E17)</f>
        <v>Projekční kancelář Beránek &amp; Hradil</v>
      </c>
      <c r="AN89" s="188"/>
      <c r="AO89" s="188"/>
      <c r="AP89" s="188"/>
      <c r="AR89" s="30"/>
      <c r="AS89" s="189" t="s">
        <v>57</v>
      </c>
      <c r="AT89" s="190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2:56" s="1" customFormat="1" ht="15.2" customHeight="1">
      <c r="B90" s="30"/>
      <c r="C90" s="25" t="s">
        <v>29</v>
      </c>
      <c r="L90" s="3" t="str">
        <f>IF(E14="Vyplň údaj","",E14)</f>
        <v/>
      </c>
      <c r="AI90" s="25" t="s">
        <v>34</v>
      </c>
      <c r="AM90" s="187" t="str">
        <f>IF(E20="","",E20)</f>
        <v xml:space="preserve"> </v>
      </c>
      <c r="AN90" s="188"/>
      <c r="AO90" s="188"/>
      <c r="AP90" s="188"/>
      <c r="AR90" s="30"/>
      <c r="AS90" s="191"/>
      <c r="AT90" s="192"/>
      <c r="BD90" s="54"/>
    </row>
    <row r="91" spans="2:56" s="1" customFormat="1" ht="10.9" customHeight="1">
      <c r="B91" s="30"/>
      <c r="AR91" s="30"/>
      <c r="AS91" s="191"/>
      <c r="AT91" s="192"/>
      <c r="BD91" s="54"/>
    </row>
    <row r="92" spans="2:56" s="1" customFormat="1" ht="29.25" customHeight="1">
      <c r="B92" s="30"/>
      <c r="C92" s="193" t="s">
        <v>58</v>
      </c>
      <c r="D92" s="194"/>
      <c r="E92" s="194"/>
      <c r="F92" s="194"/>
      <c r="G92" s="194"/>
      <c r="H92" s="55"/>
      <c r="I92" s="196" t="s">
        <v>59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5" t="s">
        <v>60</v>
      </c>
      <c r="AH92" s="194"/>
      <c r="AI92" s="194"/>
      <c r="AJ92" s="194"/>
      <c r="AK92" s="194"/>
      <c r="AL92" s="194"/>
      <c r="AM92" s="194"/>
      <c r="AN92" s="196" t="s">
        <v>61</v>
      </c>
      <c r="AO92" s="194"/>
      <c r="AP92" s="197"/>
      <c r="AQ92" s="56" t="s">
        <v>62</v>
      </c>
      <c r="AR92" s="30"/>
      <c r="AS92" s="57" t="s">
        <v>63</v>
      </c>
      <c r="AT92" s="58" t="s">
        <v>64</v>
      </c>
      <c r="AU92" s="58" t="s">
        <v>65</v>
      </c>
      <c r="AV92" s="58" t="s">
        <v>66</v>
      </c>
      <c r="AW92" s="58" t="s">
        <v>67</v>
      </c>
      <c r="AX92" s="58" t="s">
        <v>68</v>
      </c>
      <c r="AY92" s="58" t="s">
        <v>69</v>
      </c>
      <c r="AZ92" s="58" t="s">
        <v>70</v>
      </c>
      <c r="BA92" s="58" t="s">
        <v>71</v>
      </c>
      <c r="BB92" s="58" t="s">
        <v>72</v>
      </c>
      <c r="BC92" s="58" t="s">
        <v>73</v>
      </c>
      <c r="BD92" s="59" t="s">
        <v>74</v>
      </c>
    </row>
    <row r="93" spans="2:56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2:90" s="5" customFormat="1" ht="32.45" customHeight="1">
      <c r="B94" s="61"/>
      <c r="C94" s="62" t="s">
        <v>75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1">
        <f>ROUND(SUM(AG95:AG98),2)</f>
        <v>0</v>
      </c>
      <c r="AH94" s="201"/>
      <c r="AI94" s="201"/>
      <c r="AJ94" s="201"/>
      <c r="AK94" s="201"/>
      <c r="AL94" s="201"/>
      <c r="AM94" s="201"/>
      <c r="AN94" s="202">
        <f>SUM(AG94,AT94)</f>
        <v>0</v>
      </c>
      <c r="AO94" s="202"/>
      <c r="AP94" s="202"/>
      <c r="AQ94" s="65" t="s">
        <v>1</v>
      </c>
      <c r="AR94" s="61"/>
      <c r="AS94" s="66">
        <f>ROUND(SUM(AS95:AS98),2)</f>
        <v>0</v>
      </c>
      <c r="AT94" s="67">
        <f>ROUND(SUM(AV94:AW94),2)</f>
        <v>0</v>
      </c>
      <c r="AU94" s="68">
        <f>ROUND(SUM(AU95:AU98),5)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ROUND(SUM(AZ95:AZ98),2)</f>
        <v>0</v>
      </c>
      <c r="BA94" s="67">
        <f>ROUND(SUM(BA95:BA98),2)</f>
        <v>0</v>
      </c>
      <c r="BB94" s="67">
        <f>ROUND(SUM(BB95:BB98),2)</f>
        <v>0</v>
      </c>
      <c r="BC94" s="67">
        <f>ROUND(SUM(BC95:BC98),2)</f>
        <v>0</v>
      </c>
      <c r="BD94" s="69">
        <f>ROUND(SUM(BD95:BD98),2)</f>
        <v>0</v>
      </c>
      <c r="BS94" s="70" t="s">
        <v>76</v>
      </c>
      <c r="BT94" s="70" t="s">
        <v>77</v>
      </c>
      <c r="BU94" s="71" t="s">
        <v>78</v>
      </c>
      <c r="BV94" s="70" t="s">
        <v>79</v>
      </c>
      <c r="BW94" s="70" t="s">
        <v>5</v>
      </c>
      <c r="BX94" s="70" t="s">
        <v>80</v>
      </c>
      <c r="CL94" s="70" t="s">
        <v>1</v>
      </c>
    </row>
    <row r="95" spans="1:91" s="6" customFormat="1" ht="16.5" customHeight="1">
      <c r="A95" s="72" t="s">
        <v>81</v>
      </c>
      <c r="B95" s="73"/>
      <c r="C95" s="74"/>
      <c r="D95" s="198" t="s">
        <v>82</v>
      </c>
      <c r="E95" s="198"/>
      <c r="F95" s="198"/>
      <c r="G95" s="198"/>
      <c r="H95" s="198"/>
      <c r="I95" s="75"/>
      <c r="J95" s="198" t="s">
        <v>83</v>
      </c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9">
        <f>'SO 001 - Příprava staveniště'!J30</f>
        <v>0</v>
      </c>
      <c r="AH95" s="200"/>
      <c r="AI95" s="200"/>
      <c r="AJ95" s="200"/>
      <c r="AK95" s="200"/>
      <c r="AL95" s="200"/>
      <c r="AM95" s="200"/>
      <c r="AN95" s="199">
        <f>SUM(AG95,AT95)</f>
        <v>0</v>
      </c>
      <c r="AO95" s="200"/>
      <c r="AP95" s="200"/>
      <c r="AQ95" s="76" t="s">
        <v>84</v>
      </c>
      <c r="AR95" s="73"/>
      <c r="AS95" s="77">
        <v>0</v>
      </c>
      <c r="AT95" s="78">
        <f>ROUND(SUM(AV95:AW95),2)</f>
        <v>0</v>
      </c>
      <c r="AU95" s="79">
        <f>'SO 001 - Příprava staveniště'!P128</f>
        <v>0</v>
      </c>
      <c r="AV95" s="78">
        <f>'SO 001 - Příprava staveniště'!J33</f>
        <v>0</v>
      </c>
      <c r="AW95" s="78">
        <f>'SO 001 - Příprava staveniště'!J34</f>
        <v>0</v>
      </c>
      <c r="AX95" s="78">
        <f>'SO 001 - Příprava staveniště'!J35</f>
        <v>0</v>
      </c>
      <c r="AY95" s="78">
        <f>'SO 001 - Příprava staveniště'!J36</f>
        <v>0</v>
      </c>
      <c r="AZ95" s="78">
        <f>'SO 001 - Příprava staveniště'!F33</f>
        <v>0</v>
      </c>
      <c r="BA95" s="78">
        <f>'SO 001 - Příprava staveniště'!F34</f>
        <v>0</v>
      </c>
      <c r="BB95" s="78">
        <f>'SO 001 - Příprava staveniště'!F35</f>
        <v>0</v>
      </c>
      <c r="BC95" s="78">
        <f>'SO 001 - Příprava staveniště'!F36</f>
        <v>0</v>
      </c>
      <c r="BD95" s="80">
        <f>'SO 001 - Příprava staveniště'!F37</f>
        <v>0</v>
      </c>
      <c r="BT95" s="81" t="s">
        <v>85</v>
      </c>
      <c r="BV95" s="81" t="s">
        <v>79</v>
      </c>
      <c r="BW95" s="81" t="s">
        <v>86</v>
      </c>
      <c r="BX95" s="81" t="s">
        <v>5</v>
      </c>
      <c r="CL95" s="81" t="s">
        <v>1</v>
      </c>
      <c r="CM95" s="81" t="s">
        <v>87</v>
      </c>
    </row>
    <row r="96" spans="1:91" s="6" customFormat="1" ht="16.5" customHeight="1">
      <c r="A96" s="72" t="s">
        <v>81</v>
      </c>
      <c r="B96" s="73"/>
      <c r="C96" s="74"/>
      <c r="D96" s="198" t="s">
        <v>88</v>
      </c>
      <c r="E96" s="198"/>
      <c r="F96" s="198"/>
      <c r="G96" s="198"/>
      <c r="H96" s="198"/>
      <c r="I96" s="75"/>
      <c r="J96" s="198" t="s">
        <v>89</v>
      </c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9">
        <f>'SO 101 - Komunikace'!J30</f>
        <v>0</v>
      </c>
      <c r="AH96" s="200"/>
      <c r="AI96" s="200"/>
      <c r="AJ96" s="200"/>
      <c r="AK96" s="200"/>
      <c r="AL96" s="200"/>
      <c r="AM96" s="200"/>
      <c r="AN96" s="199">
        <f>SUM(AG96,AT96)</f>
        <v>0</v>
      </c>
      <c r="AO96" s="200"/>
      <c r="AP96" s="200"/>
      <c r="AQ96" s="76" t="s">
        <v>84</v>
      </c>
      <c r="AR96" s="73"/>
      <c r="AS96" s="77">
        <v>0</v>
      </c>
      <c r="AT96" s="78">
        <f>ROUND(SUM(AV96:AW96),2)</f>
        <v>0</v>
      </c>
      <c r="AU96" s="79">
        <f>'SO 101 - Komunikace'!P129</f>
        <v>0</v>
      </c>
      <c r="AV96" s="78">
        <f>'SO 101 - Komunikace'!J33</f>
        <v>0</v>
      </c>
      <c r="AW96" s="78">
        <f>'SO 101 - Komunikace'!J34</f>
        <v>0</v>
      </c>
      <c r="AX96" s="78">
        <f>'SO 101 - Komunikace'!J35</f>
        <v>0</v>
      </c>
      <c r="AY96" s="78">
        <f>'SO 101 - Komunikace'!J36</f>
        <v>0</v>
      </c>
      <c r="AZ96" s="78">
        <f>'SO 101 - Komunikace'!F33</f>
        <v>0</v>
      </c>
      <c r="BA96" s="78">
        <f>'SO 101 - Komunikace'!F34</f>
        <v>0</v>
      </c>
      <c r="BB96" s="78">
        <f>'SO 101 - Komunikace'!F35</f>
        <v>0</v>
      </c>
      <c r="BC96" s="78">
        <f>'SO 101 - Komunikace'!F36</f>
        <v>0</v>
      </c>
      <c r="BD96" s="80">
        <f>'SO 101 - Komunikace'!F37</f>
        <v>0</v>
      </c>
      <c r="BT96" s="81" t="s">
        <v>85</v>
      </c>
      <c r="BV96" s="81" t="s">
        <v>79</v>
      </c>
      <c r="BW96" s="81" t="s">
        <v>90</v>
      </c>
      <c r="BX96" s="81" t="s">
        <v>5</v>
      </c>
      <c r="CL96" s="81" t="s">
        <v>1</v>
      </c>
      <c r="CM96" s="81" t="s">
        <v>87</v>
      </c>
    </row>
    <row r="97" spans="1:91" s="6" customFormat="1" ht="24.75" customHeight="1">
      <c r="A97" s="72" t="s">
        <v>81</v>
      </c>
      <c r="B97" s="73"/>
      <c r="C97" s="74"/>
      <c r="D97" s="198" t="s">
        <v>91</v>
      </c>
      <c r="E97" s="198"/>
      <c r="F97" s="198"/>
      <c r="G97" s="198"/>
      <c r="H97" s="198"/>
      <c r="I97" s="75"/>
      <c r="J97" s="198" t="s">
        <v>92</v>
      </c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9">
        <f>'SO 401-1 - Veřejné osvětlení'!J30</f>
        <v>0</v>
      </c>
      <c r="AH97" s="200"/>
      <c r="AI97" s="200"/>
      <c r="AJ97" s="200"/>
      <c r="AK97" s="200"/>
      <c r="AL97" s="200"/>
      <c r="AM97" s="200"/>
      <c r="AN97" s="199">
        <f>SUM(AG97,AT97)</f>
        <v>0</v>
      </c>
      <c r="AO97" s="200"/>
      <c r="AP97" s="200"/>
      <c r="AQ97" s="76" t="s">
        <v>84</v>
      </c>
      <c r="AR97" s="73"/>
      <c r="AS97" s="77">
        <v>0</v>
      </c>
      <c r="AT97" s="78">
        <f>ROUND(SUM(AV97:AW97),2)</f>
        <v>0</v>
      </c>
      <c r="AU97" s="79">
        <f>'SO 401-1 - Veřejné osvětlení'!P121</f>
        <v>0</v>
      </c>
      <c r="AV97" s="78">
        <f>'SO 401-1 - Veřejné osvětlení'!J33</f>
        <v>0</v>
      </c>
      <c r="AW97" s="78">
        <f>'SO 401-1 - Veřejné osvětlení'!J34</f>
        <v>0</v>
      </c>
      <c r="AX97" s="78">
        <f>'SO 401-1 - Veřejné osvětlení'!J35</f>
        <v>0</v>
      </c>
      <c r="AY97" s="78">
        <f>'SO 401-1 - Veřejné osvětlení'!J36</f>
        <v>0</v>
      </c>
      <c r="AZ97" s="78">
        <f>'SO 401-1 - Veřejné osvětlení'!F33</f>
        <v>0</v>
      </c>
      <c r="BA97" s="78">
        <f>'SO 401-1 - Veřejné osvětlení'!F34</f>
        <v>0</v>
      </c>
      <c r="BB97" s="78">
        <f>'SO 401-1 - Veřejné osvětlení'!F35</f>
        <v>0</v>
      </c>
      <c r="BC97" s="78">
        <f>'SO 401-1 - Veřejné osvětlení'!F36</f>
        <v>0</v>
      </c>
      <c r="BD97" s="80">
        <f>'SO 401-1 - Veřejné osvětlení'!F37</f>
        <v>0</v>
      </c>
      <c r="BT97" s="81" t="s">
        <v>85</v>
      </c>
      <c r="BV97" s="81" t="s">
        <v>79</v>
      </c>
      <c r="BW97" s="81" t="s">
        <v>93</v>
      </c>
      <c r="BX97" s="81" t="s">
        <v>5</v>
      </c>
      <c r="CL97" s="81" t="s">
        <v>1</v>
      </c>
      <c r="CM97" s="81" t="s">
        <v>87</v>
      </c>
    </row>
    <row r="98" spans="1:91" s="6" customFormat="1" ht="16.5" customHeight="1">
      <c r="A98" s="72" t="s">
        <v>81</v>
      </c>
      <c r="B98" s="73"/>
      <c r="C98" s="74"/>
      <c r="D98" s="198" t="s">
        <v>94</v>
      </c>
      <c r="E98" s="198"/>
      <c r="F98" s="198"/>
      <c r="G98" s="198"/>
      <c r="H98" s="198"/>
      <c r="I98" s="75"/>
      <c r="J98" s="198" t="s">
        <v>95</v>
      </c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9">
        <f>'SO 801 - Zeleň a mobiliář'!J30</f>
        <v>0</v>
      </c>
      <c r="AH98" s="200"/>
      <c r="AI98" s="200"/>
      <c r="AJ98" s="200"/>
      <c r="AK98" s="200"/>
      <c r="AL98" s="200"/>
      <c r="AM98" s="200"/>
      <c r="AN98" s="199">
        <f>SUM(AG98,AT98)</f>
        <v>0</v>
      </c>
      <c r="AO98" s="200"/>
      <c r="AP98" s="200"/>
      <c r="AQ98" s="76" t="s">
        <v>84</v>
      </c>
      <c r="AR98" s="73"/>
      <c r="AS98" s="82">
        <v>0</v>
      </c>
      <c r="AT98" s="83">
        <f>ROUND(SUM(AV98:AW98),2)</f>
        <v>0</v>
      </c>
      <c r="AU98" s="84">
        <f>'SO 801 - Zeleň a mobiliář'!P119</f>
        <v>0</v>
      </c>
      <c r="AV98" s="83">
        <f>'SO 801 - Zeleň a mobiliář'!J33</f>
        <v>0</v>
      </c>
      <c r="AW98" s="83">
        <f>'SO 801 - Zeleň a mobiliář'!J34</f>
        <v>0</v>
      </c>
      <c r="AX98" s="83">
        <f>'SO 801 - Zeleň a mobiliář'!J35</f>
        <v>0</v>
      </c>
      <c r="AY98" s="83">
        <f>'SO 801 - Zeleň a mobiliář'!J36</f>
        <v>0</v>
      </c>
      <c r="AZ98" s="83">
        <f>'SO 801 - Zeleň a mobiliář'!F33</f>
        <v>0</v>
      </c>
      <c r="BA98" s="83">
        <f>'SO 801 - Zeleň a mobiliář'!F34</f>
        <v>0</v>
      </c>
      <c r="BB98" s="83">
        <f>'SO 801 - Zeleň a mobiliář'!F35</f>
        <v>0</v>
      </c>
      <c r="BC98" s="83">
        <f>'SO 801 - Zeleň a mobiliář'!F36</f>
        <v>0</v>
      </c>
      <c r="BD98" s="85">
        <f>'SO 801 - Zeleň a mobiliář'!F37</f>
        <v>0</v>
      </c>
      <c r="BT98" s="81" t="s">
        <v>85</v>
      </c>
      <c r="BV98" s="81" t="s">
        <v>79</v>
      </c>
      <c r="BW98" s="81" t="s">
        <v>96</v>
      </c>
      <c r="BX98" s="81" t="s">
        <v>5</v>
      </c>
      <c r="CL98" s="81" t="s">
        <v>1</v>
      </c>
      <c r="CM98" s="81" t="s">
        <v>87</v>
      </c>
    </row>
    <row r="99" spans="2:44" s="1" customFormat="1" ht="30" customHeight="1">
      <c r="B99" s="30"/>
      <c r="AR99" s="30"/>
    </row>
    <row r="100" spans="2:44" s="1" customFormat="1" ht="6.95" customHeight="1">
      <c r="B100" s="42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30"/>
    </row>
  </sheetData>
  <sheetProtection algorithmName="SHA-512" hashValue="tl/Z1BOpC+BgR8rkcYRg1wQxTIo6KLrNOTAeUycpu43jGkoyglyOVnISMFO+yW+Xx+w+6BJ86aep4LvtQt84Yg==" saltValue="02NiCKRkKgWmTyoYzC9wvqBm/Mm0bHP26Qdt4OFgDMZkVEyZntcPBNc2VqspwDWt6fUj2IwE893TQFyMqazgdg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J85"/>
    <mergeCell ref="AM87:AN87"/>
    <mergeCell ref="AM89:AP89"/>
    <mergeCell ref="AS89:AT91"/>
    <mergeCell ref="AM90:AP90"/>
  </mergeCells>
  <hyperlinks>
    <hyperlink ref="A95" location="'SO 001 - Příprava staveniště'!C2" display="/"/>
    <hyperlink ref="A96" location="'SO 101 - Komunikace'!C2" display="/"/>
    <hyperlink ref="A97" location="'SO 401-1 - Veřejné osvětlení'!C2" display="/"/>
    <hyperlink ref="A98" location="'SO 801 - Zeleň a mobiliář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3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87</v>
      </c>
    </row>
    <row r="4" spans="2:46" ht="24.95" customHeight="1">
      <c r="B4" s="18"/>
      <c r="D4" s="19" t="s">
        <v>97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26.25" customHeight="1">
      <c r="B7" s="18"/>
      <c r="E7" s="222" t="str">
        <f>'Rekapitulace stavby'!K6</f>
        <v>Stavební úprava místní komunikace ulice U zastávky, Mariánské Lázně</v>
      </c>
      <c r="F7" s="223"/>
      <c r="G7" s="223"/>
      <c r="H7" s="223"/>
      <c r="L7" s="18"/>
    </row>
    <row r="8" spans="2:12" s="1" customFormat="1" ht="12" customHeight="1">
      <c r="B8" s="30"/>
      <c r="D8" s="25" t="s">
        <v>98</v>
      </c>
      <c r="L8" s="30"/>
    </row>
    <row r="9" spans="2:12" s="1" customFormat="1" ht="16.5" customHeight="1">
      <c r="B9" s="30"/>
      <c r="E9" s="184" t="s">
        <v>99</v>
      </c>
      <c r="F9" s="224"/>
      <c r="G9" s="224"/>
      <c r="H9" s="224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18. 4. 2023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29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5" t="str">
        <f>'Rekapitulace stavby'!E14</f>
        <v>Vyplň údaj</v>
      </c>
      <c r="F18" s="206"/>
      <c r="G18" s="206"/>
      <c r="H18" s="206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31</v>
      </c>
      <c r="I20" s="25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32</v>
      </c>
      <c r="I21" s="25" t="s">
        <v>28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34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28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36</v>
      </c>
      <c r="L26" s="30"/>
    </row>
    <row r="27" spans="2:12" s="7" customFormat="1" ht="16.5" customHeight="1">
      <c r="B27" s="87"/>
      <c r="E27" s="211" t="s">
        <v>1</v>
      </c>
      <c r="F27" s="211"/>
      <c r="G27" s="211"/>
      <c r="H27" s="211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37</v>
      </c>
      <c r="J30" s="64">
        <f>ROUND(J128,2)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33" t="s">
        <v>38</v>
      </c>
      <c r="J32" s="33" t="s">
        <v>40</v>
      </c>
      <c r="L32" s="30"/>
    </row>
    <row r="33" spans="2:12" s="1" customFormat="1" ht="14.45" customHeight="1">
      <c r="B33" s="30"/>
      <c r="D33" s="53" t="s">
        <v>41</v>
      </c>
      <c r="E33" s="25" t="s">
        <v>42</v>
      </c>
      <c r="F33" s="89">
        <f>ROUND((SUM(BE128:BE233)),2)</f>
        <v>0</v>
      </c>
      <c r="I33" s="90">
        <v>0.21</v>
      </c>
      <c r="J33" s="89">
        <f>ROUND(((SUM(BE128:BE233))*I33),2)</f>
        <v>0</v>
      </c>
      <c r="L33" s="30"/>
    </row>
    <row r="34" spans="2:12" s="1" customFormat="1" ht="14.45" customHeight="1">
      <c r="B34" s="30"/>
      <c r="E34" s="25" t="s">
        <v>43</v>
      </c>
      <c r="F34" s="89">
        <f>ROUND((SUM(BF128:BF233)),2)</f>
        <v>0</v>
      </c>
      <c r="I34" s="90">
        <v>0.12</v>
      </c>
      <c r="J34" s="89">
        <f>ROUND(((SUM(BF128:BF233))*I34),2)</f>
        <v>0</v>
      </c>
      <c r="L34" s="30"/>
    </row>
    <row r="35" spans="2:12" s="1" customFormat="1" ht="14.45" customHeight="1" hidden="1">
      <c r="B35" s="30"/>
      <c r="E35" s="25" t="s">
        <v>44</v>
      </c>
      <c r="F35" s="89">
        <f>ROUND((SUM(BG128:BG233)),2)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89">
        <f>ROUND((SUM(BH128:BH233)),2)</f>
        <v>0</v>
      </c>
      <c r="I36" s="90">
        <v>0.12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89">
        <f>ROUND((SUM(BI128:BI233)),2)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47</v>
      </c>
      <c r="E39" s="55"/>
      <c r="F39" s="55"/>
      <c r="G39" s="93" t="s">
        <v>48</v>
      </c>
      <c r="H39" s="94" t="s">
        <v>49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97" t="s">
        <v>53</v>
      </c>
      <c r="G61" s="41" t="s">
        <v>52</v>
      </c>
      <c r="H61" s="32"/>
      <c r="I61" s="32"/>
      <c r="J61" s="98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97" t="s">
        <v>53</v>
      </c>
      <c r="G76" s="41" t="s">
        <v>52</v>
      </c>
      <c r="H76" s="32"/>
      <c r="I76" s="32"/>
      <c r="J76" s="98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100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26.25" customHeight="1">
      <c r="B85" s="30"/>
      <c r="E85" s="222" t="str">
        <f>E7</f>
        <v>Stavební úprava místní komunikace ulice U zastávky, Mariánské Lázně</v>
      </c>
      <c r="F85" s="223"/>
      <c r="G85" s="223"/>
      <c r="H85" s="223"/>
      <c r="L85" s="30"/>
    </row>
    <row r="86" spans="2:12" s="1" customFormat="1" ht="12" customHeight="1">
      <c r="B86" s="30"/>
      <c r="C86" s="25" t="s">
        <v>98</v>
      </c>
      <c r="L86" s="30"/>
    </row>
    <row r="87" spans="2:12" s="1" customFormat="1" ht="16.5" customHeight="1">
      <c r="B87" s="30"/>
      <c r="E87" s="184" t="str">
        <f>E9</f>
        <v>SO 001 - Příprava staveniště</v>
      </c>
      <c r="F87" s="224"/>
      <c r="G87" s="224"/>
      <c r="H87" s="224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p.č. 1163/2, 894/4, 1148/1</v>
      </c>
      <c r="I89" s="25" t="s">
        <v>22</v>
      </c>
      <c r="J89" s="50" t="str">
        <f>IF(J12="","",J12)</f>
        <v>18. 4. 2023</v>
      </c>
      <c r="L89" s="30"/>
    </row>
    <row r="90" spans="2:12" s="1" customFormat="1" ht="6.95" customHeight="1">
      <c r="B90" s="30"/>
      <c r="L90" s="30"/>
    </row>
    <row r="91" spans="2:12" s="1" customFormat="1" ht="25.7" customHeight="1">
      <c r="B91" s="30"/>
      <c r="C91" s="25" t="s">
        <v>24</v>
      </c>
      <c r="F91" s="23" t="str">
        <f>E15</f>
        <v>Město Mariánské Lázně</v>
      </c>
      <c r="I91" s="25" t="s">
        <v>31</v>
      </c>
      <c r="J91" s="28" t="str">
        <f>E21</f>
        <v>Projekční kancelář Beránek &amp; Hradil</v>
      </c>
      <c r="L91" s="30"/>
    </row>
    <row r="92" spans="2:12" s="1" customFormat="1" ht="15.2" customHeight="1">
      <c r="B92" s="30"/>
      <c r="C92" s="25" t="s">
        <v>29</v>
      </c>
      <c r="F92" s="23" t="str">
        <f>IF(E18="","",E18)</f>
        <v>Vyplň údaj</v>
      </c>
      <c r="I92" s="25" t="s">
        <v>34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101</v>
      </c>
      <c r="D94" s="91"/>
      <c r="E94" s="91"/>
      <c r="F94" s="91"/>
      <c r="G94" s="91"/>
      <c r="H94" s="91"/>
      <c r="I94" s="91"/>
      <c r="J94" s="100" t="s">
        <v>102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103</v>
      </c>
      <c r="J96" s="64">
        <f>J128</f>
        <v>0</v>
      </c>
      <c r="L96" s="30"/>
      <c r="AU96" s="15" t="s">
        <v>104</v>
      </c>
    </row>
    <row r="97" spans="2:12" s="8" customFormat="1" ht="24.95" customHeight="1">
      <c r="B97" s="102"/>
      <c r="D97" s="103" t="s">
        <v>105</v>
      </c>
      <c r="E97" s="104"/>
      <c r="F97" s="104"/>
      <c r="G97" s="104"/>
      <c r="H97" s="104"/>
      <c r="I97" s="104"/>
      <c r="J97" s="105">
        <f>J129</f>
        <v>0</v>
      </c>
      <c r="L97" s="102"/>
    </row>
    <row r="98" spans="2:12" s="9" customFormat="1" ht="19.9" customHeight="1">
      <c r="B98" s="106"/>
      <c r="D98" s="107" t="s">
        <v>106</v>
      </c>
      <c r="E98" s="108"/>
      <c r="F98" s="108"/>
      <c r="G98" s="108"/>
      <c r="H98" s="108"/>
      <c r="I98" s="108"/>
      <c r="J98" s="109">
        <f>J130</f>
        <v>0</v>
      </c>
      <c r="L98" s="106"/>
    </row>
    <row r="99" spans="2:12" s="9" customFormat="1" ht="19.9" customHeight="1">
      <c r="B99" s="106"/>
      <c r="D99" s="107" t="s">
        <v>107</v>
      </c>
      <c r="E99" s="108"/>
      <c r="F99" s="108"/>
      <c r="G99" s="108"/>
      <c r="H99" s="108"/>
      <c r="I99" s="108"/>
      <c r="J99" s="109">
        <f>J181</f>
        <v>0</v>
      </c>
      <c r="L99" s="106"/>
    </row>
    <row r="100" spans="2:12" s="9" customFormat="1" ht="19.9" customHeight="1">
      <c r="B100" s="106"/>
      <c r="D100" s="107" t="s">
        <v>108</v>
      </c>
      <c r="E100" s="108"/>
      <c r="F100" s="108"/>
      <c r="G100" s="108"/>
      <c r="H100" s="108"/>
      <c r="I100" s="108"/>
      <c r="J100" s="109">
        <f>J189</f>
        <v>0</v>
      </c>
      <c r="L100" s="106"/>
    </row>
    <row r="101" spans="2:12" s="9" customFormat="1" ht="19.9" customHeight="1">
      <c r="B101" s="106"/>
      <c r="D101" s="107" t="s">
        <v>109</v>
      </c>
      <c r="E101" s="108"/>
      <c r="F101" s="108"/>
      <c r="G101" s="108"/>
      <c r="H101" s="108"/>
      <c r="I101" s="108"/>
      <c r="J101" s="109">
        <f>J196</f>
        <v>0</v>
      </c>
      <c r="L101" s="106"/>
    </row>
    <row r="102" spans="2:12" s="9" customFormat="1" ht="19.9" customHeight="1">
      <c r="B102" s="106"/>
      <c r="D102" s="107" t="s">
        <v>110</v>
      </c>
      <c r="E102" s="108"/>
      <c r="F102" s="108"/>
      <c r="G102" s="108"/>
      <c r="H102" s="108"/>
      <c r="I102" s="108"/>
      <c r="J102" s="109">
        <f>J201</f>
        <v>0</v>
      </c>
      <c r="L102" s="106"/>
    </row>
    <row r="103" spans="2:12" s="8" customFormat="1" ht="24.95" customHeight="1">
      <c r="B103" s="102"/>
      <c r="D103" s="103" t="s">
        <v>111</v>
      </c>
      <c r="E103" s="104"/>
      <c r="F103" s="104"/>
      <c r="G103" s="104"/>
      <c r="H103" s="104"/>
      <c r="I103" s="104"/>
      <c r="J103" s="105">
        <f>J206</f>
        <v>0</v>
      </c>
      <c r="L103" s="102"/>
    </row>
    <row r="104" spans="2:12" s="9" customFormat="1" ht="19.9" customHeight="1">
      <c r="B104" s="106"/>
      <c r="D104" s="107" t="s">
        <v>112</v>
      </c>
      <c r="E104" s="108"/>
      <c r="F104" s="108"/>
      <c r="G104" s="108"/>
      <c r="H104" s="108"/>
      <c r="I104" s="108"/>
      <c r="J104" s="109">
        <f>J207</f>
        <v>0</v>
      </c>
      <c r="L104" s="106"/>
    </row>
    <row r="105" spans="2:12" s="8" customFormat="1" ht="24.95" customHeight="1">
      <c r="B105" s="102"/>
      <c r="D105" s="103" t="s">
        <v>113</v>
      </c>
      <c r="E105" s="104"/>
      <c r="F105" s="104"/>
      <c r="G105" s="104"/>
      <c r="H105" s="104"/>
      <c r="I105" s="104"/>
      <c r="J105" s="105">
        <f>J220</f>
        <v>0</v>
      </c>
      <c r="L105" s="102"/>
    </row>
    <row r="106" spans="2:12" s="9" customFormat="1" ht="19.9" customHeight="1">
      <c r="B106" s="106"/>
      <c r="D106" s="107" t="s">
        <v>114</v>
      </c>
      <c r="E106" s="108"/>
      <c r="F106" s="108"/>
      <c r="G106" s="108"/>
      <c r="H106" s="108"/>
      <c r="I106" s="108"/>
      <c r="J106" s="109">
        <f>J221</f>
        <v>0</v>
      </c>
      <c r="L106" s="106"/>
    </row>
    <row r="107" spans="2:12" s="9" customFormat="1" ht="19.9" customHeight="1">
      <c r="B107" s="106"/>
      <c r="D107" s="107" t="s">
        <v>115</v>
      </c>
      <c r="E107" s="108"/>
      <c r="F107" s="108"/>
      <c r="G107" s="108"/>
      <c r="H107" s="108"/>
      <c r="I107" s="108"/>
      <c r="J107" s="109">
        <f>J226</f>
        <v>0</v>
      </c>
      <c r="L107" s="106"/>
    </row>
    <row r="108" spans="2:12" s="9" customFormat="1" ht="19.9" customHeight="1">
      <c r="B108" s="106"/>
      <c r="D108" s="107" t="s">
        <v>116</v>
      </c>
      <c r="E108" s="108"/>
      <c r="F108" s="108"/>
      <c r="G108" s="108"/>
      <c r="H108" s="108"/>
      <c r="I108" s="108"/>
      <c r="J108" s="109">
        <f>J228</f>
        <v>0</v>
      </c>
      <c r="L108" s="106"/>
    </row>
    <row r="109" spans="2:12" s="1" customFormat="1" ht="21.75" customHeight="1">
      <c r="B109" s="30"/>
      <c r="L109" s="30"/>
    </row>
    <row r="110" spans="2:12" s="1" customFormat="1" ht="6.95" customHeight="1">
      <c r="B110" s="42"/>
      <c r="C110" s="43"/>
      <c r="D110" s="43"/>
      <c r="E110" s="43"/>
      <c r="F110" s="43"/>
      <c r="G110" s="43"/>
      <c r="H110" s="43"/>
      <c r="I110" s="43"/>
      <c r="J110" s="43"/>
      <c r="K110" s="43"/>
      <c r="L110" s="30"/>
    </row>
    <row r="114" spans="2:12" s="1" customFormat="1" ht="6.95" customHeight="1">
      <c r="B114" s="44"/>
      <c r="C114" s="45"/>
      <c r="D114" s="45"/>
      <c r="E114" s="45"/>
      <c r="F114" s="45"/>
      <c r="G114" s="45"/>
      <c r="H114" s="45"/>
      <c r="I114" s="45"/>
      <c r="J114" s="45"/>
      <c r="K114" s="45"/>
      <c r="L114" s="30"/>
    </row>
    <row r="115" spans="2:12" s="1" customFormat="1" ht="24.95" customHeight="1">
      <c r="B115" s="30"/>
      <c r="C115" s="19" t="s">
        <v>117</v>
      </c>
      <c r="L115" s="30"/>
    </row>
    <row r="116" spans="2:12" s="1" customFormat="1" ht="6.95" customHeight="1">
      <c r="B116" s="30"/>
      <c r="L116" s="30"/>
    </row>
    <row r="117" spans="2:12" s="1" customFormat="1" ht="12" customHeight="1">
      <c r="B117" s="30"/>
      <c r="C117" s="25" t="s">
        <v>16</v>
      </c>
      <c r="L117" s="30"/>
    </row>
    <row r="118" spans="2:12" s="1" customFormat="1" ht="26.25" customHeight="1">
      <c r="B118" s="30"/>
      <c r="E118" s="222" t="str">
        <f>E7</f>
        <v>Stavební úprava místní komunikace ulice U zastávky, Mariánské Lázně</v>
      </c>
      <c r="F118" s="223"/>
      <c r="G118" s="223"/>
      <c r="H118" s="223"/>
      <c r="L118" s="30"/>
    </row>
    <row r="119" spans="2:12" s="1" customFormat="1" ht="12" customHeight="1">
      <c r="B119" s="30"/>
      <c r="C119" s="25" t="s">
        <v>98</v>
      </c>
      <c r="L119" s="30"/>
    </row>
    <row r="120" spans="2:12" s="1" customFormat="1" ht="16.5" customHeight="1">
      <c r="B120" s="30"/>
      <c r="E120" s="184" t="str">
        <f>E9</f>
        <v>SO 001 - Příprava staveniště</v>
      </c>
      <c r="F120" s="224"/>
      <c r="G120" s="224"/>
      <c r="H120" s="224"/>
      <c r="L120" s="30"/>
    </row>
    <row r="121" spans="2:12" s="1" customFormat="1" ht="6.95" customHeight="1">
      <c r="B121" s="30"/>
      <c r="L121" s="30"/>
    </row>
    <row r="122" spans="2:12" s="1" customFormat="1" ht="12" customHeight="1">
      <c r="B122" s="30"/>
      <c r="C122" s="25" t="s">
        <v>20</v>
      </c>
      <c r="F122" s="23" t="str">
        <f>F12</f>
        <v>p.č. 1163/2, 894/4, 1148/1</v>
      </c>
      <c r="I122" s="25" t="s">
        <v>22</v>
      </c>
      <c r="J122" s="50" t="str">
        <f>IF(J12="","",J12)</f>
        <v>18. 4. 2023</v>
      </c>
      <c r="L122" s="30"/>
    </row>
    <row r="123" spans="2:12" s="1" customFormat="1" ht="6.95" customHeight="1">
      <c r="B123" s="30"/>
      <c r="L123" s="30"/>
    </row>
    <row r="124" spans="2:12" s="1" customFormat="1" ht="25.7" customHeight="1">
      <c r="B124" s="30"/>
      <c r="C124" s="25" t="s">
        <v>24</v>
      </c>
      <c r="F124" s="23" t="str">
        <f>E15</f>
        <v>Město Mariánské Lázně</v>
      </c>
      <c r="I124" s="25" t="s">
        <v>31</v>
      </c>
      <c r="J124" s="28" t="str">
        <f>E21</f>
        <v>Projekční kancelář Beránek &amp; Hradil</v>
      </c>
      <c r="L124" s="30"/>
    </row>
    <row r="125" spans="2:12" s="1" customFormat="1" ht="15.2" customHeight="1">
      <c r="B125" s="30"/>
      <c r="C125" s="25" t="s">
        <v>29</v>
      </c>
      <c r="F125" s="23" t="str">
        <f>IF(E18="","",E18)</f>
        <v>Vyplň údaj</v>
      </c>
      <c r="I125" s="25" t="s">
        <v>34</v>
      </c>
      <c r="J125" s="28" t="str">
        <f>E24</f>
        <v xml:space="preserve"> </v>
      </c>
      <c r="L125" s="30"/>
    </row>
    <row r="126" spans="2:12" s="1" customFormat="1" ht="10.35" customHeight="1">
      <c r="B126" s="30"/>
      <c r="L126" s="30"/>
    </row>
    <row r="127" spans="2:20" s="10" customFormat="1" ht="29.25" customHeight="1">
      <c r="B127" s="110"/>
      <c r="C127" s="111" t="s">
        <v>118</v>
      </c>
      <c r="D127" s="112" t="s">
        <v>62</v>
      </c>
      <c r="E127" s="112" t="s">
        <v>58</v>
      </c>
      <c r="F127" s="112" t="s">
        <v>59</v>
      </c>
      <c r="G127" s="112" t="s">
        <v>119</v>
      </c>
      <c r="H127" s="112" t="s">
        <v>120</v>
      </c>
      <c r="I127" s="112" t="s">
        <v>121</v>
      </c>
      <c r="J127" s="113" t="s">
        <v>102</v>
      </c>
      <c r="K127" s="114" t="s">
        <v>122</v>
      </c>
      <c r="L127" s="110"/>
      <c r="M127" s="57" t="s">
        <v>1</v>
      </c>
      <c r="N127" s="58" t="s">
        <v>41</v>
      </c>
      <c r="O127" s="58" t="s">
        <v>123</v>
      </c>
      <c r="P127" s="58" t="s">
        <v>124</v>
      </c>
      <c r="Q127" s="58" t="s">
        <v>125</v>
      </c>
      <c r="R127" s="58" t="s">
        <v>126</v>
      </c>
      <c r="S127" s="58" t="s">
        <v>127</v>
      </c>
      <c r="T127" s="59" t="s">
        <v>128</v>
      </c>
    </row>
    <row r="128" spans="2:63" s="1" customFormat="1" ht="22.9" customHeight="1">
      <c r="B128" s="30"/>
      <c r="C128" s="62" t="s">
        <v>129</v>
      </c>
      <c r="J128" s="115">
        <f>BK128</f>
        <v>0</v>
      </c>
      <c r="L128" s="30"/>
      <c r="M128" s="60"/>
      <c r="N128" s="51"/>
      <c r="O128" s="51"/>
      <c r="P128" s="116">
        <f>P129+P206+P220</f>
        <v>0</v>
      </c>
      <c r="Q128" s="51"/>
      <c r="R128" s="116">
        <f>R129+R206+R220</f>
        <v>0.5112247999999999</v>
      </c>
      <c r="S128" s="51"/>
      <c r="T128" s="117">
        <f>T129+T206+T220</f>
        <v>738.52</v>
      </c>
      <c r="AT128" s="15" t="s">
        <v>76</v>
      </c>
      <c r="AU128" s="15" t="s">
        <v>104</v>
      </c>
      <c r="BK128" s="118">
        <f>BK129+BK206+BK220</f>
        <v>0</v>
      </c>
    </row>
    <row r="129" spans="2:63" s="11" customFormat="1" ht="25.9" customHeight="1">
      <c r="B129" s="119"/>
      <c r="D129" s="120" t="s">
        <v>76</v>
      </c>
      <c r="E129" s="121" t="s">
        <v>130</v>
      </c>
      <c r="F129" s="121" t="s">
        <v>131</v>
      </c>
      <c r="I129" s="122"/>
      <c r="J129" s="123">
        <f>BK129</f>
        <v>0</v>
      </c>
      <c r="L129" s="119"/>
      <c r="M129" s="124"/>
      <c r="P129" s="125">
        <f>P130+P181+P189+P196+P201</f>
        <v>0</v>
      </c>
      <c r="R129" s="125">
        <f>R130+R181+R189+R196+R201</f>
        <v>0.44010479999999996</v>
      </c>
      <c r="T129" s="126">
        <f>T130+T181+T189+T196+T201</f>
        <v>738.52</v>
      </c>
      <c r="AR129" s="120" t="s">
        <v>85</v>
      </c>
      <c r="AT129" s="127" t="s">
        <v>76</v>
      </c>
      <c r="AU129" s="127" t="s">
        <v>77</v>
      </c>
      <c r="AY129" s="120" t="s">
        <v>132</v>
      </c>
      <c r="BK129" s="128">
        <f>BK130+BK181+BK189+BK196+BK201</f>
        <v>0</v>
      </c>
    </row>
    <row r="130" spans="2:63" s="11" customFormat="1" ht="22.9" customHeight="1">
      <c r="B130" s="119"/>
      <c r="D130" s="120" t="s">
        <v>76</v>
      </c>
      <c r="E130" s="129" t="s">
        <v>85</v>
      </c>
      <c r="F130" s="129" t="s">
        <v>133</v>
      </c>
      <c r="I130" s="122"/>
      <c r="J130" s="130">
        <f>BK130</f>
        <v>0</v>
      </c>
      <c r="L130" s="119"/>
      <c r="M130" s="124"/>
      <c r="P130" s="125">
        <f>SUM(P131:P180)</f>
        <v>0</v>
      </c>
      <c r="R130" s="125">
        <f>SUM(R131:R180)</f>
        <v>0</v>
      </c>
      <c r="T130" s="126">
        <f>SUM(T131:T180)</f>
        <v>738.52</v>
      </c>
      <c r="AR130" s="120" t="s">
        <v>85</v>
      </c>
      <c r="AT130" s="127" t="s">
        <v>76</v>
      </c>
      <c r="AU130" s="127" t="s">
        <v>85</v>
      </c>
      <c r="AY130" s="120" t="s">
        <v>132</v>
      </c>
      <c r="BK130" s="128">
        <f>SUM(BK131:BK180)</f>
        <v>0</v>
      </c>
    </row>
    <row r="131" spans="2:65" s="1" customFormat="1" ht="24.2" customHeight="1">
      <c r="B131" s="30"/>
      <c r="C131" s="131" t="s">
        <v>85</v>
      </c>
      <c r="D131" s="131" t="s">
        <v>134</v>
      </c>
      <c r="E131" s="132" t="s">
        <v>135</v>
      </c>
      <c r="F131" s="133" t="s">
        <v>136</v>
      </c>
      <c r="G131" s="134" t="s">
        <v>137</v>
      </c>
      <c r="H131" s="135">
        <v>125</v>
      </c>
      <c r="I131" s="136"/>
      <c r="J131" s="137">
        <f>ROUND(I131*H131,2)</f>
        <v>0</v>
      </c>
      <c r="K131" s="138"/>
      <c r="L131" s="30"/>
      <c r="M131" s="139" t="s">
        <v>1</v>
      </c>
      <c r="N131" s="140" t="s">
        <v>42</v>
      </c>
      <c r="P131" s="141">
        <f>O131*H131</f>
        <v>0</v>
      </c>
      <c r="Q131" s="141">
        <v>0</v>
      </c>
      <c r="R131" s="141">
        <f>Q131*H131</f>
        <v>0</v>
      </c>
      <c r="S131" s="141">
        <v>0.26</v>
      </c>
      <c r="T131" s="142">
        <f>S131*H131</f>
        <v>32.5</v>
      </c>
      <c r="AR131" s="143" t="s">
        <v>138</v>
      </c>
      <c r="AT131" s="143" t="s">
        <v>134</v>
      </c>
      <c r="AU131" s="143" t="s">
        <v>87</v>
      </c>
      <c r="AY131" s="15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5" t="s">
        <v>85</v>
      </c>
      <c r="BK131" s="144">
        <f>ROUND(I131*H131,2)</f>
        <v>0</v>
      </c>
      <c r="BL131" s="15" t="s">
        <v>138</v>
      </c>
      <c r="BM131" s="143" t="s">
        <v>139</v>
      </c>
    </row>
    <row r="132" spans="2:51" s="12" customFormat="1" ht="11.25">
      <c r="B132" s="145"/>
      <c r="D132" s="146" t="s">
        <v>140</v>
      </c>
      <c r="E132" s="147" t="s">
        <v>1</v>
      </c>
      <c r="F132" s="148" t="s">
        <v>141</v>
      </c>
      <c r="H132" s="149">
        <v>5.5</v>
      </c>
      <c r="I132" s="150"/>
      <c r="L132" s="145"/>
      <c r="M132" s="151"/>
      <c r="T132" s="152"/>
      <c r="AT132" s="147" t="s">
        <v>140</v>
      </c>
      <c r="AU132" s="147" t="s">
        <v>87</v>
      </c>
      <c r="AV132" s="12" t="s">
        <v>87</v>
      </c>
      <c r="AW132" s="12" t="s">
        <v>33</v>
      </c>
      <c r="AX132" s="12" t="s">
        <v>77</v>
      </c>
      <c r="AY132" s="147" t="s">
        <v>132</v>
      </c>
    </row>
    <row r="133" spans="2:51" s="12" customFormat="1" ht="11.25">
      <c r="B133" s="145"/>
      <c r="D133" s="146" t="s">
        <v>140</v>
      </c>
      <c r="E133" s="147" t="s">
        <v>1</v>
      </c>
      <c r="F133" s="148" t="s">
        <v>142</v>
      </c>
      <c r="H133" s="149">
        <v>71.5</v>
      </c>
      <c r="I133" s="150"/>
      <c r="L133" s="145"/>
      <c r="M133" s="151"/>
      <c r="T133" s="152"/>
      <c r="AT133" s="147" t="s">
        <v>140</v>
      </c>
      <c r="AU133" s="147" t="s">
        <v>87</v>
      </c>
      <c r="AV133" s="12" t="s">
        <v>87</v>
      </c>
      <c r="AW133" s="12" t="s">
        <v>33</v>
      </c>
      <c r="AX133" s="12" t="s">
        <v>77</v>
      </c>
      <c r="AY133" s="147" t="s">
        <v>132</v>
      </c>
    </row>
    <row r="134" spans="2:51" s="12" customFormat="1" ht="11.25">
      <c r="B134" s="145"/>
      <c r="D134" s="146" t="s">
        <v>140</v>
      </c>
      <c r="E134" s="147" t="s">
        <v>1</v>
      </c>
      <c r="F134" s="148" t="s">
        <v>143</v>
      </c>
      <c r="H134" s="149">
        <v>48</v>
      </c>
      <c r="I134" s="150"/>
      <c r="L134" s="145"/>
      <c r="M134" s="151"/>
      <c r="T134" s="152"/>
      <c r="AT134" s="147" t="s">
        <v>140</v>
      </c>
      <c r="AU134" s="147" t="s">
        <v>87</v>
      </c>
      <c r="AV134" s="12" t="s">
        <v>87</v>
      </c>
      <c r="AW134" s="12" t="s">
        <v>33</v>
      </c>
      <c r="AX134" s="12" t="s">
        <v>77</v>
      </c>
      <c r="AY134" s="147" t="s">
        <v>132</v>
      </c>
    </row>
    <row r="135" spans="2:51" s="13" customFormat="1" ht="11.25">
      <c r="B135" s="153"/>
      <c r="D135" s="146" t="s">
        <v>140</v>
      </c>
      <c r="E135" s="154" t="s">
        <v>1</v>
      </c>
      <c r="F135" s="155" t="s">
        <v>144</v>
      </c>
      <c r="H135" s="156">
        <v>125</v>
      </c>
      <c r="I135" s="157"/>
      <c r="L135" s="153"/>
      <c r="M135" s="158"/>
      <c r="T135" s="159"/>
      <c r="AT135" s="154" t="s">
        <v>140</v>
      </c>
      <c r="AU135" s="154" t="s">
        <v>87</v>
      </c>
      <c r="AV135" s="13" t="s">
        <v>138</v>
      </c>
      <c r="AW135" s="13" t="s">
        <v>33</v>
      </c>
      <c r="AX135" s="13" t="s">
        <v>85</v>
      </c>
      <c r="AY135" s="154" t="s">
        <v>132</v>
      </c>
    </row>
    <row r="136" spans="2:65" s="1" customFormat="1" ht="24.2" customHeight="1">
      <c r="B136" s="30"/>
      <c r="C136" s="131" t="s">
        <v>87</v>
      </c>
      <c r="D136" s="131" t="s">
        <v>134</v>
      </c>
      <c r="E136" s="132" t="s">
        <v>145</v>
      </c>
      <c r="F136" s="133" t="s">
        <v>146</v>
      </c>
      <c r="G136" s="134" t="s">
        <v>137</v>
      </c>
      <c r="H136" s="135">
        <v>12.5</v>
      </c>
      <c r="I136" s="136"/>
      <c r="J136" s="137">
        <f>ROUND(I136*H136,2)</f>
        <v>0</v>
      </c>
      <c r="K136" s="138"/>
      <c r="L136" s="30"/>
      <c r="M136" s="139" t="s">
        <v>1</v>
      </c>
      <c r="N136" s="140" t="s">
        <v>42</v>
      </c>
      <c r="P136" s="141">
        <f>O136*H136</f>
        <v>0</v>
      </c>
      <c r="Q136" s="141">
        <v>0</v>
      </c>
      <c r="R136" s="141">
        <f>Q136*H136</f>
        <v>0</v>
      </c>
      <c r="S136" s="141">
        <v>0.32</v>
      </c>
      <c r="T136" s="142">
        <f>S136*H136</f>
        <v>4</v>
      </c>
      <c r="AR136" s="143" t="s">
        <v>138</v>
      </c>
      <c r="AT136" s="143" t="s">
        <v>134</v>
      </c>
      <c r="AU136" s="143" t="s">
        <v>87</v>
      </c>
      <c r="AY136" s="15" t="s">
        <v>132</v>
      </c>
      <c r="BE136" s="144">
        <f>IF(N136="základní",J136,0)</f>
        <v>0</v>
      </c>
      <c r="BF136" s="144">
        <f>IF(N136="snížená",J136,0)</f>
        <v>0</v>
      </c>
      <c r="BG136" s="144">
        <f>IF(N136="zákl. přenesená",J136,0)</f>
        <v>0</v>
      </c>
      <c r="BH136" s="144">
        <f>IF(N136="sníž. přenesená",J136,0)</f>
        <v>0</v>
      </c>
      <c r="BI136" s="144">
        <f>IF(N136="nulová",J136,0)</f>
        <v>0</v>
      </c>
      <c r="BJ136" s="15" t="s">
        <v>85</v>
      </c>
      <c r="BK136" s="144">
        <f>ROUND(I136*H136,2)</f>
        <v>0</v>
      </c>
      <c r="BL136" s="15" t="s">
        <v>138</v>
      </c>
      <c r="BM136" s="143" t="s">
        <v>147</v>
      </c>
    </row>
    <row r="137" spans="2:51" s="12" customFormat="1" ht="22.5">
      <c r="B137" s="145"/>
      <c r="D137" s="146" t="s">
        <v>140</v>
      </c>
      <c r="E137" s="147" t="s">
        <v>1</v>
      </c>
      <c r="F137" s="148" t="s">
        <v>148</v>
      </c>
      <c r="H137" s="149">
        <v>12.5</v>
      </c>
      <c r="I137" s="150"/>
      <c r="L137" s="145"/>
      <c r="M137" s="151"/>
      <c r="T137" s="152"/>
      <c r="AT137" s="147" t="s">
        <v>140</v>
      </c>
      <c r="AU137" s="147" t="s">
        <v>87</v>
      </c>
      <c r="AV137" s="12" t="s">
        <v>87</v>
      </c>
      <c r="AW137" s="12" t="s">
        <v>33</v>
      </c>
      <c r="AX137" s="12" t="s">
        <v>77</v>
      </c>
      <c r="AY137" s="147" t="s">
        <v>132</v>
      </c>
    </row>
    <row r="138" spans="2:51" s="13" customFormat="1" ht="11.25">
      <c r="B138" s="153"/>
      <c r="D138" s="146" t="s">
        <v>140</v>
      </c>
      <c r="E138" s="154" t="s">
        <v>1</v>
      </c>
      <c r="F138" s="155" t="s">
        <v>144</v>
      </c>
      <c r="H138" s="156">
        <v>12.5</v>
      </c>
      <c r="I138" s="157"/>
      <c r="L138" s="153"/>
      <c r="M138" s="158"/>
      <c r="T138" s="159"/>
      <c r="AT138" s="154" t="s">
        <v>140</v>
      </c>
      <c r="AU138" s="154" t="s">
        <v>87</v>
      </c>
      <c r="AV138" s="13" t="s">
        <v>138</v>
      </c>
      <c r="AW138" s="13" t="s">
        <v>33</v>
      </c>
      <c r="AX138" s="13" t="s">
        <v>85</v>
      </c>
      <c r="AY138" s="154" t="s">
        <v>132</v>
      </c>
    </row>
    <row r="139" spans="2:65" s="1" customFormat="1" ht="24.2" customHeight="1">
      <c r="B139" s="30"/>
      <c r="C139" s="131" t="s">
        <v>149</v>
      </c>
      <c r="D139" s="131" t="s">
        <v>134</v>
      </c>
      <c r="E139" s="132" t="s">
        <v>150</v>
      </c>
      <c r="F139" s="133" t="s">
        <v>151</v>
      </c>
      <c r="G139" s="134" t="s">
        <v>137</v>
      </c>
      <c r="H139" s="135">
        <v>765</v>
      </c>
      <c r="I139" s="136"/>
      <c r="J139" s="137">
        <f>ROUND(I139*H139,2)</f>
        <v>0</v>
      </c>
      <c r="K139" s="138"/>
      <c r="L139" s="30"/>
      <c r="M139" s="139" t="s">
        <v>1</v>
      </c>
      <c r="N139" s="140" t="s">
        <v>42</v>
      </c>
      <c r="P139" s="141">
        <f>O139*H139</f>
        <v>0</v>
      </c>
      <c r="Q139" s="141">
        <v>0</v>
      </c>
      <c r="R139" s="141">
        <f>Q139*H139</f>
        <v>0</v>
      </c>
      <c r="S139" s="141">
        <v>0.58</v>
      </c>
      <c r="T139" s="142">
        <f>S139*H139</f>
        <v>443.7</v>
      </c>
      <c r="AR139" s="143" t="s">
        <v>138</v>
      </c>
      <c r="AT139" s="143" t="s">
        <v>134</v>
      </c>
      <c r="AU139" s="143" t="s">
        <v>87</v>
      </c>
      <c r="AY139" s="15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85</v>
      </c>
      <c r="BK139" s="144">
        <f>ROUND(I139*H139,2)</f>
        <v>0</v>
      </c>
      <c r="BL139" s="15" t="s">
        <v>138</v>
      </c>
      <c r="BM139" s="143" t="s">
        <v>152</v>
      </c>
    </row>
    <row r="140" spans="2:65" s="1" customFormat="1" ht="24.2" customHeight="1">
      <c r="B140" s="30"/>
      <c r="C140" s="131" t="s">
        <v>138</v>
      </c>
      <c r="D140" s="131" t="s">
        <v>134</v>
      </c>
      <c r="E140" s="132" t="s">
        <v>153</v>
      </c>
      <c r="F140" s="133" t="s">
        <v>154</v>
      </c>
      <c r="G140" s="134" t="s">
        <v>137</v>
      </c>
      <c r="H140" s="135">
        <v>765</v>
      </c>
      <c r="I140" s="136"/>
      <c r="J140" s="137">
        <f>ROUND(I140*H140,2)</f>
        <v>0</v>
      </c>
      <c r="K140" s="138"/>
      <c r="L140" s="30"/>
      <c r="M140" s="139" t="s">
        <v>1</v>
      </c>
      <c r="N140" s="140" t="s">
        <v>42</v>
      </c>
      <c r="P140" s="141">
        <f>O140*H140</f>
        <v>0</v>
      </c>
      <c r="Q140" s="141">
        <v>0</v>
      </c>
      <c r="R140" s="141">
        <f>Q140*H140</f>
        <v>0</v>
      </c>
      <c r="S140" s="141">
        <v>0.316</v>
      </c>
      <c r="T140" s="142">
        <f>S140*H140</f>
        <v>241.74</v>
      </c>
      <c r="AR140" s="143" t="s">
        <v>138</v>
      </c>
      <c r="AT140" s="143" t="s">
        <v>134</v>
      </c>
      <c r="AU140" s="143" t="s">
        <v>87</v>
      </c>
      <c r="AY140" s="15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5" t="s">
        <v>85</v>
      </c>
      <c r="BK140" s="144">
        <f>ROUND(I140*H140,2)</f>
        <v>0</v>
      </c>
      <c r="BL140" s="15" t="s">
        <v>138</v>
      </c>
      <c r="BM140" s="143" t="s">
        <v>155</v>
      </c>
    </row>
    <row r="141" spans="2:51" s="12" customFormat="1" ht="11.25">
      <c r="B141" s="145"/>
      <c r="D141" s="146" t="s">
        <v>140</v>
      </c>
      <c r="E141" s="147" t="s">
        <v>1</v>
      </c>
      <c r="F141" s="148" t="s">
        <v>156</v>
      </c>
      <c r="H141" s="149">
        <v>765</v>
      </c>
      <c r="I141" s="150"/>
      <c r="L141" s="145"/>
      <c r="M141" s="151"/>
      <c r="T141" s="152"/>
      <c r="AT141" s="147" t="s">
        <v>140</v>
      </c>
      <c r="AU141" s="147" t="s">
        <v>87</v>
      </c>
      <c r="AV141" s="12" t="s">
        <v>87</v>
      </c>
      <c r="AW141" s="12" t="s">
        <v>33</v>
      </c>
      <c r="AX141" s="12" t="s">
        <v>85</v>
      </c>
      <c r="AY141" s="147" t="s">
        <v>132</v>
      </c>
    </row>
    <row r="142" spans="2:65" s="1" customFormat="1" ht="16.5" customHeight="1">
      <c r="B142" s="30"/>
      <c r="C142" s="131" t="s">
        <v>157</v>
      </c>
      <c r="D142" s="131" t="s">
        <v>134</v>
      </c>
      <c r="E142" s="132" t="s">
        <v>158</v>
      </c>
      <c r="F142" s="133" t="s">
        <v>159</v>
      </c>
      <c r="G142" s="134" t="s">
        <v>160</v>
      </c>
      <c r="H142" s="135">
        <v>19</v>
      </c>
      <c r="I142" s="136"/>
      <c r="J142" s="137">
        <f>ROUND(I142*H142,2)</f>
        <v>0</v>
      </c>
      <c r="K142" s="138"/>
      <c r="L142" s="30"/>
      <c r="M142" s="139" t="s">
        <v>1</v>
      </c>
      <c r="N142" s="140" t="s">
        <v>42</v>
      </c>
      <c r="P142" s="141">
        <f>O142*H142</f>
        <v>0</v>
      </c>
      <c r="Q142" s="141">
        <v>0</v>
      </c>
      <c r="R142" s="141">
        <f>Q142*H142</f>
        <v>0</v>
      </c>
      <c r="S142" s="141">
        <v>0.29</v>
      </c>
      <c r="T142" s="142">
        <f>S142*H142</f>
        <v>5.51</v>
      </c>
      <c r="AR142" s="143" t="s">
        <v>138</v>
      </c>
      <c r="AT142" s="143" t="s">
        <v>134</v>
      </c>
      <c r="AU142" s="143" t="s">
        <v>87</v>
      </c>
      <c r="AY142" s="15" t="s">
        <v>132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85</v>
      </c>
      <c r="BK142" s="144">
        <f>ROUND(I142*H142,2)</f>
        <v>0</v>
      </c>
      <c r="BL142" s="15" t="s">
        <v>138</v>
      </c>
      <c r="BM142" s="143" t="s">
        <v>161</v>
      </c>
    </row>
    <row r="143" spans="2:51" s="12" customFormat="1" ht="11.25">
      <c r="B143" s="145"/>
      <c r="D143" s="146" t="s">
        <v>140</v>
      </c>
      <c r="E143" s="147" t="s">
        <v>1</v>
      </c>
      <c r="F143" s="148" t="s">
        <v>162</v>
      </c>
      <c r="H143" s="149">
        <v>19</v>
      </c>
      <c r="I143" s="150"/>
      <c r="L143" s="145"/>
      <c r="M143" s="151"/>
      <c r="T143" s="152"/>
      <c r="AT143" s="147" t="s">
        <v>140</v>
      </c>
      <c r="AU143" s="147" t="s">
        <v>87</v>
      </c>
      <c r="AV143" s="12" t="s">
        <v>87</v>
      </c>
      <c r="AW143" s="12" t="s">
        <v>33</v>
      </c>
      <c r="AX143" s="12" t="s">
        <v>77</v>
      </c>
      <c r="AY143" s="147" t="s">
        <v>132</v>
      </c>
    </row>
    <row r="144" spans="2:51" s="13" customFormat="1" ht="11.25">
      <c r="B144" s="153"/>
      <c r="D144" s="146" t="s">
        <v>140</v>
      </c>
      <c r="E144" s="154" t="s">
        <v>1</v>
      </c>
      <c r="F144" s="155" t="s">
        <v>144</v>
      </c>
      <c r="H144" s="156">
        <v>19</v>
      </c>
      <c r="I144" s="157"/>
      <c r="L144" s="153"/>
      <c r="M144" s="158"/>
      <c r="T144" s="159"/>
      <c r="AT144" s="154" t="s">
        <v>140</v>
      </c>
      <c r="AU144" s="154" t="s">
        <v>87</v>
      </c>
      <c r="AV144" s="13" t="s">
        <v>138</v>
      </c>
      <c r="AW144" s="13" t="s">
        <v>33</v>
      </c>
      <c r="AX144" s="13" t="s">
        <v>85</v>
      </c>
      <c r="AY144" s="154" t="s">
        <v>132</v>
      </c>
    </row>
    <row r="145" spans="2:65" s="1" customFormat="1" ht="16.5" customHeight="1">
      <c r="B145" s="30"/>
      <c r="C145" s="131" t="s">
        <v>163</v>
      </c>
      <c r="D145" s="131" t="s">
        <v>134</v>
      </c>
      <c r="E145" s="132" t="s">
        <v>164</v>
      </c>
      <c r="F145" s="133" t="s">
        <v>165</v>
      </c>
      <c r="G145" s="134" t="s">
        <v>160</v>
      </c>
      <c r="H145" s="135">
        <v>8</v>
      </c>
      <c r="I145" s="136"/>
      <c r="J145" s="137">
        <f>ROUND(I145*H145,2)</f>
        <v>0</v>
      </c>
      <c r="K145" s="138"/>
      <c r="L145" s="30"/>
      <c r="M145" s="139" t="s">
        <v>1</v>
      </c>
      <c r="N145" s="140" t="s">
        <v>42</v>
      </c>
      <c r="P145" s="141">
        <f>O145*H145</f>
        <v>0</v>
      </c>
      <c r="Q145" s="141">
        <v>0</v>
      </c>
      <c r="R145" s="141">
        <f>Q145*H145</f>
        <v>0</v>
      </c>
      <c r="S145" s="141">
        <v>0.205</v>
      </c>
      <c r="T145" s="142">
        <f>S145*H145</f>
        <v>1.64</v>
      </c>
      <c r="AR145" s="143" t="s">
        <v>138</v>
      </c>
      <c r="AT145" s="143" t="s">
        <v>134</v>
      </c>
      <c r="AU145" s="143" t="s">
        <v>87</v>
      </c>
      <c r="AY145" s="15" t="s">
        <v>132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5" t="s">
        <v>85</v>
      </c>
      <c r="BK145" s="144">
        <f>ROUND(I145*H145,2)</f>
        <v>0</v>
      </c>
      <c r="BL145" s="15" t="s">
        <v>138</v>
      </c>
      <c r="BM145" s="143" t="s">
        <v>166</v>
      </c>
    </row>
    <row r="146" spans="2:65" s="1" customFormat="1" ht="24.2" customHeight="1">
      <c r="B146" s="30"/>
      <c r="C146" s="131" t="s">
        <v>167</v>
      </c>
      <c r="D146" s="131" t="s">
        <v>134</v>
      </c>
      <c r="E146" s="132" t="s">
        <v>168</v>
      </c>
      <c r="F146" s="133" t="s">
        <v>169</v>
      </c>
      <c r="G146" s="134" t="s">
        <v>160</v>
      </c>
      <c r="H146" s="135">
        <v>46</v>
      </c>
      <c r="I146" s="136"/>
      <c r="J146" s="137">
        <f>ROUND(I146*H146,2)</f>
        <v>0</v>
      </c>
      <c r="K146" s="138"/>
      <c r="L146" s="30"/>
      <c r="M146" s="139" t="s">
        <v>1</v>
      </c>
      <c r="N146" s="140" t="s">
        <v>42</v>
      </c>
      <c r="P146" s="141">
        <f>O146*H146</f>
        <v>0</v>
      </c>
      <c r="Q146" s="141">
        <v>0</v>
      </c>
      <c r="R146" s="141">
        <f>Q146*H146</f>
        <v>0</v>
      </c>
      <c r="S146" s="141">
        <v>0.205</v>
      </c>
      <c r="T146" s="142">
        <f>S146*H146</f>
        <v>9.43</v>
      </c>
      <c r="AR146" s="143" t="s">
        <v>138</v>
      </c>
      <c r="AT146" s="143" t="s">
        <v>134</v>
      </c>
      <c r="AU146" s="143" t="s">
        <v>87</v>
      </c>
      <c r="AY146" s="15" t="s">
        <v>132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5" t="s">
        <v>85</v>
      </c>
      <c r="BK146" s="144">
        <f>ROUND(I146*H146,2)</f>
        <v>0</v>
      </c>
      <c r="BL146" s="15" t="s">
        <v>138</v>
      </c>
      <c r="BM146" s="143" t="s">
        <v>170</v>
      </c>
    </row>
    <row r="147" spans="2:51" s="12" customFormat="1" ht="11.25">
      <c r="B147" s="145"/>
      <c r="D147" s="146" t="s">
        <v>140</v>
      </c>
      <c r="E147" s="147" t="s">
        <v>1</v>
      </c>
      <c r="F147" s="148" t="s">
        <v>171</v>
      </c>
      <c r="H147" s="149">
        <v>46</v>
      </c>
      <c r="I147" s="150"/>
      <c r="L147" s="145"/>
      <c r="M147" s="151"/>
      <c r="T147" s="152"/>
      <c r="AT147" s="147" t="s">
        <v>140</v>
      </c>
      <c r="AU147" s="147" t="s">
        <v>87</v>
      </c>
      <c r="AV147" s="12" t="s">
        <v>87</v>
      </c>
      <c r="AW147" s="12" t="s">
        <v>33</v>
      </c>
      <c r="AX147" s="12" t="s">
        <v>77</v>
      </c>
      <c r="AY147" s="147" t="s">
        <v>132</v>
      </c>
    </row>
    <row r="148" spans="2:51" s="13" customFormat="1" ht="11.25">
      <c r="B148" s="153"/>
      <c r="D148" s="146" t="s">
        <v>140</v>
      </c>
      <c r="E148" s="154" t="s">
        <v>1</v>
      </c>
      <c r="F148" s="155" t="s">
        <v>144</v>
      </c>
      <c r="H148" s="156">
        <v>46</v>
      </c>
      <c r="I148" s="157"/>
      <c r="L148" s="153"/>
      <c r="M148" s="158"/>
      <c r="T148" s="159"/>
      <c r="AT148" s="154" t="s">
        <v>140</v>
      </c>
      <c r="AU148" s="154" t="s">
        <v>87</v>
      </c>
      <c r="AV148" s="13" t="s">
        <v>138</v>
      </c>
      <c r="AW148" s="13" t="s">
        <v>33</v>
      </c>
      <c r="AX148" s="13" t="s">
        <v>85</v>
      </c>
      <c r="AY148" s="154" t="s">
        <v>132</v>
      </c>
    </row>
    <row r="149" spans="2:65" s="1" customFormat="1" ht="24.2" customHeight="1">
      <c r="B149" s="30"/>
      <c r="C149" s="131" t="s">
        <v>172</v>
      </c>
      <c r="D149" s="131" t="s">
        <v>134</v>
      </c>
      <c r="E149" s="132" t="s">
        <v>173</v>
      </c>
      <c r="F149" s="133" t="s">
        <v>174</v>
      </c>
      <c r="G149" s="134" t="s">
        <v>175</v>
      </c>
      <c r="H149" s="135">
        <v>25.3</v>
      </c>
      <c r="I149" s="136"/>
      <c r="J149" s="137">
        <f>ROUND(I149*H149,2)</f>
        <v>0</v>
      </c>
      <c r="K149" s="138"/>
      <c r="L149" s="30"/>
      <c r="M149" s="139" t="s">
        <v>1</v>
      </c>
      <c r="N149" s="140" t="s">
        <v>42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138</v>
      </c>
      <c r="AT149" s="143" t="s">
        <v>134</v>
      </c>
      <c r="AU149" s="143" t="s">
        <v>87</v>
      </c>
      <c r="AY149" s="15" t="s">
        <v>132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5" t="s">
        <v>85</v>
      </c>
      <c r="BK149" s="144">
        <f>ROUND(I149*H149,2)</f>
        <v>0</v>
      </c>
      <c r="BL149" s="15" t="s">
        <v>138</v>
      </c>
      <c r="BM149" s="143" t="s">
        <v>176</v>
      </c>
    </row>
    <row r="150" spans="2:51" s="12" customFormat="1" ht="11.25">
      <c r="B150" s="145"/>
      <c r="D150" s="146" t="s">
        <v>140</v>
      </c>
      <c r="E150" s="147" t="s">
        <v>1</v>
      </c>
      <c r="F150" s="148" t="s">
        <v>177</v>
      </c>
      <c r="H150" s="149">
        <v>25.3</v>
      </c>
      <c r="I150" s="150"/>
      <c r="L150" s="145"/>
      <c r="M150" s="151"/>
      <c r="T150" s="152"/>
      <c r="AT150" s="147" t="s">
        <v>140</v>
      </c>
      <c r="AU150" s="147" t="s">
        <v>87</v>
      </c>
      <c r="AV150" s="12" t="s">
        <v>87</v>
      </c>
      <c r="AW150" s="12" t="s">
        <v>33</v>
      </c>
      <c r="AX150" s="12" t="s">
        <v>85</v>
      </c>
      <c r="AY150" s="147" t="s">
        <v>132</v>
      </c>
    </row>
    <row r="151" spans="2:65" s="1" customFormat="1" ht="33" customHeight="1">
      <c r="B151" s="30"/>
      <c r="C151" s="131" t="s">
        <v>178</v>
      </c>
      <c r="D151" s="131" t="s">
        <v>134</v>
      </c>
      <c r="E151" s="132" t="s">
        <v>179</v>
      </c>
      <c r="F151" s="133" t="s">
        <v>180</v>
      </c>
      <c r="G151" s="134" t="s">
        <v>175</v>
      </c>
      <c r="H151" s="135">
        <v>122.8</v>
      </c>
      <c r="I151" s="136"/>
      <c r="J151" s="137">
        <f>ROUND(I151*H151,2)</f>
        <v>0</v>
      </c>
      <c r="K151" s="138"/>
      <c r="L151" s="30"/>
      <c r="M151" s="139" t="s">
        <v>1</v>
      </c>
      <c r="N151" s="140" t="s">
        <v>42</v>
      </c>
      <c r="P151" s="141">
        <f>O151*H151</f>
        <v>0</v>
      </c>
      <c r="Q151" s="141">
        <v>0</v>
      </c>
      <c r="R151" s="141">
        <f>Q151*H151</f>
        <v>0</v>
      </c>
      <c r="S151" s="141">
        <v>0</v>
      </c>
      <c r="T151" s="142">
        <f>S151*H151</f>
        <v>0</v>
      </c>
      <c r="AR151" s="143" t="s">
        <v>138</v>
      </c>
      <c r="AT151" s="143" t="s">
        <v>134</v>
      </c>
      <c r="AU151" s="143" t="s">
        <v>87</v>
      </c>
      <c r="AY151" s="15" t="s">
        <v>132</v>
      </c>
      <c r="BE151" s="144">
        <f>IF(N151="základní",J151,0)</f>
        <v>0</v>
      </c>
      <c r="BF151" s="144">
        <f>IF(N151="snížená",J151,0)</f>
        <v>0</v>
      </c>
      <c r="BG151" s="144">
        <f>IF(N151="zákl. přenesená",J151,0)</f>
        <v>0</v>
      </c>
      <c r="BH151" s="144">
        <f>IF(N151="sníž. přenesená",J151,0)</f>
        <v>0</v>
      </c>
      <c r="BI151" s="144">
        <f>IF(N151="nulová",J151,0)</f>
        <v>0</v>
      </c>
      <c r="BJ151" s="15" t="s">
        <v>85</v>
      </c>
      <c r="BK151" s="144">
        <f>ROUND(I151*H151,2)</f>
        <v>0</v>
      </c>
      <c r="BL151" s="15" t="s">
        <v>138</v>
      </c>
      <c r="BM151" s="143" t="s">
        <v>181</v>
      </c>
    </row>
    <row r="152" spans="2:51" s="12" customFormat="1" ht="11.25">
      <c r="B152" s="145"/>
      <c r="D152" s="146" t="s">
        <v>140</v>
      </c>
      <c r="E152" s="147" t="s">
        <v>1</v>
      </c>
      <c r="F152" s="148" t="s">
        <v>182</v>
      </c>
      <c r="H152" s="149">
        <v>122.8</v>
      </c>
      <c r="I152" s="150"/>
      <c r="L152" s="145"/>
      <c r="M152" s="151"/>
      <c r="T152" s="152"/>
      <c r="AT152" s="147" t="s">
        <v>140</v>
      </c>
      <c r="AU152" s="147" t="s">
        <v>87</v>
      </c>
      <c r="AV152" s="12" t="s">
        <v>87</v>
      </c>
      <c r="AW152" s="12" t="s">
        <v>33</v>
      </c>
      <c r="AX152" s="12" t="s">
        <v>77</v>
      </c>
      <c r="AY152" s="147" t="s">
        <v>132</v>
      </c>
    </row>
    <row r="153" spans="2:51" s="13" customFormat="1" ht="11.25">
      <c r="B153" s="153"/>
      <c r="D153" s="146" t="s">
        <v>140</v>
      </c>
      <c r="E153" s="154" t="s">
        <v>1</v>
      </c>
      <c r="F153" s="155" t="s">
        <v>144</v>
      </c>
      <c r="H153" s="156">
        <v>122.8</v>
      </c>
      <c r="I153" s="157"/>
      <c r="L153" s="153"/>
      <c r="M153" s="158"/>
      <c r="T153" s="159"/>
      <c r="AT153" s="154" t="s">
        <v>140</v>
      </c>
      <c r="AU153" s="154" t="s">
        <v>87</v>
      </c>
      <c r="AV153" s="13" t="s">
        <v>138</v>
      </c>
      <c r="AW153" s="13" t="s">
        <v>33</v>
      </c>
      <c r="AX153" s="13" t="s">
        <v>85</v>
      </c>
      <c r="AY153" s="154" t="s">
        <v>132</v>
      </c>
    </row>
    <row r="154" spans="2:65" s="1" customFormat="1" ht="33" customHeight="1">
      <c r="B154" s="30"/>
      <c r="C154" s="131" t="s">
        <v>183</v>
      </c>
      <c r="D154" s="131" t="s">
        <v>134</v>
      </c>
      <c r="E154" s="132" t="s">
        <v>184</v>
      </c>
      <c r="F154" s="133" t="s">
        <v>180</v>
      </c>
      <c r="G154" s="134" t="s">
        <v>175</v>
      </c>
      <c r="H154" s="135">
        <v>230.1</v>
      </c>
      <c r="I154" s="136"/>
      <c r="J154" s="137">
        <f>ROUND(I154*H154,2)</f>
        <v>0</v>
      </c>
      <c r="K154" s="138"/>
      <c r="L154" s="30"/>
      <c r="M154" s="139" t="s">
        <v>1</v>
      </c>
      <c r="N154" s="140" t="s">
        <v>42</v>
      </c>
      <c r="P154" s="141">
        <f>O154*H154</f>
        <v>0</v>
      </c>
      <c r="Q154" s="141">
        <v>0</v>
      </c>
      <c r="R154" s="141">
        <f>Q154*H154</f>
        <v>0</v>
      </c>
      <c r="S154" s="141">
        <v>0</v>
      </c>
      <c r="T154" s="142">
        <f>S154*H154</f>
        <v>0</v>
      </c>
      <c r="AR154" s="143" t="s">
        <v>138</v>
      </c>
      <c r="AT154" s="143" t="s">
        <v>134</v>
      </c>
      <c r="AU154" s="143" t="s">
        <v>87</v>
      </c>
      <c r="AY154" s="15" t="s">
        <v>132</v>
      </c>
      <c r="BE154" s="144">
        <f>IF(N154="základní",J154,0)</f>
        <v>0</v>
      </c>
      <c r="BF154" s="144">
        <f>IF(N154="snížená",J154,0)</f>
        <v>0</v>
      </c>
      <c r="BG154" s="144">
        <f>IF(N154="zákl. přenesená",J154,0)</f>
        <v>0</v>
      </c>
      <c r="BH154" s="144">
        <f>IF(N154="sníž. přenesená",J154,0)</f>
        <v>0</v>
      </c>
      <c r="BI154" s="144">
        <f>IF(N154="nulová",J154,0)</f>
        <v>0</v>
      </c>
      <c r="BJ154" s="15" t="s">
        <v>85</v>
      </c>
      <c r="BK154" s="144">
        <f>ROUND(I154*H154,2)</f>
        <v>0</v>
      </c>
      <c r="BL154" s="15" t="s">
        <v>138</v>
      </c>
      <c r="BM154" s="143" t="s">
        <v>185</v>
      </c>
    </row>
    <row r="155" spans="2:47" s="1" customFormat="1" ht="19.5">
      <c r="B155" s="30"/>
      <c r="D155" s="146" t="s">
        <v>186</v>
      </c>
      <c r="F155" s="160" t="s">
        <v>187</v>
      </c>
      <c r="I155" s="161"/>
      <c r="L155" s="30"/>
      <c r="M155" s="162"/>
      <c r="T155" s="54"/>
      <c r="AT155" s="15" t="s">
        <v>186</v>
      </c>
      <c r="AU155" s="15" t="s">
        <v>87</v>
      </c>
    </row>
    <row r="156" spans="2:51" s="12" customFormat="1" ht="11.25">
      <c r="B156" s="145"/>
      <c r="D156" s="146" t="s">
        <v>140</v>
      </c>
      <c r="E156" s="147" t="s">
        <v>1</v>
      </c>
      <c r="F156" s="148" t="s">
        <v>188</v>
      </c>
      <c r="H156" s="149">
        <v>230.1</v>
      </c>
      <c r="I156" s="150"/>
      <c r="L156" s="145"/>
      <c r="M156" s="151"/>
      <c r="T156" s="152"/>
      <c r="AT156" s="147" t="s">
        <v>140</v>
      </c>
      <c r="AU156" s="147" t="s">
        <v>87</v>
      </c>
      <c r="AV156" s="12" t="s">
        <v>87</v>
      </c>
      <c r="AW156" s="12" t="s">
        <v>33</v>
      </c>
      <c r="AX156" s="12" t="s">
        <v>77</v>
      </c>
      <c r="AY156" s="147" t="s">
        <v>132</v>
      </c>
    </row>
    <row r="157" spans="2:51" s="13" customFormat="1" ht="11.25">
      <c r="B157" s="153"/>
      <c r="D157" s="146" t="s">
        <v>140</v>
      </c>
      <c r="E157" s="154" t="s">
        <v>1</v>
      </c>
      <c r="F157" s="155" t="s">
        <v>144</v>
      </c>
      <c r="H157" s="156">
        <v>230.1</v>
      </c>
      <c r="I157" s="157"/>
      <c r="L157" s="153"/>
      <c r="M157" s="158"/>
      <c r="T157" s="159"/>
      <c r="AT157" s="154" t="s">
        <v>140</v>
      </c>
      <c r="AU157" s="154" t="s">
        <v>87</v>
      </c>
      <c r="AV157" s="13" t="s">
        <v>138</v>
      </c>
      <c r="AW157" s="13" t="s">
        <v>33</v>
      </c>
      <c r="AX157" s="13" t="s">
        <v>85</v>
      </c>
      <c r="AY157" s="154" t="s">
        <v>132</v>
      </c>
    </row>
    <row r="158" spans="2:65" s="1" customFormat="1" ht="37.9" customHeight="1">
      <c r="B158" s="30"/>
      <c r="C158" s="131" t="s">
        <v>189</v>
      </c>
      <c r="D158" s="131" t="s">
        <v>134</v>
      </c>
      <c r="E158" s="132" t="s">
        <v>190</v>
      </c>
      <c r="F158" s="133" t="s">
        <v>191</v>
      </c>
      <c r="G158" s="134" t="s">
        <v>175</v>
      </c>
      <c r="H158" s="135">
        <v>148.1</v>
      </c>
      <c r="I158" s="136"/>
      <c r="J158" s="137">
        <f>ROUND(I158*H158,2)</f>
        <v>0</v>
      </c>
      <c r="K158" s="138"/>
      <c r="L158" s="30"/>
      <c r="M158" s="139" t="s">
        <v>1</v>
      </c>
      <c r="N158" s="140" t="s">
        <v>42</v>
      </c>
      <c r="P158" s="141">
        <f>O158*H158</f>
        <v>0</v>
      </c>
      <c r="Q158" s="141">
        <v>0</v>
      </c>
      <c r="R158" s="141">
        <f>Q158*H158</f>
        <v>0</v>
      </c>
      <c r="S158" s="141">
        <v>0</v>
      </c>
      <c r="T158" s="142">
        <f>S158*H158</f>
        <v>0</v>
      </c>
      <c r="AR158" s="143" t="s">
        <v>138</v>
      </c>
      <c r="AT158" s="143" t="s">
        <v>134</v>
      </c>
      <c r="AU158" s="143" t="s">
        <v>87</v>
      </c>
      <c r="AY158" s="15" t="s">
        <v>132</v>
      </c>
      <c r="BE158" s="144">
        <f>IF(N158="základní",J158,0)</f>
        <v>0</v>
      </c>
      <c r="BF158" s="144">
        <f>IF(N158="snížená",J158,0)</f>
        <v>0</v>
      </c>
      <c r="BG158" s="144">
        <f>IF(N158="zákl. přenesená",J158,0)</f>
        <v>0</v>
      </c>
      <c r="BH158" s="144">
        <f>IF(N158="sníž. přenesená",J158,0)</f>
        <v>0</v>
      </c>
      <c r="BI158" s="144">
        <f>IF(N158="nulová",J158,0)</f>
        <v>0</v>
      </c>
      <c r="BJ158" s="15" t="s">
        <v>85</v>
      </c>
      <c r="BK158" s="144">
        <f>ROUND(I158*H158,2)</f>
        <v>0</v>
      </c>
      <c r="BL158" s="15" t="s">
        <v>138</v>
      </c>
      <c r="BM158" s="143" t="s">
        <v>192</v>
      </c>
    </row>
    <row r="159" spans="2:51" s="12" customFormat="1" ht="11.25">
      <c r="B159" s="145"/>
      <c r="D159" s="146" t="s">
        <v>140</v>
      </c>
      <c r="E159" s="147" t="s">
        <v>1</v>
      </c>
      <c r="F159" s="148" t="s">
        <v>193</v>
      </c>
      <c r="H159" s="149">
        <v>148.1</v>
      </c>
      <c r="I159" s="150"/>
      <c r="L159" s="145"/>
      <c r="M159" s="151"/>
      <c r="T159" s="152"/>
      <c r="AT159" s="147" t="s">
        <v>140</v>
      </c>
      <c r="AU159" s="147" t="s">
        <v>87</v>
      </c>
      <c r="AV159" s="12" t="s">
        <v>87</v>
      </c>
      <c r="AW159" s="12" t="s">
        <v>33</v>
      </c>
      <c r="AX159" s="12" t="s">
        <v>77</v>
      </c>
      <c r="AY159" s="147" t="s">
        <v>132</v>
      </c>
    </row>
    <row r="160" spans="2:51" s="13" customFormat="1" ht="11.25">
      <c r="B160" s="153"/>
      <c r="D160" s="146" t="s">
        <v>140</v>
      </c>
      <c r="E160" s="154" t="s">
        <v>1</v>
      </c>
      <c r="F160" s="155" t="s">
        <v>144</v>
      </c>
      <c r="H160" s="156">
        <v>148.1</v>
      </c>
      <c r="I160" s="157"/>
      <c r="L160" s="153"/>
      <c r="M160" s="158"/>
      <c r="T160" s="159"/>
      <c r="AT160" s="154" t="s">
        <v>140</v>
      </c>
      <c r="AU160" s="154" t="s">
        <v>87</v>
      </c>
      <c r="AV160" s="13" t="s">
        <v>138</v>
      </c>
      <c r="AW160" s="13" t="s">
        <v>33</v>
      </c>
      <c r="AX160" s="13" t="s">
        <v>85</v>
      </c>
      <c r="AY160" s="154" t="s">
        <v>132</v>
      </c>
    </row>
    <row r="161" spans="2:65" s="1" customFormat="1" ht="37.9" customHeight="1">
      <c r="B161" s="30"/>
      <c r="C161" s="131" t="s">
        <v>8</v>
      </c>
      <c r="D161" s="131" t="s">
        <v>134</v>
      </c>
      <c r="E161" s="132" t="s">
        <v>194</v>
      </c>
      <c r="F161" s="133" t="s">
        <v>191</v>
      </c>
      <c r="G161" s="134" t="s">
        <v>175</v>
      </c>
      <c r="H161" s="135">
        <v>230.1</v>
      </c>
      <c r="I161" s="136"/>
      <c r="J161" s="137">
        <f>ROUND(I161*H161,2)</f>
        <v>0</v>
      </c>
      <c r="K161" s="138"/>
      <c r="L161" s="30"/>
      <c r="M161" s="139" t="s">
        <v>1</v>
      </c>
      <c r="N161" s="140" t="s">
        <v>42</v>
      </c>
      <c r="P161" s="141">
        <f>O161*H161</f>
        <v>0</v>
      </c>
      <c r="Q161" s="141">
        <v>0</v>
      </c>
      <c r="R161" s="141">
        <f>Q161*H161</f>
        <v>0</v>
      </c>
      <c r="S161" s="141">
        <v>0</v>
      </c>
      <c r="T161" s="142">
        <f>S161*H161</f>
        <v>0</v>
      </c>
      <c r="AR161" s="143" t="s">
        <v>138</v>
      </c>
      <c r="AT161" s="143" t="s">
        <v>134</v>
      </c>
      <c r="AU161" s="143" t="s">
        <v>87</v>
      </c>
      <c r="AY161" s="15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5" t="s">
        <v>85</v>
      </c>
      <c r="BK161" s="144">
        <f>ROUND(I161*H161,2)</f>
        <v>0</v>
      </c>
      <c r="BL161" s="15" t="s">
        <v>138</v>
      </c>
      <c r="BM161" s="143" t="s">
        <v>195</v>
      </c>
    </row>
    <row r="162" spans="2:47" s="1" customFormat="1" ht="19.5">
      <c r="B162" s="30"/>
      <c r="D162" s="146" t="s">
        <v>186</v>
      </c>
      <c r="F162" s="160" t="s">
        <v>187</v>
      </c>
      <c r="I162" s="161"/>
      <c r="L162" s="30"/>
      <c r="M162" s="162"/>
      <c r="T162" s="54"/>
      <c r="AT162" s="15" t="s">
        <v>186</v>
      </c>
      <c r="AU162" s="15" t="s">
        <v>87</v>
      </c>
    </row>
    <row r="163" spans="2:51" s="12" customFormat="1" ht="11.25">
      <c r="B163" s="145"/>
      <c r="D163" s="146" t="s">
        <v>140</v>
      </c>
      <c r="E163" s="147" t="s">
        <v>1</v>
      </c>
      <c r="F163" s="148" t="s">
        <v>196</v>
      </c>
      <c r="H163" s="149">
        <v>230.1</v>
      </c>
      <c r="I163" s="150"/>
      <c r="L163" s="145"/>
      <c r="M163" s="151"/>
      <c r="T163" s="152"/>
      <c r="AT163" s="147" t="s">
        <v>140</v>
      </c>
      <c r="AU163" s="147" t="s">
        <v>87</v>
      </c>
      <c r="AV163" s="12" t="s">
        <v>87</v>
      </c>
      <c r="AW163" s="12" t="s">
        <v>33</v>
      </c>
      <c r="AX163" s="12" t="s">
        <v>77</v>
      </c>
      <c r="AY163" s="147" t="s">
        <v>132</v>
      </c>
    </row>
    <row r="164" spans="2:51" s="13" customFormat="1" ht="11.25">
      <c r="B164" s="153"/>
      <c r="D164" s="146" t="s">
        <v>140</v>
      </c>
      <c r="E164" s="154" t="s">
        <v>1</v>
      </c>
      <c r="F164" s="155" t="s">
        <v>144</v>
      </c>
      <c r="H164" s="156">
        <v>230.1</v>
      </c>
      <c r="I164" s="157"/>
      <c r="L164" s="153"/>
      <c r="M164" s="158"/>
      <c r="T164" s="159"/>
      <c r="AT164" s="154" t="s">
        <v>140</v>
      </c>
      <c r="AU164" s="154" t="s">
        <v>87</v>
      </c>
      <c r="AV164" s="13" t="s">
        <v>138</v>
      </c>
      <c r="AW164" s="13" t="s">
        <v>33</v>
      </c>
      <c r="AX164" s="13" t="s">
        <v>85</v>
      </c>
      <c r="AY164" s="154" t="s">
        <v>132</v>
      </c>
    </row>
    <row r="165" spans="2:65" s="1" customFormat="1" ht="37.9" customHeight="1">
      <c r="B165" s="30"/>
      <c r="C165" s="131" t="s">
        <v>197</v>
      </c>
      <c r="D165" s="131" t="s">
        <v>134</v>
      </c>
      <c r="E165" s="132" t="s">
        <v>198</v>
      </c>
      <c r="F165" s="133" t="s">
        <v>199</v>
      </c>
      <c r="G165" s="134" t="s">
        <v>175</v>
      </c>
      <c r="H165" s="135">
        <v>1481</v>
      </c>
      <c r="I165" s="136"/>
      <c r="J165" s="137">
        <f>ROUND(I165*H165,2)</f>
        <v>0</v>
      </c>
      <c r="K165" s="138"/>
      <c r="L165" s="30"/>
      <c r="M165" s="139" t="s">
        <v>1</v>
      </c>
      <c r="N165" s="140" t="s">
        <v>42</v>
      </c>
      <c r="P165" s="141">
        <f>O165*H165</f>
        <v>0</v>
      </c>
      <c r="Q165" s="141">
        <v>0</v>
      </c>
      <c r="R165" s="141">
        <f>Q165*H165</f>
        <v>0</v>
      </c>
      <c r="S165" s="141">
        <v>0</v>
      </c>
      <c r="T165" s="142">
        <f>S165*H165</f>
        <v>0</v>
      </c>
      <c r="AR165" s="143" t="s">
        <v>138</v>
      </c>
      <c r="AT165" s="143" t="s">
        <v>134</v>
      </c>
      <c r="AU165" s="143" t="s">
        <v>87</v>
      </c>
      <c r="AY165" s="15" t="s">
        <v>132</v>
      </c>
      <c r="BE165" s="144">
        <f>IF(N165="základní",J165,0)</f>
        <v>0</v>
      </c>
      <c r="BF165" s="144">
        <f>IF(N165="snížená",J165,0)</f>
        <v>0</v>
      </c>
      <c r="BG165" s="144">
        <f>IF(N165="zákl. přenesená",J165,0)</f>
        <v>0</v>
      </c>
      <c r="BH165" s="144">
        <f>IF(N165="sníž. přenesená",J165,0)</f>
        <v>0</v>
      </c>
      <c r="BI165" s="144">
        <f>IF(N165="nulová",J165,0)</f>
        <v>0</v>
      </c>
      <c r="BJ165" s="15" t="s">
        <v>85</v>
      </c>
      <c r="BK165" s="144">
        <f>ROUND(I165*H165,2)</f>
        <v>0</v>
      </c>
      <c r="BL165" s="15" t="s">
        <v>138</v>
      </c>
      <c r="BM165" s="143" t="s">
        <v>200</v>
      </c>
    </row>
    <row r="166" spans="2:51" s="12" customFormat="1" ht="11.25">
      <c r="B166" s="145"/>
      <c r="D166" s="146" t="s">
        <v>140</v>
      </c>
      <c r="F166" s="148" t="s">
        <v>201</v>
      </c>
      <c r="H166" s="149">
        <v>1481</v>
      </c>
      <c r="I166" s="150"/>
      <c r="L166" s="145"/>
      <c r="M166" s="151"/>
      <c r="T166" s="152"/>
      <c r="AT166" s="147" t="s">
        <v>140</v>
      </c>
      <c r="AU166" s="147" t="s">
        <v>87</v>
      </c>
      <c r="AV166" s="12" t="s">
        <v>87</v>
      </c>
      <c r="AW166" s="12" t="s">
        <v>4</v>
      </c>
      <c r="AX166" s="12" t="s">
        <v>85</v>
      </c>
      <c r="AY166" s="147" t="s">
        <v>132</v>
      </c>
    </row>
    <row r="167" spans="2:65" s="1" customFormat="1" ht="37.9" customHeight="1">
      <c r="B167" s="30"/>
      <c r="C167" s="131" t="s">
        <v>202</v>
      </c>
      <c r="D167" s="131" t="s">
        <v>134</v>
      </c>
      <c r="E167" s="132" t="s">
        <v>203</v>
      </c>
      <c r="F167" s="133" t="s">
        <v>199</v>
      </c>
      <c r="G167" s="134" t="s">
        <v>175</v>
      </c>
      <c r="H167" s="135">
        <v>2301</v>
      </c>
      <c r="I167" s="136"/>
      <c r="J167" s="137">
        <f>ROUND(I167*H167,2)</f>
        <v>0</v>
      </c>
      <c r="K167" s="138"/>
      <c r="L167" s="30"/>
      <c r="M167" s="139" t="s">
        <v>1</v>
      </c>
      <c r="N167" s="140" t="s">
        <v>42</v>
      </c>
      <c r="P167" s="141">
        <f>O167*H167</f>
        <v>0</v>
      </c>
      <c r="Q167" s="141">
        <v>0</v>
      </c>
      <c r="R167" s="141">
        <f>Q167*H167</f>
        <v>0</v>
      </c>
      <c r="S167" s="141">
        <v>0</v>
      </c>
      <c r="T167" s="142">
        <f>S167*H167</f>
        <v>0</v>
      </c>
      <c r="AR167" s="143" t="s">
        <v>138</v>
      </c>
      <c r="AT167" s="143" t="s">
        <v>134</v>
      </c>
      <c r="AU167" s="143" t="s">
        <v>87</v>
      </c>
      <c r="AY167" s="15" t="s">
        <v>132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5" t="s">
        <v>85</v>
      </c>
      <c r="BK167" s="144">
        <f>ROUND(I167*H167,2)</f>
        <v>0</v>
      </c>
      <c r="BL167" s="15" t="s">
        <v>138</v>
      </c>
      <c r="BM167" s="143" t="s">
        <v>204</v>
      </c>
    </row>
    <row r="168" spans="2:47" s="1" customFormat="1" ht="19.5">
      <c r="B168" s="30"/>
      <c r="D168" s="146" t="s">
        <v>186</v>
      </c>
      <c r="F168" s="160" t="s">
        <v>187</v>
      </c>
      <c r="I168" s="161"/>
      <c r="L168" s="30"/>
      <c r="M168" s="162"/>
      <c r="T168" s="54"/>
      <c r="AT168" s="15" t="s">
        <v>186</v>
      </c>
      <c r="AU168" s="15" t="s">
        <v>87</v>
      </c>
    </row>
    <row r="169" spans="2:51" s="12" customFormat="1" ht="11.25">
      <c r="B169" s="145"/>
      <c r="D169" s="146" t="s">
        <v>140</v>
      </c>
      <c r="F169" s="148" t="s">
        <v>205</v>
      </c>
      <c r="H169" s="149">
        <v>2301</v>
      </c>
      <c r="I169" s="150"/>
      <c r="L169" s="145"/>
      <c r="M169" s="151"/>
      <c r="T169" s="152"/>
      <c r="AT169" s="147" t="s">
        <v>140</v>
      </c>
      <c r="AU169" s="147" t="s">
        <v>87</v>
      </c>
      <c r="AV169" s="12" t="s">
        <v>87</v>
      </c>
      <c r="AW169" s="12" t="s">
        <v>4</v>
      </c>
      <c r="AX169" s="12" t="s">
        <v>85</v>
      </c>
      <c r="AY169" s="147" t="s">
        <v>132</v>
      </c>
    </row>
    <row r="170" spans="2:65" s="1" customFormat="1" ht="33" customHeight="1">
      <c r="B170" s="30"/>
      <c r="C170" s="131" t="s">
        <v>206</v>
      </c>
      <c r="D170" s="131" t="s">
        <v>134</v>
      </c>
      <c r="E170" s="132" t="s">
        <v>207</v>
      </c>
      <c r="F170" s="133" t="s">
        <v>208</v>
      </c>
      <c r="G170" s="134" t="s">
        <v>209</v>
      </c>
      <c r="H170" s="135">
        <v>251.77</v>
      </c>
      <c r="I170" s="136"/>
      <c r="J170" s="137">
        <f>ROUND(I170*H170,2)</f>
        <v>0</v>
      </c>
      <c r="K170" s="138"/>
      <c r="L170" s="30"/>
      <c r="M170" s="139" t="s">
        <v>1</v>
      </c>
      <c r="N170" s="140" t="s">
        <v>42</v>
      </c>
      <c r="P170" s="141">
        <f>O170*H170</f>
        <v>0</v>
      </c>
      <c r="Q170" s="141">
        <v>0</v>
      </c>
      <c r="R170" s="141">
        <f>Q170*H170</f>
        <v>0</v>
      </c>
      <c r="S170" s="141">
        <v>0</v>
      </c>
      <c r="T170" s="142">
        <f>S170*H170</f>
        <v>0</v>
      </c>
      <c r="AR170" s="143" t="s">
        <v>138</v>
      </c>
      <c r="AT170" s="143" t="s">
        <v>134</v>
      </c>
      <c r="AU170" s="143" t="s">
        <v>87</v>
      </c>
      <c r="AY170" s="15" t="s">
        <v>132</v>
      </c>
      <c r="BE170" s="144">
        <f>IF(N170="základní",J170,0)</f>
        <v>0</v>
      </c>
      <c r="BF170" s="144">
        <f>IF(N170="snížená",J170,0)</f>
        <v>0</v>
      </c>
      <c r="BG170" s="144">
        <f>IF(N170="zákl. přenesená",J170,0)</f>
        <v>0</v>
      </c>
      <c r="BH170" s="144">
        <f>IF(N170="sníž. přenesená",J170,0)</f>
        <v>0</v>
      </c>
      <c r="BI170" s="144">
        <f>IF(N170="nulová",J170,0)</f>
        <v>0</v>
      </c>
      <c r="BJ170" s="15" t="s">
        <v>85</v>
      </c>
      <c r="BK170" s="144">
        <f>ROUND(I170*H170,2)</f>
        <v>0</v>
      </c>
      <c r="BL170" s="15" t="s">
        <v>138</v>
      </c>
      <c r="BM170" s="143" t="s">
        <v>210</v>
      </c>
    </row>
    <row r="171" spans="2:51" s="12" customFormat="1" ht="11.25">
      <c r="B171" s="145"/>
      <c r="D171" s="146" t="s">
        <v>140</v>
      </c>
      <c r="F171" s="148" t="s">
        <v>211</v>
      </c>
      <c r="H171" s="149">
        <v>251.77</v>
      </c>
      <c r="I171" s="150"/>
      <c r="L171" s="145"/>
      <c r="M171" s="151"/>
      <c r="T171" s="152"/>
      <c r="AT171" s="147" t="s">
        <v>140</v>
      </c>
      <c r="AU171" s="147" t="s">
        <v>87</v>
      </c>
      <c r="AV171" s="12" t="s">
        <v>87</v>
      </c>
      <c r="AW171" s="12" t="s">
        <v>4</v>
      </c>
      <c r="AX171" s="12" t="s">
        <v>85</v>
      </c>
      <c r="AY171" s="147" t="s">
        <v>132</v>
      </c>
    </row>
    <row r="172" spans="2:65" s="1" customFormat="1" ht="33" customHeight="1">
      <c r="B172" s="30"/>
      <c r="C172" s="131" t="s">
        <v>212</v>
      </c>
      <c r="D172" s="131" t="s">
        <v>134</v>
      </c>
      <c r="E172" s="132" t="s">
        <v>213</v>
      </c>
      <c r="F172" s="133" t="s">
        <v>208</v>
      </c>
      <c r="G172" s="134" t="s">
        <v>209</v>
      </c>
      <c r="H172" s="135">
        <v>391.17</v>
      </c>
      <c r="I172" s="136"/>
      <c r="J172" s="137">
        <f>ROUND(I172*H172,2)</f>
        <v>0</v>
      </c>
      <c r="K172" s="138"/>
      <c r="L172" s="30"/>
      <c r="M172" s="139" t="s">
        <v>1</v>
      </c>
      <c r="N172" s="140" t="s">
        <v>42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138</v>
      </c>
      <c r="AT172" s="143" t="s">
        <v>134</v>
      </c>
      <c r="AU172" s="143" t="s">
        <v>87</v>
      </c>
      <c r="AY172" s="15" t="s">
        <v>132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5" t="s">
        <v>85</v>
      </c>
      <c r="BK172" s="144">
        <f>ROUND(I172*H172,2)</f>
        <v>0</v>
      </c>
      <c r="BL172" s="15" t="s">
        <v>138</v>
      </c>
      <c r="BM172" s="143" t="s">
        <v>214</v>
      </c>
    </row>
    <row r="173" spans="2:47" s="1" customFormat="1" ht="19.5">
      <c r="B173" s="30"/>
      <c r="D173" s="146" t="s">
        <v>186</v>
      </c>
      <c r="F173" s="160" t="s">
        <v>187</v>
      </c>
      <c r="I173" s="161"/>
      <c r="L173" s="30"/>
      <c r="M173" s="162"/>
      <c r="T173" s="54"/>
      <c r="AT173" s="15" t="s">
        <v>186</v>
      </c>
      <c r="AU173" s="15" t="s">
        <v>87</v>
      </c>
    </row>
    <row r="174" spans="2:51" s="12" customFormat="1" ht="11.25">
      <c r="B174" s="145"/>
      <c r="D174" s="146" t="s">
        <v>140</v>
      </c>
      <c r="F174" s="148" t="s">
        <v>215</v>
      </c>
      <c r="H174" s="149">
        <v>391.17</v>
      </c>
      <c r="I174" s="150"/>
      <c r="L174" s="145"/>
      <c r="M174" s="151"/>
      <c r="T174" s="152"/>
      <c r="AT174" s="147" t="s">
        <v>140</v>
      </c>
      <c r="AU174" s="147" t="s">
        <v>87</v>
      </c>
      <c r="AV174" s="12" t="s">
        <v>87</v>
      </c>
      <c r="AW174" s="12" t="s">
        <v>4</v>
      </c>
      <c r="AX174" s="12" t="s">
        <v>85</v>
      </c>
      <c r="AY174" s="147" t="s">
        <v>132</v>
      </c>
    </row>
    <row r="175" spans="2:65" s="1" customFormat="1" ht="16.5" customHeight="1">
      <c r="B175" s="30"/>
      <c r="C175" s="131" t="s">
        <v>216</v>
      </c>
      <c r="D175" s="131" t="s">
        <v>134</v>
      </c>
      <c r="E175" s="132" t="s">
        <v>217</v>
      </c>
      <c r="F175" s="133" t="s">
        <v>218</v>
      </c>
      <c r="G175" s="134" t="s">
        <v>175</v>
      </c>
      <c r="H175" s="135">
        <v>148.1</v>
      </c>
      <c r="I175" s="136"/>
      <c r="J175" s="137">
        <f>ROUND(I175*H175,2)</f>
        <v>0</v>
      </c>
      <c r="K175" s="138"/>
      <c r="L175" s="30"/>
      <c r="M175" s="139" t="s">
        <v>1</v>
      </c>
      <c r="N175" s="140" t="s">
        <v>42</v>
      </c>
      <c r="P175" s="141">
        <f>O175*H175</f>
        <v>0</v>
      </c>
      <c r="Q175" s="141">
        <v>0</v>
      </c>
      <c r="R175" s="141">
        <f>Q175*H175</f>
        <v>0</v>
      </c>
      <c r="S175" s="141">
        <v>0</v>
      </c>
      <c r="T175" s="142">
        <f>S175*H175</f>
        <v>0</v>
      </c>
      <c r="AR175" s="143" t="s">
        <v>138</v>
      </c>
      <c r="AT175" s="143" t="s">
        <v>134</v>
      </c>
      <c r="AU175" s="143" t="s">
        <v>87</v>
      </c>
      <c r="AY175" s="15" t="s">
        <v>132</v>
      </c>
      <c r="BE175" s="144">
        <f>IF(N175="základní",J175,0)</f>
        <v>0</v>
      </c>
      <c r="BF175" s="144">
        <f>IF(N175="snížená",J175,0)</f>
        <v>0</v>
      </c>
      <c r="BG175" s="144">
        <f>IF(N175="zákl. přenesená",J175,0)</f>
        <v>0</v>
      </c>
      <c r="BH175" s="144">
        <f>IF(N175="sníž. přenesená",J175,0)</f>
        <v>0</v>
      </c>
      <c r="BI175" s="144">
        <f>IF(N175="nulová",J175,0)</f>
        <v>0</v>
      </c>
      <c r="BJ175" s="15" t="s">
        <v>85</v>
      </c>
      <c r="BK175" s="144">
        <f>ROUND(I175*H175,2)</f>
        <v>0</v>
      </c>
      <c r="BL175" s="15" t="s">
        <v>138</v>
      </c>
      <c r="BM175" s="143" t="s">
        <v>219</v>
      </c>
    </row>
    <row r="176" spans="2:65" s="1" customFormat="1" ht="16.5" customHeight="1">
      <c r="B176" s="30"/>
      <c r="C176" s="131" t="s">
        <v>220</v>
      </c>
      <c r="D176" s="131" t="s">
        <v>134</v>
      </c>
      <c r="E176" s="132" t="s">
        <v>221</v>
      </c>
      <c r="F176" s="133" t="s">
        <v>218</v>
      </c>
      <c r="G176" s="134" t="s">
        <v>175</v>
      </c>
      <c r="H176" s="135">
        <v>230.1</v>
      </c>
      <c r="I176" s="136"/>
      <c r="J176" s="137">
        <f>ROUND(I176*H176,2)</f>
        <v>0</v>
      </c>
      <c r="K176" s="138"/>
      <c r="L176" s="30"/>
      <c r="M176" s="139" t="s">
        <v>1</v>
      </c>
      <c r="N176" s="140" t="s">
        <v>42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138</v>
      </c>
      <c r="AT176" s="143" t="s">
        <v>134</v>
      </c>
      <c r="AU176" s="143" t="s">
        <v>87</v>
      </c>
      <c r="AY176" s="15" t="s">
        <v>132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5" t="s">
        <v>85</v>
      </c>
      <c r="BK176" s="144">
        <f>ROUND(I176*H176,2)</f>
        <v>0</v>
      </c>
      <c r="BL176" s="15" t="s">
        <v>138</v>
      </c>
      <c r="BM176" s="143" t="s">
        <v>222</v>
      </c>
    </row>
    <row r="177" spans="2:47" s="1" customFormat="1" ht="19.5">
      <c r="B177" s="30"/>
      <c r="D177" s="146" t="s">
        <v>186</v>
      </c>
      <c r="F177" s="160" t="s">
        <v>187</v>
      </c>
      <c r="I177" s="161"/>
      <c r="L177" s="30"/>
      <c r="M177" s="162"/>
      <c r="T177" s="54"/>
      <c r="AT177" s="15" t="s">
        <v>186</v>
      </c>
      <c r="AU177" s="15" t="s">
        <v>87</v>
      </c>
    </row>
    <row r="178" spans="2:65" s="1" customFormat="1" ht="24.2" customHeight="1">
      <c r="B178" s="30"/>
      <c r="C178" s="131" t="s">
        <v>162</v>
      </c>
      <c r="D178" s="131" t="s">
        <v>134</v>
      </c>
      <c r="E178" s="132" t="s">
        <v>223</v>
      </c>
      <c r="F178" s="133" t="s">
        <v>224</v>
      </c>
      <c r="G178" s="134" t="s">
        <v>137</v>
      </c>
      <c r="H178" s="135">
        <v>998</v>
      </c>
      <c r="I178" s="136"/>
      <c r="J178" s="137">
        <f>ROUND(I178*H178,2)</f>
        <v>0</v>
      </c>
      <c r="K178" s="138"/>
      <c r="L178" s="30"/>
      <c r="M178" s="139" t="s">
        <v>1</v>
      </c>
      <c r="N178" s="140" t="s">
        <v>42</v>
      </c>
      <c r="P178" s="141">
        <f>O178*H178</f>
        <v>0</v>
      </c>
      <c r="Q178" s="141">
        <v>0</v>
      </c>
      <c r="R178" s="141">
        <f>Q178*H178</f>
        <v>0</v>
      </c>
      <c r="S178" s="141">
        <v>0</v>
      </c>
      <c r="T178" s="142">
        <f>S178*H178</f>
        <v>0</v>
      </c>
      <c r="AR178" s="143" t="s">
        <v>138</v>
      </c>
      <c r="AT178" s="143" t="s">
        <v>134</v>
      </c>
      <c r="AU178" s="143" t="s">
        <v>87</v>
      </c>
      <c r="AY178" s="15" t="s">
        <v>132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5" t="s">
        <v>85</v>
      </c>
      <c r="BK178" s="144">
        <f>ROUND(I178*H178,2)</f>
        <v>0</v>
      </c>
      <c r="BL178" s="15" t="s">
        <v>138</v>
      </c>
      <c r="BM178" s="143" t="s">
        <v>225</v>
      </c>
    </row>
    <row r="179" spans="2:51" s="12" customFormat="1" ht="11.25">
      <c r="B179" s="145"/>
      <c r="D179" s="146" t="s">
        <v>140</v>
      </c>
      <c r="E179" s="147" t="s">
        <v>1</v>
      </c>
      <c r="F179" s="148" t="s">
        <v>226</v>
      </c>
      <c r="H179" s="149">
        <v>998</v>
      </c>
      <c r="I179" s="150"/>
      <c r="L179" s="145"/>
      <c r="M179" s="151"/>
      <c r="T179" s="152"/>
      <c r="AT179" s="147" t="s">
        <v>140</v>
      </c>
      <c r="AU179" s="147" t="s">
        <v>87</v>
      </c>
      <c r="AV179" s="12" t="s">
        <v>87</v>
      </c>
      <c r="AW179" s="12" t="s">
        <v>33</v>
      </c>
      <c r="AX179" s="12" t="s">
        <v>77</v>
      </c>
      <c r="AY179" s="147" t="s">
        <v>132</v>
      </c>
    </row>
    <row r="180" spans="2:51" s="13" customFormat="1" ht="11.25">
      <c r="B180" s="153"/>
      <c r="D180" s="146" t="s">
        <v>140</v>
      </c>
      <c r="E180" s="154" t="s">
        <v>1</v>
      </c>
      <c r="F180" s="155" t="s">
        <v>144</v>
      </c>
      <c r="H180" s="156">
        <v>998</v>
      </c>
      <c r="I180" s="157"/>
      <c r="L180" s="153"/>
      <c r="M180" s="158"/>
      <c r="T180" s="159"/>
      <c r="AT180" s="154" t="s">
        <v>140</v>
      </c>
      <c r="AU180" s="154" t="s">
        <v>87</v>
      </c>
      <c r="AV180" s="13" t="s">
        <v>138</v>
      </c>
      <c r="AW180" s="13" t="s">
        <v>33</v>
      </c>
      <c r="AX180" s="13" t="s">
        <v>85</v>
      </c>
      <c r="AY180" s="154" t="s">
        <v>132</v>
      </c>
    </row>
    <row r="181" spans="2:63" s="11" customFormat="1" ht="22.9" customHeight="1">
      <c r="B181" s="119"/>
      <c r="D181" s="120" t="s">
        <v>76</v>
      </c>
      <c r="E181" s="129" t="s">
        <v>87</v>
      </c>
      <c r="F181" s="129" t="s">
        <v>227</v>
      </c>
      <c r="I181" s="122"/>
      <c r="J181" s="130">
        <f>BK181</f>
        <v>0</v>
      </c>
      <c r="L181" s="119"/>
      <c r="M181" s="124"/>
      <c r="P181" s="125">
        <f>SUM(P182:P188)</f>
        <v>0</v>
      </c>
      <c r="R181" s="125">
        <f>SUM(R182:R188)</f>
        <v>0.44010479999999996</v>
      </c>
      <c r="T181" s="126">
        <f>SUM(T182:T188)</f>
        <v>0</v>
      </c>
      <c r="AR181" s="120" t="s">
        <v>85</v>
      </c>
      <c r="AT181" s="127" t="s">
        <v>76</v>
      </c>
      <c r="AU181" s="127" t="s">
        <v>85</v>
      </c>
      <c r="AY181" s="120" t="s">
        <v>132</v>
      </c>
      <c r="BK181" s="128">
        <f>SUM(BK182:BK188)</f>
        <v>0</v>
      </c>
    </row>
    <row r="182" spans="2:65" s="1" customFormat="1" ht="24.2" customHeight="1">
      <c r="B182" s="30"/>
      <c r="C182" s="131" t="s">
        <v>228</v>
      </c>
      <c r="D182" s="131" t="s">
        <v>134</v>
      </c>
      <c r="E182" s="132" t="s">
        <v>229</v>
      </c>
      <c r="F182" s="133" t="s">
        <v>230</v>
      </c>
      <c r="G182" s="134" t="s">
        <v>137</v>
      </c>
      <c r="H182" s="135">
        <v>767</v>
      </c>
      <c r="I182" s="136"/>
      <c r="J182" s="137">
        <f>ROUND(I182*H182,2)</f>
        <v>0</v>
      </c>
      <c r="K182" s="138"/>
      <c r="L182" s="30"/>
      <c r="M182" s="139" t="s">
        <v>1</v>
      </c>
      <c r="N182" s="140" t="s">
        <v>42</v>
      </c>
      <c r="P182" s="141">
        <f>O182*H182</f>
        <v>0</v>
      </c>
      <c r="Q182" s="141">
        <v>0.0001</v>
      </c>
      <c r="R182" s="141">
        <f>Q182*H182</f>
        <v>0.0767</v>
      </c>
      <c r="S182" s="141">
        <v>0</v>
      </c>
      <c r="T182" s="142">
        <f>S182*H182</f>
        <v>0</v>
      </c>
      <c r="AR182" s="143" t="s">
        <v>138</v>
      </c>
      <c r="AT182" s="143" t="s">
        <v>134</v>
      </c>
      <c r="AU182" s="143" t="s">
        <v>87</v>
      </c>
      <c r="AY182" s="15" t="s">
        <v>132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5" t="s">
        <v>85</v>
      </c>
      <c r="BK182" s="144">
        <f>ROUND(I182*H182,2)</f>
        <v>0</v>
      </c>
      <c r="BL182" s="15" t="s">
        <v>138</v>
      </c>
      <c r="BM182" s="143" t="s">
        <v>231</v>
      </c>
    </row>
    <row r="183" spans="2:47" s="1" customFormat="1" ht="19.5">
      <c r="B183" s="30"/>
      <c r="D183" s="146" t="s">
        <v>186</v>
      </c>
      <c r="F183" s="160" t="s">
        <v>187</v>
      </c>
      <c r="I183" s="161"/>
      <c r="L183" s="30"/>
      <c r="M183" s="162"/>
      <c r="T183" s="54"/>
      <c r="AT183" s="15" t="s">
        <v>186</v>
      </c>
      <c r="AU183" s="15" t="s">
        <v>87</v>
      </c>
    </row>
    <row r="184" spans="2:65" s="1" customFormat="1" ht="24.2" customHeight="1">
      <c r="B184" s="30"/>
      <c r="C184" s="163" t="s">
        <v>7</v>
      </c>
      <c r="D184" s="163" t="s">
        <v>232</v>
      </c>
      <c r="E184" s="164" t="s">
        <v>233</v>
      </c>
      <c r="F184" s="165" t="s">
        <v>234</v>
      </c>
      <c r="G184" s="166" t="s">
        <v>137</v>
      </c>
      <c r="H184" s="167">
        <v>908.512</v>
      </c>
      <c r="I184" s="168"/>
      <c r="J184" s="169">
        <f>ROUND(I184*H184,2)</f>
        <v>0</v>
      </c>
      <c r="K184" s="170"/>
      <c r="L184" s="171"/>
      <c r="M184" s="172" t="s">
        <v>1</v>
      </c>
      <c r="N184" s="173" t="s">
        <v>42</v>
      </c>
      <c r="P184" s="141">
        <f>O184*H184</f>
        <v>0</v>
      </c>
      <c r="Q184" s="141">
        <v>0.0004</v>
      </c>
      <c r="R184" s="141">
        <f>Q184*H184</f>
        <v>0.3634048</v>
      </c>
      <c r="S184" s="141">
        <v>0</v>
      </c>
      <c r="T184" s="142">
        <f>S184*H184</f>
        <v>0</v>
      </c>
      <c r="AR184" s="143" t="s">
        <v>172</v>
      </c>
      <c r="AT184" s="143" t="s">
        <v>232</v>
      </c>
      <c r="AU184" s="143" t="s">
        <v>87</v>
      </c>
      <c r="AY184" s="15" t="s">
        <v>132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5" t="s">
        <v>85</v>
      </c>
      <c r="BK184" s="144">
        <f>ROUND(I184*H184,2)</f>
        <v>0</v>
      </c>
      <c r="BL184" s="15" t="s">
        <v>138</v>
      </c>
      <c r="BM184" s="143" t="s">
        <v>235</v>
      </c>
    </row>
    <row r="185" spans="2:47" s="1" customFormat="1" ht="19.5">
      <c r="B185" s="30"/>
      <c r="D185" s="146" t="s">
        <v>186</v>
      </c>
      <c r="F185" s="160" t="s">
        <v>187</v>
      </c>
      <c r="I185" s="161"/>
      <c r="L185" s="30"/>
      <c r="M185" s="162"/>
      <c r="T185" s="54"/>
      <c r="AT185" s="15" t="s">
        <v>186</v>
      </c>
      <c r="AU185" s="15" t="s">
        <v>87</v>
      </c>
    </row>
    <row r="186" spans="2:51" s="12" customFormat="1" ht="11.25">
      <c r="B186" s="145"/>
      <c r="D186" s="146" t="s">
        <v>140</v>
      </c>
      <c r="E186" s="147" t="s">
        <v>1</v>
      </c>
      <c r="F186" s="148" t="s">
        <v>236</v>
      </c>
      <c r="H186" s="149">
        <v>767</v>
      </c>
      <c r="I186" s="150"/>
      <c r="L186" s="145"/>
      <c r="M186" s="151"/>
      <c r="T186" s="152"/>
      <c r="AT186" s="147" t="s">
        <v>140</v>
      </c>
      <c r="AU186" s="147" t="s">
        <v>87</v>
      </c>
      <c r="AV186" s="12" t="s">
        <v>87</v>
      </c>
      <c r="AW186" s="12" t="s">
        <v>33</v>
      </c>
      <c r="AX186" s="12" t="s">
        <v>77</v>
      </c>
      <c r="AY186" s="147" t="s">
        <v>132</v>
      </c>
    </row>
    <row r="187" spans="2:51" s="13" customFormat="1" ht="11.25">
      <c r="B187" s="153"/>
      <c r="D187" s="146" t="s">
        <v>140</v>
      </c>
      <c r="E187" s="154" t="s">
        <v>1</v>
      </c>
      <c r="F187" s="155" t="s">
        <v>144</v>
      </c>
      <c r="H187" s="156">
        <v>767</v>
      </c>
      <c r="I187" s="157"/>
      <c r="L187" s="153"/>
      <c r="M187" s="158"/>
      <c r="T187" s="159"/>
      <c r="AT187" s="154" t="s">
        <v>140</v>
      </c>
      <c r="AU187" s="154" t="s">
        <v>87</v>
      </c>
      <c r="AV187" s="13" t="s">
        <v>138</v>
      </c>
      <c r="AW187" s="13" t="s">
        <v>33</v>
      </c>
      <c r="AX187" s="13" t="s">
        <v>85</v>
      </c>
      <c r="AY187" s="154" t="s">
        <v>132</v>
      </c>
    </row>
    <row r="188" spans="2:51" s="12" customFormat="1" ht="11.25">
      <c r="B188" s="145"/>
      <c r="D188" s="146" t="s">
        <v>140</v>
      </c>
      <c r="F188" s="148" t="s">
        <v>237</v>
      </c>
      <c r="H188" s="149">
        <v>908.512</v>
      </c>
      <c r="I188" s="150"/>
      <c r="L188" s="145"/>
      <c r="M188" s="151"/>
      <c r="T188" s="152"/>
      <c r="AT188" s="147" t="s">
        <v>140</v>
      </c>
      <c r="AU188" s="147" t="s">
        <v>87</v>
      </c>
      <c r="AV188" s="12" t="s">
        <v>87</v>
      </c>
      <c r="AW188" s="12" t="s">
        <v>4</v>
      </c>
      <c r="AX188" s="12" t="s">
        <v>85</v>
      </c>
      <c r="AY188" s="147" t="s">
        <v>132</v>
      </c>
    </row>
    <row r="189" spans="2:63" s="11" customFormat="1" ht="22.9" customHeight="1">
      <c r="B189" s="119"/>
      <c r="D189" s="120" t="s">
        <v>76</v>
      </c>
      <c r="E189" s="129" t="s">
        <v>157</v>
      </c>
      <c r="F189" s="129" t="s">
        <v>238</v>
      </c>
      <c r="I189" s="122"/>
      <c r="J189" s="130">
        <f>BK189</f>
        <v>0</v>
      </c>
      <c r="L189" s="119"/>
      <c r="M189" s="124"/>
      <c r="P189" s="125">
        <f>SUM(P190:P195)</f>
        <v>0</v>
      </c>
      <c r="R189" s="125">
        <f>SUM(R190:R195)</f>
        <v>0</v>
      </c>
      <c r="T189" s="126">
        <f>SUM(T190:T195)</f>
        <v>0</v>
      </c>
      <c r="AR189" s="120" t="s">
        <v>85</v>
      </c>
      <c r="AT189" s="127" t="s">
        <v>76</v>
      </c>
      <c r="AU189" s="127" t="s">
        <v>85</v>
      </c>
      <c r="AY189" s="120" t="s">
        <v>132</v>
      </c>
      <c r="BK189" s="128">
        <f>SUM(BK190:BK195)</f>
        <v>0</v>
      </c>
    </row>
    <row r="190" spans="2:65" s="1" customFormat="1" ht="24.2" customHeight="1">
      <c r="B190" s="30"/>
      <c r="C190" s="131" t="s">
        <v>239</v>
      </c>
      <c r="D190" s="131" t="s">
        <v>134</v>
      </c>
      <c r="E190" s="132" t="s">
        <v>240</v>
      </c>
      <c r="F190" s="133" t="s">
        <v>241</v>
      </c>
      <c r="G190" s="134" t="s">
        <v>137</v>
      </c>
      <c r="H190" s="135">
        <v>767</v>
      </c>
      <c r="I190" s="136"/>
      <c r="J190" s="137">
        <f>ROUND(I190*H190,2)</f>
        <v>0</v>
      </c>
      <c r="K190" s="138"/>
      <c r="L190" s="30"/>
      <c r="M190" s="139" t="s">
        <v>1</v>
      </c>
      <c r="N190" s="140" t="s">
        <v>42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138</v>
      </c>
      <c r="AT190" s="143" t="s">
        <v>134</v>
      </c>
      <c r="AU190" s="143" t="s">
        <v>87</v>
      </c>
      <c r="AY190" s="15" t="s">
        <v>132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5" t="s">
        <v>85</v>
      </c>
      <c r="BK190" s="144">
        <f>ROUND(I190*H190,2)</f>
        <v>0</v>
      </c>
      <c r="BL190" s="15" t="s">
        <v>138</v>
      </c>
      <c r="BM190" s="143" t="s">
        <v>242</v>
      </c>
    </row>
    <row r="191" spans="2:47" s="1" customFormat="1" ht="19.5">
      <c r="B191" s="30"/>
      <c r="D191" s="146" t="s">
        <v>186</v>
      </c>
      <c r="F191" s="160" t="s">
        <v>187</v>
      </c>
      <c r="I191" s="161"/>
      <c r="L191" s="30"/>
      <c r="M191" s="162"/>
      <c r="T191" s="54"/>
      <c r="AT191" s="15" t="s">
        <v>186</v>
      </c>
      <c r="AU191" s="15" t="s">
        <v>87</v>
      </c>
    </row>
    <row r="192" spans="2:51" s="12" customFormat="1" ht="11.25">
      <c r="B192" s="145"/>
      <c r="D192" s="146" t="s">
        <v>140</v>
      </c>
      <c r="E192" s="147" t="s">
        <v>1</v>
      </c>
      <c r="F192" s="148" t="s">
        <v>236</v>
      </c>
      <c r="H192" s="149">
        <v>767</v>
      </c>
      <c r="I192" s="150"/>
      <c r="L192" s="145"/>
      <c r="M192" s="151"/>
      <c r="T192" s="152"/>
      <c r="AT192" s="147" t="s">
        <v>140</v>
      </c>
      <c r="AU192" s="147" t="s">
        <v>87</v>
      </c>
      <c r="AV192" s="12" t="s">
        <v>87</v>
      </c>
      <c r="AW192" s="12" t="s">
        <v>33</v>
      </c>
      <c r="AX192" s="12" t="s">
        <v>77</v>
      </c>
      <c r="AY192" s="147" t="s">
        <v>132</v>
      </c>
    </row>
    <row r="193" spans="2:51" s="13" customFormat="1" ht="11.25">
      <c r="B193" s="153"/>
      <c r="D193" s="146" t="s">
        <v>140</v>
      </c>
      <c r="E193" s="154" t="s">
        <v>1</v>
      </c>
      <c r="F193" s="155" t="s">
        <v>144</v>
      </c>
      <c r="H193" s="156">
        <v>767</v>
      </c>
      <c r="I193" s="157"/>
      <c r="L193" s="153"/>
      <c r="M193" s="158"/>
      <c r="T193" s="159"/>
      <c r="AT193" s="154" t="s">
        <v>140</v>
      </c>
      <c r="AU193" s="154" t="s">
        <v>87</v>
      </c>
      <c r="AV193" s="13" t="s">
        <v>138</v>
      </c>
      <c r="AW193" s="13" t="s">
        <v>33</v>
      </c>
      <c r="AX193" s="13" t="s">
        <v>85</v>
      </c>
      <c r="AY193" s="154" t="s">
        <v>132</v>
      </c>
    </row>
    <row r="194" spans="2:65" s="1" customFormat="1" ht="21.75" customHeight="1">
      <c r="B194" s="30"/>
      <c r="C194" s="131" t="s">
        <v>243</v>
      </c>
      <c r="D194" s="131" t="s">
        <v>134</v>
      </c>
      <c r="E194" s="132" t="s">
        <v>244</v>
      </c>
      <c r="F194" s="133" t="s">
        <v>245</v>
      </c>
      <c r="G194" s="134" t="s">
        <v>137</v>
      </c>
      <c r="H194" s="135">
        <v>767</v>
      </c>
      <c r="I194" s="136"/>
      <c r="J194" s="137">
        <f>ROUND(I194*H194,2)</f>
        <v>0</v>
      </c>
      <c r="K194" s="138"/>
      <c r="L194" s="30"/>
      <c r="M194" s="139" t="s">
        <v>1</v>
      </c>
      <c r="N194" s="140" t="s">
        <v>42</v>
      </c>
      <c r="P194" s="141">
        <f>O194*H194</f>
        <v>0</v>
      </c>
      <c r="Q194" s="141">
        <v>0</v>
      </c>
      <c r="R194" s="141">
        <f>Q194*H194</f>
        <v>0</v>
      </c>
      <c r="S194" s="141">
        <v>0</v>
      </c>
      <c r="T194" s="142">
        <f>S194*H194</f>
        <v>0</v>
      </c>
      <c r="AR194" s="143" t="s">
        <v>138</v>
      </c>
      <c r="AT194" s="143" t="s">
        <v>134</v>
      </c>
      <c r="AU194" s="143" t="s">
        <v>87</v>
      </c>
      <c r="AY194" s="15" t="s">
        <v>132</v>
      </c>
      <c r="BE194" s="144">
        <f>IF(N194="základní",J194,0)</f>
        <v>0</v>
      </c>
      <c r="BF194" s="144">
        <f>IF(N194="snížená",J194,0)</f>
        <v>0</v>
      </c>
      <c r="BG194" s="144">
        <f>IF(N194="zákl. přenesená",J194,0)</f>
        <v>0</v>
      </c>
      <c r="BH194" s="144">
        <f>IF(N194="sníž. přenesená",J194,0)</f>
        <v>0</v>
      </c>
      <c r="BI194" s="144">
        <f>IF(N194="nulová",J194,0)</f>
        <v>0</v>
      </c>
      <c r="BJ194" s="15" t="s">
        <v>85</v>
      </c>
      <c r="BK194" s="144">
        <f>ROUND(I194*H194,2)</f>
        <v>0</v>
      </c>
      <c r="BL194" s="15" t="s">
        <v>138</v>
      </c>
      <c r="BM194" s="143" t="s">
        <v>246</v>
      </c>
    </row>
    <row r="195" spans="2:47" s="1" customFormat="1" ht="19.5">
      <c r="B195" s="30"/>
      <c r="D195" s="146" t="s">
        <v>186</v>
      </c>
      <c r="F195" s="160" t="s">
        <v>187</v>
      </c>
      <c r="I195" s="161"/>
      <c r="L195" s="30"/>
      <c r="M195" s="162"/>
      <c r="T195" s="54"/>
      <c r="AT195" s="15" t="s">
        <v>186</v>
      </c>
      <c r="AU195" s="15" t="s">
        <v>87</v>
      </c>
    </row>
    <row r="196" spans="2:63" s="11" customFormat="1" ht="22.9" customHeight="1">
      <c r="B196" s="119"/>
      <c r="D196" s="120" t="s">
        <v>76</v>
      </c>
      <c r="E196" s="129" t="s">
        <v>178</v>
      </c>
      <c r="F196" s="129" t="s">
        <v>247</v>
      </c>
      <c r="I196" s="122"/>
      <c r="J196" s="130">
        <f>BK196</f>
        <v>0</v>
      </c>
      <c r="L196" s="119"/>
      <c r="M196" s="124"/>
      <c r="P196" s="125">
        <f>SUM(P197:P200)</f>
        <v>0</v>
      </c>
      <c r="R196" s="125">
        <f>SUM(R197:R200)</f>
        <v>0</v>
      </c>
      <c r="T196" s="126">
        <f>SUM(T197:T200)</f>
        <v>0</v>
      </c>
      <c r="AR196" s="120" t="s">
        <v>85</v>
      </c>
      <c r="AT196" s="127" t="s">
        <v>76</v>
      </c>
      <c r="AU196" s="127" t="s">
        <v>85</v>
      </c>
      <c r="AY196" s="120" t="s">
        <v>132</v>
      </c>
      <c r="BK196" s="128">
        <f>SUM(BK197:BK200)</f>
        <v>0</v>
      </c>
    </row>
    <row r="197" spans="2:65" s="1" customFormat="1" ht="24.2" customHeight="1">
      <c r="B197" s="30"/>
      <c r="C197" s="131" t="s">
        <v>248</v>
      </c>
      <c r="D197" s="131" t="s">
        <v>134</v>
      </c>
      <c r="E197" s="132" t="s">
        <v>249</v>
      </c>
      <c r="F197" s="133" t="s">
        <v>250</v>
      </c>
      <c r="G197" s="134" t="s">
        <v>160</v>
      </c>
      <c r="H197" s="135">
        <v>43</v>
      </c>
      <c r="I197" s="136"/>
      <c r="J197" s="137">
        <f>ROUND(I197*H197,2)</f>
        <v>0</v>
      </c>
      <c r="K197" s="138"/>
      <c r="L197" s="30"/>
      <c r="M197" s="139" t="s">
        <v>1</v>
      </c>
      <c r="N197" s="140" t="s">
        <v>42</v>
      </c>
      <c r="P197" s="141">
        <f>O197*H197</f>
        <v>0</v>
      </c>
      <c r="Q197" s="141">
        <v>0</v>
      </c>
      <c r="R197" s="141">
        <f>Q197*H197</f>
        <v>0</v>
      </c>
      <c r="S197" s="141">
        <v>0</v>
      </c>
      <c r="T197" s="142">
        <f>S197*H197</f>
        <v>0</v>
      </c>
      <c r="AR197" s="143" t="s">
        <v>138</v>
      </c>
      <c r="AT197" s="143" t="s">
        <v>134</v>
      </c>
      <c r="AU197" s="143" t="s">
        <v>87</v>
      </c>
      <c r="AY197" s="15" t="s">
        <v>132</v>
      </c>
      <c r="BE197" s="144">
        <f>IF(N197="základní",J197,0)</f>
        <v>0</v>
      </c>
      <c r="BF197" s="144">
        <f>IF(N197="snížená",J197,0)</f>
        <v>0</v>
      </c>
      <c r="BG197" s="144">
        <f>IF(N197="zákl. přenesená",J197,0)</f>
        <v>0</v>
      </c>
      <c r="BH197" s="144">
        <f>IF(N197="sníž. přenesená",J197,0)</f>
        <v>0</v>
      </c>
      <c r="BI197" s="144">
        <f>IF(N197="nulová",J197,0)</f>
        <v>0</v>
      </c>
      <c r="BJ197" s="15" t="s">
        <v>85</v>
      </c>
      <c r="BK197" s="144">
        <f>ROUND(I197*H197,2)</f>
        <v>0</v>
      </c>
      <c r="BL197" s="15" t="s">
        <v>138</v>
      </c>
      <c r="BM197" s="143" t="s">
        <v>251</v>
      </c>
    </row>
    <row r="198" spans="2:51" s="12" customFormat="1" ht="11.25">
      <c r="B198" s="145"/>
      <c r="D198" s="146" t="s">
        <v>140</v>
      </c>
      <c r="E198" s="147" t="s">
        <v>1</v>
      </c>
      <c r="F198" s="148" t="s">
        <v>252</v>
      </c>
      <c r="H198" s="149">
        <v>24.5</v>
      </c>
      <c r="I198" s="150"/>
      <c r="L198" s="145"/>
      <c r="M198" s="151"/>
      <c r="T198" s="152"/>
      <c r="AT198" s="147" t="s">
        <v>140</v>
      </c>
      <c r="AU198" s="147" t="s">
        <v>87</v>
      </c>
      <c r="AV198" s="12" t="s">
        <v>87</v>
      </c>
      <c r="AW198" s="12" t="s">
        <v>33</v>
      </c>
      <c r="AX198" s="12" t="s">
        <v>77</v>
      </c>
      <c r="AY198" s="147" t="s">
        <v>132</v>
      </c>
    </row>
    <row r="199" spans="2:51" s="12" customFormat="1" ht="11.25">
      <c r="B199" s="145"/>
      <c r="D199" s="146" t="s">
        <v>140</v>
      </c>
      <c r="E199" s="147" t="s">
        <v>1</v>
      </c>
      <c r="F199" s="148" t="s">
        <v>253</v>
      </c>
      <c r="H199" s="149">
        <v>18.5</v>
      </c>
      <c r="I199" s="150"/>
      <c r="L199" s="145"/>
      <c r="M199" s="151"/>
      <c r="T199" s="152"/>
      <c r="AT199" s="147" t="s">
        <v>140</v>
      </c>
      <c r="AU199" s="147" t="s">
        <v>87</v>
      </c>
      <c r="AV199" s="12" t="s">
        <v>87</v>
      </c>
      <c r="AW199" s="12" t="s">
        <v>33</v>
      </c>
      <c r="AX199" s="12" t="s">
        <v>77</v>
      </c>
      <c r="AY199" s="147" t="s">
        <v>132</v>
      </c>
    </row>
    <row r="200" spans="2:51" s="13" customFormat="1" ht="11.25">
      <c r="B200" s="153"/>
      <c r="D200" s="146" t="s">
        <v>140</v>
      </c>
      <c r="E200" s="154" t="s">
        <v>1</v>
      </c>
      <c r="F200" s="155" t="s">
        <v>144</v>
      </c>
      <c r="H200" s="156">
        <v>43</v>
      </c>
      <c r="I200" s="157"/>
      <c r="L200" s="153"/>
      <c r="M200" s="158"/>
      <c r="T200" s="159"/>
      <c r="AT200" s="154" t="s">
        <v>140</v>
      </c>
      <c r="AU200" s="154" t="s">
        <v>87</v>
      </c>
      <c r="AV200" s="13" t="s">
        <v>138</v>
      </c>
      <c r="AW200" s="13" t="s">
        <v>33</v>
      </c>
      <c r="AX200" s="13" t="s">
        <v>85</v>
      </c>
      <c r="AY200" s="154" t="s">
        <v>132</v>
      </c>
    </row>
    <row r="201" spans="2:63" s="11" customFormat="1" ht="22.9" customHeight="1">
      <c r="B201" s="119"/>
      <c r="D201" s="120" t="s">
        <v>76</v>
      </c>
      <c r="E201" s="129" t="s">
        <v>254</v>
      </c>
      <c r="F201" s="129" t="s">
        <v>255</v>
      </c>
      <c r="I201" s="122"/>
      <c r="J201" s="130">
        <f>BK201</f>
        <v>0</v>
      </c>
      <c r="L201" s="119"/>
      <c r="M201" s="124"/>
      <c r="P201" s="125">
        <f>SUM(P202:P205)</f>
        <v>0</v>
      </c>
      <c r="R201" s="125">
        <f>SUM(R202:R205)</f>
        <v>0</v>
      </c>
      <c r="T201" s="126">
        <f>SUM(T202:T205)</f>
        <v>0</v>
      </c>
      <c r="AR201" s="120" t="s">
        <v>85</v>
      </c>
      <c r="AT201" s="127" t="s">
        <v>76</v>
      </c>
      <c r="AU201" s="127" t="s">
        <v>85</v>
      </c>
      <c r="AY201" s="120" t="s">
        <v>132</v>
      </c>
      <c r="BK201" s="128">
        <f>SUM(BK202:BK205)</f>
        <v>0</v>
      </c>
    </row>
    <row r="202" spans="2:65" s="1" customFormat="1" ht="21.75" customHeight="1">
      <c r="B202" s="30"/>
      <c r="C202" s="131" t="s">
        <v>256</v>
      </c>
      <c r="D202" s="131" t="s">
        <v>134</v>
      </c>
      <c r="E202" s="132" t="s">
        <v>257</v>
      </c>
      <c r="F202" s="133" t="s">
        <v>258</v>
      </c>
      <c r="G202" s="134" t="s">
        <v>209</v>
      </c>
      <c r="H202" s="135">
        <v>685.44</v>
      </c>
      <c r="I202" s="136"/>
      <c r="J202" s="137">
        <f>ROUND(I202*H202,2)</f>
        <v>0</v>
      </c>
      <c r="K202" s="138"/>
      <c r="L202" s="30"/>
      <c r="M202" s="139" t="s">
        <v>1</v>
      </c>
      <c r="N202" s="140" t="s">
        <v>42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138</v>
      </c>
      <c r="AT202" s="143" t="s">
        <v>134</v>
      </c>
      <c r="AU202" s="143" t="s">
        <v>87</v>
      </c>
      <c r="AY202" s="15" t="s">
        <v>132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5" t="s">
        <v>85</v>
      </c>
      <c r="BK202" s="144">
        <f>ROUND(I202*H202,2)</f>
        <v>0</v>
      </c>
      <c r="BL202" s="15" t="s">
        <v>138</v>
      </c>
      <c r="BM202" s="143" t="s">
        <v>259</v>
      </c>
    </row>
    <row r="203" spans="2:65" s="1" customFormat="1" ht="24.2" customHeight="1">
      <c r="B203" s="30"/>
      <c r="C203" s="131" t="s">
        <v>260</v>
      </c>
      <c r="D203" s="131" t="s">
        <v>134</v>
      </c>
      <c r="E203" s="132" t="s">
        <v>261</v>
      </c>
      <c r="F203" s="133" t="s">
        <v>262</v>
      </c>
      <c r="G203" s="134" t="s">
        <v>209</v>
      </c>
      <c r="H203" s="135">
        <v>685.44</v>
      </c>
      <c r="I203" s="136"/>
      <c r="J203" s="137">
        <f>ROUND(I203*H203,2)</f>
        <v>0</v>
      </c>
      <c r="K203" s="138"/>
      <c r="L203" s="30"/>
      <c r="M203" s="139" t="s">
        <v>1</v>
      </c>
      <c r="N203" s="140" t="s">
        <v>42</v>
      </c>
      <c r="P203" s="141">
        <f>O203*H203</f>
        <v>0</v>
      </c>
      <c r="Q203" s="141">
        <v>0</v>
      </c>
      <c r="R203" s="141">
        <f>Q203*H203</f>
        <v>0</v>
      </c>
      <c r="S203" s="141">
        <v>0</v>
      </c>
      <c r="T203" s="142">
        <f>S203*H203</f>
        <v>0</v>
      </c>
      <c r="AR203" s="143" t="s">
        <v>138</v>
      </c>
      <c r="AT203" s="143" t="s">
        <v>134</v>
      </c>
      <c r="AU203" s="143" t="s">
        <v>87</v>
      </c>
      <c r="AY203" s="15" t="s">
        <v>132</v>
      </c>
      <c r="BE203" s="144">
        <f>IF(N203="základní",J203,0)</f>
        <v>0</v>
      </c>
      <c r="BF203" s="144">
        <f>IF(N203="snížená",J203,0)</f>
        <v>0</v>
      </c>
      <c r="BG203" s="144">
        <f>IF(N203="zákl. přenesená",J203,0)</f>
        <v>0</v>
      </c>
      <c r="BH203" s="144">
        <f>IF(N203="sníž. přenesená",J203,0)</f>
        <v>0</v>
      </c>
      <c r="BI203" s="144">
        <f>IF(N203="nulová",J203,0)</f>
        <v>0</v>
      </c>
      <c r="BJ203" s="15" t="s">
        <v>85</v>
      </c>
      <c r="BK203" s="144">
        <f>ROUND(I203*H203,2)</f>
        <v>0</v>
      </c>
      <c r="BL203" s="15" t="s">
        <v>138</v>
      </c>
      <c r="BM203" s="143" t="s">
        <v>263</v>
      </c>
    </row>
    <row r="204" spans="2:65" s="1" customFormat="1" ht="44.25" customHeight="1">
      <c r="B204" s="30"/>
      <c r="C204" s="131" t="s">
        <v>264</v>
      </c>
      <c r="D204" s="131" t="s">
        <v>134</v>
      </c>
      <c r="E204" s="132" t="s">
        <v>265</v>
      </c>
      <c r="F204" s="133" t="s">
        <v>266</v>
      </c>
      <c r="G204" s="134" t="s">
        <v>209</v>
      </c>
      <c r="H204" s="135">
        <v>443.7</v>
      </c>
      <c r="I204" s="136"/>
      <c r="J204" s="137">
        <f>ROUND(I204*H204,2)</f>
        <v>0</v>
      </c>
      <c r="K204" s="138"/>
      <c r="L204" s="30"/>
      <c r="M204" s="139" t="s">
        <v>1</v>
      </c>
      <c r="N204" s="140" t="s">
        <v>42</v>
      </c>
      <c r="P204" s="141">
        <f>O204*H204</f>
        <v>0</v>
      </c>
      <c r="Q204" s="141">
        <v>0</v>
      </c>
      <c r="R204" s="141">
        <f>Q204*H204</f>
        <v>0</v>
      </c>
      <c r="S204" s="141">
        <v>0</v>
      </c>
      <c r="T204" s="142">
        <f>S204*H204</f>
        <v>0</v>
      </c>
      <c r="AR204" s="143" t="s">
        <v>138</v>
      </c>
      <c r="AT204" s="143" t="s">
        <v>134</v>
      </c>
      <c r="AU204" s="143" t="s">
        <v>87</v>
      </c>
      <c r="AY204" s="15" t="s">
        <v>132</v>
      </c>
      <c r="BE204" s="144">
        <f>IF(N204="základní",J204,0)</f>
        <v>0</v>
      </c>
      <c r="BF204" s="144">
        <f>IF(N204="snížená",J204,0)</f>
        <v>0</v>
      </c>
      <c r="BG204" s="144">
        <f>IF(N204="zákl. přenesená",J204,0)</f>
        <v>0</v>
      </c>
      <c r="BH204" s="144">
        <f>IF(N204="sníž. přenesená",J204,0)</f>
        <v>0</v>
      </c>
      <c r="BI204" s="144">
        <f>IF(N204="nulová",J204,0)</f>
        <v>0</v>
      </c>
      <c r="BJ204" s="15" t="s">
        <v>85</v>
      </c>
      <c r="BK204" s="144">
        <f>ROUND(I204*H204,2)</f>
        <v>0</v>
      </c>
      <c r="BL204" s="15" t="s">
        <v>138</v>
      </c>
      <c r="BM204" s="143" t="s">
        <v>267</v>
      </c>
    </row>
    <row r="205" spans="2:65" s="1" customFormat="1" ht="44.25" customHeight="1">
      <c r="B205" s="30"/>
      <c r="C205" s="131" t="s">
        <v>268</v>
      </c>
      <c r="D205" s="131" t="s">
        <v>134</v>
      </c>
      <c r="E205" s="132" t="s">
        <v>269</v>
      </c>
      <c r="F205" s="133" t="s">
        <v>270</v>
      </c>
      <c r="G205" s="134" t="s">
        <v>209</v>
      </c>
      <c r="H205" s="135">
        <v>241.74</v>
      </c>
      <c r="I205" s="136"/>
      <c r="J205" s="137">
        <f>ROUND(I205*H205,2)</f>
        <v>0</v>
      </c>
      <c r="K205" s="138"/>
      <c r="L205" s="30"/>
      <c r="M205" s="139" t="s">
        <v>1</v>
      </c>
      <c r="N205" s="140" t="s">
        <v>42</v>
      </c>
      <c r="P205" s="141">
        <f>O205*H205</f>
        <v>0</v>
      </c>
      <c r="Q205" s="141">
        <v>0</v>
      </c>
      <c r="R205" s="141">
        <f>Q205*H205</f>
        <v>0</v>
      </c>
      <c r="S205" s="141">
        <v>0</v>
      </c>
      <c r="T205" s="142">
        <f>S205*H205</f>
        <v>0</v>
      </c>
      <c r="AR205" s="143" t="s">
        <v>138</v>
      </c>
      <c r="AT205" s="143" t="s">
        <v>134</v>
      </c>
      <c r="AU205" s="143" t="s">
        <v>87</v>
      </c>
      <c r="AY205" s="15" t="s">
        <v>132</v>
      </c>
      <c r="BE205" s="144">
        <f>IF(N205="základní",J205,0)</f>
        <v>0</v>
      </c>
      <c r="BF205" s="144">
        <f>IF(N205="snížená",J205,0)</f>
        <v>0</v>
      </c>
      <c r="BG205" s="144">
        <f>IF(N205="zákl. přenesená",J205,0)</f>
        <v>0</v>
      </c>
      <c r="BH205" s="144">
        <f>IF(N205="sníž. přenesená",J205,0)</f>
        <v>0</v>
      </c>
      <c r="BI205" s="144">
        <f>IF(N205="nulová",J205,0)</f>
        <v>0</v>
      </c>
      <c r="BJ205" s="15" t="s">
        <v>85</v>
      </c>
      <c r="BK205" s="144">
        <f>ROUND(I205*H205,2)</f>
        <v>0</v>
      </c>
      <c r="BL205" s="15" t="s">
        <v>138</v>
      </c>
      <c r="BM205" s="143" t="s">
        <v>271</v>
      </c>
    </row>
    <row r="206" spans="2:63" s="11" customFormat="1" ht="25.9" customHeight="1">
      <c r="B206" s="119"/>
      <c r="D206" s="120" t="s">
        <v>76</v>
      </c>
      <c r="E206" s="121" t="s">
        <v>232</v>
      </c>
      <c r="F206" s="121" t="s">
        <v>272</v>
      </c>
      <c r="I206" s="122"/>
      <c r="J206" s="123">
        <f>BK206</f>
        <v>0</v>
      </c>
      <c r="L206" s="119"/>
      <c r="M206" s="124"/>
      <c r="P206" s="125">
        <f>P207</f>
        <v>0</v>
      </c>
      <c r="R206" s="125">
        <f>R207</f>
        <v>0.07111999999999999</v>
      </c>
      <c r="T206" s="126">
        <f>T207</f>
        <v>0</v>
      </c>
      <c r="AR206" s="120" t="s">
        <v>149</v>
      </c>
      <c r="AT206" s="127" t="s">
        <v>76</v>
      </c>
      <c r="AU206" s="127" t="s">
        <v>77</v>
      </c>
      <c r="AY206" s="120" t="s">
        <v>132</v>
      </c>
      <c r="BK206" s="128">
        <f>BK207</f>
        <v>0</v>
      </c>
    </row>
    <row r="207" spans="2:63" s="11" customFormat="1" ht="22.9" customHeight="1">
      <c r="B207" s="119"/>
      <c r="D207" s="120" t="s">
        <v>76</v>
      </c>
      <c r="E207" s="129" t="s">
        <v>273</v>
      </c>
      <c r="F207" s="129" t="s">
        <v>274</v>
      </c>
      <c r="I207" s="122"/>
      <c r="J207" s="130">
        <f>BK207</f>
        <v>0</v>
      </c>
      <c r="L207" s="119"/>
      <c r="M207" s="124"/>
      <c r="P207" s="125">
        <f>SUM(P208:P219)</f>
        <v>0</v>
      </c>
      <c r="R207" s="125">
        <f>SUM(R208:R219)</f>
        <v>0.07111999999999999</v>
      </c>
      <c r="T207" s="126">
        <f>SUM(T208:T219)</f>
        <v>0</v>
      </c>
      <c r="AR207" s="120" t="s">
        <v>149</v>
      </c>
      <c r="AT207" s="127" t="s">
        <v>76</v>
      </c>
      <c r="AU207" s="127" t="s">
        <v>85</v>
      </c>
      <c r="AY207" s="120" t="s">
        <v>132</v>
      </c>
      <c r="BK207" s="128">
        <f>SUM(BK208:BK219)</f>
        <v>0</v>
      </c>
    </row>
    <row r="208" spans="2:65" s="1" customFormat="1" ht="24.2" customHeight="1">
      <c r="B208" s="30"/>
      <c r="C208" s="131" t="s">
        <v>275</v>
      </c>
      <c r="D208" s="131" t="s">
        <v>134</v>
      </c>
      <c r="E208" s="132" t="s">
        <v>276</v>
      </c>
      <c r="F208" s="133" t="s">
        <v>277</v>
      </c>
      <c r="G208" s="134" t="s">
        <v>160</v>
      </c>
      <c r="H208" s="135">
        <v>80</v>
      </c>
      <c r="I208" s="136"/>
      <c r="J208" s="137">
        <f>ROUND(I208*H208,2)</f>
        <v>0</v>
      </c>
      <c r="K208" s="138"/>
      <c r="L208" s="30"/>
      <c r="M208" s="139" t="s">
        <v>1</v>
      </c>
      <c r="N208" s="140" t="s">
        <v>42</v>
      </c>
      <c r="P208" s="141">
        <f>O208*H208</f>
        <v>0</v>
      </c>
      <c r="Q208" s="141">
        <v>0</v>
      </c>
      <c r="R208" s="141">
        <f>Q208*H208</f>
        <v>0</v>
      </c>
      <c r="S208" s="141">
        <v>0</v>
      </c>
      <c r="T208" s="142">
        <f>S208*H208</f>
        <v>0</v>
      </c>
      <c r="AR208" s="143" t="s">
        <v>278</v>
      </c>
      <c r="AT208" s="143" t="s">
        <v>134</v>
      </c>
      <c r="AU208" s="143" t="s">
        <v>87</v>
      </c>
      <c r="AY208" s="15" t="s">
        <v>132</v>
      </c>
      <c r="BE208" s="144">
        <f>IF(N208="základní",J208,0)</f>
        <v>0</v>
      </c>
      <c r="BF208" s="144">
        <f>IF(N208="snížená",J208,0)</f>
        <v>0</v>
      </c>
      <c r="BG208" s="144">
        <f>IF(N208="zákl. přenesená",J208,0)</f>
        <v>0</v>
      </c>
      <c r="BH208" s="144">
        <f>IF(N208="sníž. přenesená",J208,0)</f>
        <v>0</v>
      </c>
      <c r="BI208" s="144">
        <f>IF(N208="nulová",J208,0)</f>
        <v>0</v>
      </c>
      <c r="BJ208" s="15" t="s">
        <v>85</v>
      </c>
      <c r="BK208" s="144">
        <f>ROUND(I208*H208,2)</f>
        <v>0</v>
      </c>
      <c r="BL208" s="15" t="s">
        <v>278</v>
      </c>
      <c r="BM208" s="143" t="s">
        <v>279</v>
      </c>
    </row>
    <row r="209" spans="2:51" s="12" customFormat="1" ht="11.25">
      <c r="B209" s="145"/>
      <c r="D209" s="146" t="s">
        <v>140</v>
      </c>
      <c r="E209" s="147" t="s">
        <v>1</v>
      </c>
      <c r="F209" s="148" t="s">
        <v>280</v>
      </c>
      <c r="H209" s="149">
        <v>80</v>
      </c>
      <c r="I209" s="150"/>
      <c r="L209" s="145"/>
      <c r="M209" s="151"/>
      <c r="T209" s="152"/>
      <c r="AT209" s="147" t="s">
        <v>140</v>
      </c>
      <c r="AU209" s="147" t="s">
        <v>87</v>
      </c>
      <c r="AV209" s="12" t="s">
        <v>87</v>
      </c>
      <c r="AW209" s="12" t="s">
        <v>33</v>
      </c>
      <c r="AX209" s="12" t="s">
        <v>77</v>
      </c>
      <c r="AY209" s="147" t="s">
        <v>132</v>
      </c>
    </row>
    <row r="210" spans="2:51" s="13" customFormat="1" ht="11.25">
      <c r="B210" s="153"/>
      <c r="D210" s="146" t="s">
        <v>140</v>
      </c>
      <c r="E210" s="154" t="s">
        <v>1</v>
      </c>
      <c r="F210" s="155" t="s">
        <v>144</v>
      </c>
      <c r="H210" s="156">
        <v>80</v>
      </c>
      <c r="I210" s="157"/>
      <c r="L210" s="153"/>
      <c r="M210" s="158"/>
      <c r="T210" s="159"/>
      <c r="AT210" s="154" t="s">
        <v>140</v>
      </c>
      <c r="AU210" s="154" t="s">
        <v>87</v>
      </c>
      <c r="AV210" s="13" t="s">
        <v>138</v>
      </c>
      <c r="AW210" s="13" t="s">
        <v>33</v>
      </c>
      <c r="AX210" s="13" t="s">
        <v>85</v>
      </c>
      <c r="AY210" s="154" t="s">
        <v>132</v>
      </c>
    </row>
    <row r="211" spans="2:65" s="1" customFormat="1" ht="24.2" customHeight="1">
      <c r="B211" s="30"/>
      <c r="C211" s="131" t="s">
        <v>281</v>
      </c>
      <c r="D211" s="131" t="s">
        <v>134</v>
      </c>
      <c r="E211" s="132" t="s">
        <v>282</v>
      </c>
      <c r="F211" s="133" t="s">
        <v>283</v>
      </c>
      <c r="G211" s="134" t="s">
        <v>175</v>
      </c>
      <c r="H211" s="135">
        <v>16</v>
      </c>
      <c r="I211" s="136"/>
      <c r="J211" s="137">
        <f>ROUND(I211*H211,2)</f>
        <v>0</v>
      </c>
      <c r="K211" s="138"/>
      <c r="L211" s="30"/>
      <c r="M211" s="139" t="s">
        <v>1</v>
      </c>
      <c r="N211" s="140" t="s">
        <v>42</v>
      </c>
      <c r="P211" s="141">
        <f>O211*H211</f>
        <v>0</v>
      </c>
      <c r="Q211" s="141">
        <v>0</v>
      </c>
      <c r="R211" s="141">
        <f>Q211*H211</f>
        <v>0</v>
      </c>
      <c r="S211" s="141">
        <v>0</v>
      </c>
      <c r="T211" s="142">
        <f>S211*H211</f>
        <v>0</v>
      </c>
      <c r="AR211" s="143" t="s">
        <v>278</v>
      </c>
      <c r="AT211" s="143" t="s">
        <v>134</v>
      </c>
      <c r="AU211" s="143" t="s">
        <v>87</v>
      </c>
      <c r="AY211" s="15" t="s">
        <v>132</v>
      </c>
      <c r="BE211" s="144">
        <f>IF(N211="základní",J211,0)</f>
        <v>0</v>
      </c>
      <c r="BF211" s="144">
        <f>IF(N211="snížená",J211,0)</f>
        <v>0</v>
      </c>
      <c r="BG211" s="144">
        <f>IF(N211="zákl. přenesená",J211,0)</f>
        <v>0</v>
      </c>
      <c r="BH211" s="144">
        <f>IF(N211="sníž. přenesená",J211,0)</f>
        <v>0</v>
      </c>
      <c r="BI211" s="144">
        <f>IF(N211="nulová",J211,0)</f>
        <v>0</v>
      </c>
      <c r="BJ211" s="15" t="s">
        <v>85</v>
      </c>
      <c r="BK211" s="144">
        <f>ROUND(I211*H211,2)</f>
        <v>0</v>
      </c>
      <c r="BL211" s="15" t="s">
        <v>278</v>
      </c>
      <c r="BM211" s="143" t="s">
        <v>284</v>
      </c>
    </row>
    <row r="212" spans="2:51" s="12" customFormat="1" ht="11.25">
      <c r="B212" s="145"/>
      <c r="D212" s="146" t="s">
        <v>140</v>
      </c>
      <c r="E212" s="147" t="s">
        <v>1</v>
      </c>
      <c r="F212" s="148" t="s">
        <v>285</v>
      </c>
      <c r="H212" s="149">
        <v>16</v>
      </c>
      <c r="I212" s="150"/>
      <c r="L212" s="145"/>
      <c r="M212" s="151"/>
      <c r="T212" s="152"/>
      <c r="AT212" s="147" t="s">
        <v>140</v>
      </c>
      <c r="AU212" s="147" t="s">
        <v>87</v>
      </c>
      <c r="AV212" s="12" t="s">
        <v>87</v>
      </c>
      <c r="AW212" s="12" t="s">
        <v>33</v>
      </c>
      <c r="AX212" s="12" t="s">
        <v>77</v>
      </c>
      <c r="AY212" s="147" t="s">
        <v>132</v>
      </c>
    </row>
    <row r="213" spans="2:51" s="13" customFormat="1" ht="11.25">
      <c r="B213" s="153"/>
      <c r="D213" s="146" t="s">
        <v>140</v>
      </c>
      <c r="E213" s="154" t="s">
        <v>1</v>
      </c>
      <c r="F213" s="155" t="s">
        <v>144</v>
      </c>
      <c r="H213" s="156">
        <v>16</v>
      </c>
      <c r="I213" s="157"/>
      <c r="L213" s="153"/>
      <c r="M213" s="158"/>
      <c r="T213" s="159"/>
      <c r="AT213" s="154" t="s">
        <v>140</v>
      </c>
      <c r="AU213" s="154" t="s">
        <v>87</v>
      </c>
      <c r="AV213" s="13" t="s">
        <v>138</v>
      </c>
      <c r="AW213" s="13" t="s">
        <v>33</v>
      </c>
      <c r="AX213" s="13" t="s">
        <v>85</v>
      </c>
      <c r="AY213" s="154" t="s">
        <v>132</v>
      </c>
    </row>
    <row r="214" spans="2:65" s="1" customFormat="1" ht="24.2" customHeight="1">
      <c r="B214" s="30"/>
      <c r="C214" s="131" t="s">
        <v>286</v>
      </c>
      <c r="D214" s="131" t="s">
        <v>134</v>
      </c>
      <c r="E214" s="132" t="s">
        <v>287</v>
      </c>
      <c r="F214" s="133" t="s">
        <v>288</v>
      </c>
      <c r="G214" s="134" t="s">
        <v>160</v>
      </c>
      <c r="H214" s="135">
        <v>80</v>
      </c>
      <c r="I214" s="136"/>
      <c r="J214" s="137">
        <f>ROUND(I214*H214,2)</f>
        <v>0</v>
      </c>
      <c r="K214" s="138"/>
      <c r="L214" s="30"/>
      <c r="M214" s="139" t="s">
        <v>1</v>
      </c>
      <c r="N214" s="140" t="s">
        <v>42</v>
      </c>
      <c r="P214" s="141">
        <f>O214*H214</f>
        <v>0</v>
      </c>
      <c r="Q214" s="141">
        <v>0</v>
      </c>
      <c r="R214" s="141">
        <f>Q214*H214</f>
        <v>0</v>
      </c>
      <c r="S214" s="141">
        <v>0</v>
      </c>
      <c r="T214" s="142">
        <f>S214*H214</f>
        <v>0</v>
      </c>
      <c r="AR214" s="143" t="s">
        <v>278</v>
      </c>
      <c r="AT214" s="143" t="s">
        <v>134</v>
      </c>
      <c r="AU214" s="143" t="s">
        <v>87</v>
      </c>
      <c r="AY214" s="15" t="s">
        <v>132</v>
      </c>
      <c r="BE214" s="144">
        <f>IF(N214="základní",J214,0)</f>
        <v>0</v>
      </c>
      <c r="BF214" s="144">
        <f>IF(N214="snížená",J214,0)</f>
        <v>0</v>
      </c>
      <c r="BG214" s="144">
        <f>IF(N214="zákl. přenesená",J214,0)</f>
        <v>0</v>
      </c>
      <c r="BH214" s="144">
        <f>IF(N214="sníž. přenesená",J214,0)</f>
        <v>0</v>
      </c>
      <c r="BI214" s="144">
        <f>IF(N214="nulová",J214,0)</f>
        <v>0</v>
      </c>
      <c r="BJ214" s="15" t="s">
        <v>85</v>
      </c>
      <c r="BK214" s="144">
        <f>ROUND(I214*H214,2)</f>
        <v>0</v>
      </c>
      <c r="BL214" s="15" t="s">
        <v>278</v>
      </c>
      <c r="BM214" s="143" t="s">
        <v>289</v>
      </c>
    </row>
    <row r="215" spans="2:65" s="1" customFormat="1" ht="16.5" customHeight="1">
      <c r="B215" s="30"/>
      <c r="C215" s="131" t="s">
        <v>290</v>
      </c>
      <c r="D215" s="131" t="s">
        <v>134</v>
      </c>
      <c r="E215" s="132" t="s">
        <v>291</v>
      </c>
      <c r="F215" s="133" t="s">
        <v>292</v>
      </c>
      <c r="G215" s="134" t="s">
        <v>160</v>
      </c>
      <c r="H215" s="135">
        <v>80</v>
      </c>
      <c r="I215" s="136"/>
      <c r="J215" s="137">
        <f>ROUND(I215*H215,2)</f>
        <v>0</v>
      </c>
      <c r="K215" s="138"/>
      <c r="L215" s="30"/>
      <c r="M215" s="139" t="s">
        <v>1</v>
      </c>
      <c r="N215" s="140" t="s">
        <v>42</v>
      </c>
      <c r="P215" s="141">
        <f>O215*H215</f>
        <v>0</v>
      </c>
      <c r="Q215" s="141">
        <v>7E-05</v>
      </c>
      <c r="R215" s="141">
        <f>Q215*H215</f>
        <v>0.005599999999999999</v>
      </c>
      <c r="S215" s="141">
        <v>0</v>
      </c>
      <c r="T215" s="142">
        <f>S215*H215</f>
        <v>0</v>
      </c>
      <c r="AR215" s="143" t="s">
        <v>278</v>
      </c>
      <c r="AT215" s="143" t="s">
        <v>134</v>
      </c>
      <c r="AU215" s="143" t="s">
        <v>87</v>
      </c>
      <c r="AY215" s="15" t="s">
        <v>132</v>
      </c>
      <c r="BE215" s="144">
        <f>IF(N215="základní",J215,0)</f>
        <v>0</v>
      </c>
      <c r="BF215" s="144">
        <f>IF(N215="snížená",J215,0)</f>
        <v>0</v>
      </c>
      <c r="BG215" s="144">
        <f>IF(N215="zákl. přenesená",J215,0)</f>
        <v>0</v>
      </c>
      <c r="BH215" s="144">
        <f>IF(N215="sníž. přenesená",J215,0)</f>
        <v>0</v>
      </c>
      <c r="BI215" s="144">
        <f>IF(N215="nulová",J215,0)</f>
        <v>0</v>
      </c>
      <c r="BJ215" s="15" t="s">
        <v>85</v>
      </c>
      <c r="BK215" s="144">
        <f>ROUND(I215*H215,2)</f>
        <v>0</v>
      </c>
      <c r="BL215" s="15" t="s">
        <v>278</v>
      </c>
      <c r="BM215" s="143" t="s">
        <v>293</v>
      </c>
    </row>
    <row r="216" spans="2:65" s="1" customFormat="1" ht="24.2" customHeight="1">
      <c r="B216" s="30"/>
      <c r="C216" s="131" t="s">
        <v>294</v>
      </c>
      <c r="D216" s="131" t="s">
        <v>134</v>
      </c>
      <c r="E216" s="132" t="s">
        <v>295</v>
      </c>
      <c r="F216" s="133" t="s">
        <v>296</v>
      </c>
      <c r="G216" s="134" t="s">
        <v>160</v>
      </c>
      <c r="H216" s="135">
        <v>80</v>
      </c>
      <c r="I216" s="136"/>
      <c r="J216" s="137">
        <f>ROUND(I216*H216,2)</f>
        <v>0</v>
      </c>
      <c r="K216" s="138"/>
      <c r="L216" s="30"/>
      <c r="M216" s="139" t="s">
        <v>1</v>
      </c>
      <c r="N216" s="140" t="s">
        <v>42</v>
      </c>
      <c r="P216" s="141">
        <f>O216*H216</f>
        <v>0</v>
      </c>
      <c r="Q216" s="141">
        <v>0</v>
      </c>
      <c r="R216" s="141">
        <f>Q216*H216</f>
        <v>0</v>
      </c>
      <c r="S216" s="141">
        <v>0</v>
      </c>
      <c r="T216" s="142">
        <f>S216*H216</f>
        <v>0</v>
      </c>
      <c r="AR216" s="143" t="s">
        <v>278</v>
      </c>
      <c r="AT216" s="143" t="s">
        <v>134</v>
      </c>
      <c r="AU216" s="143" t="s">
        <v>87</v>
      </c>
      <c r="AY216" s="15" t="s">
        <v>132</v>
      </c>
      <c r="BE216" s="144">
        <f>IF(N216="základní",J216,0)</f>
        <v>0</v>
      </c>
      <c r="BF216" s="144">
        <f>IF(N216="snížená",J216,0)</f>
        <v>0</v>
      </c>
      <c r="BG216" s="144">
        <f>IF(N216="zákl. přenesená",J216,0)</f>
        <v>0</v>
      </c>
      <c r="BH216" s="144">
        <f>IF(N216="sníž. přenesená",J216,0)</f>
        <v>0</v>
      </c>
      <c r="BI216" s="144">
        <f>IF(N216="nulová",J216,0)</f>
        <v>0</v>
      </c>
      <c r="BJ216" s="15" t="s">
        <v>85</v>
      </c>
      <c r="BK216" s="144">
        <f>ROUND(I216*H216,2)</f>
        <v>0</v>
      </c>
      <c r="BL216" s="15" t="s">
        <v>278</v>
      </c>
      <c r="BM216" s="143" t="s">
        <v>297</v>
      </c>
    </row>
    <row r="217" spans="2:65" s="1" customFormat="1" ht="33" customHeight="1">
      <c r="B217" s="30"/>
      <c r="C217" s="163" t="s">
        <v>298</v>
      </c>
      <c r="D217" s="163" t="s">
        <v>232</v>
      </c>
      <c r="E217" s="164" t="s">
        <v>299</v>
      </c>
      <c r="F217" s="165" t="s">
        <v>300</v>
      </c>
      <c r="G217" s="166" t="s">
        <v>160</v>
      </c>
      <c r="H217" s="167">
        <v>84</v>
      </c>
      <c r="I217" s="168"/>
      <c r="J217" s="169">
        <f>ROUND(I217*H217,2)</f>
        <v>0</v>
      </c>
      <c r="K217" s="170"/>
      <c r="L217" s="171"/>
      <c r="M217" s="172" t="s">
        <v>1</v>
      </c>
      <c r="N217" s="173" t="s">
        <v>42</v>
      </c>
      <c r="P217" s="141">
        <f>O217*H217</f>
        <v>0</v>
      </c>
      <c r="Q217" s="141">
        <v>0.00078</v>
      </c>
      <c r="R217" s="141">
        <f>Q217*H217</f>
        <v>0.06552</v>
      </c>
      <c r="S217" s="141">
        <v>0</v>
      </c>
      <c r="T217" s="142">
        <f>S217*H217</f>
        <v>0</v>
      </c>
      <c r="AR217" s="143" t="s">
        <v>301</v>
      </c>
      <c r="AT217" s="143" t="s">
        <v>232</v>
      </c>
      <c r="AU217" s="143" t="s">
        <v>87</v>
      </c>
      <c r="AY217" s="15" t="s">
        <v>132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5" t="s">
        <v>85</v>
      </c>
      <c r="BK217" s="144">
        <f>ROUND(I217*H217,2)</f>
        <v>0</v>
      </c>
      <c r="BL217" s="15" t="s">
        <v>301</v>
      </c>
      <c r="BM217" s="143" t="s">
        <v>302</v>
      </c>
    </row>
    <row r="218" spans="2:47" s="1" customFormat="1" ht="19.5">
      <c r="B218" s="30"/>
      <c r="D218" s="146" t="s">
        <v>186</v>
      </c>
      <c r="F218" s="160" t="s">
        <v>303</v>
      </c>
      <c r="I218" s="161"/>
      <c r="L218" s="30"/>
      <c r="M218" s="162"/>
      <c r="T218" s="54"/>
      <c r="AT218" s="15" t="s">
        <v>186</v>
      </c>
      <c r="AU218" s="15" t="s">
        <v>87</v>
      </c>
    </row>
    <row r="219" spans="2:51" s="12" customFormat="1" ht="11.25">
      <c r="B219" s="145"/>
      <c r="D219" s="146" t="s">
        <v>140</v>
      </c>
      <c r="F219" s="148" t="s">
        <v>304</v>
      </c>
      <c r="H219" s="149">
        <v>84</v>
      </c>
      <c r="I219" s="150"/>
      <c r="L219" s="145"/>
      <c r="M219" s="151"/>
      <c r="T219" s="152"/>
      <c r="AT219" s="147" t="s">
        <v>140</v>
      </c>
      <c r="AU219" s="147" t="s">
        <v>87</v>
      </c>
      <c r="AV219" s="12" t="s">
        <v>87</v>
      </c>
      <c r="AW219" s="12" t="s">
        <v>4</v>
      </c>
      <c r="AX219" s="12" t="s">
        <v>85</v>
      </c>
      <c r="AY219" s="147" t="s">
        <v>132</v>
      </c>
    </row>
    <row r="220" spans="2:63" s="11" customFormat="1" ht="25.9" customHeight="1">
      <c r="B220" s="119"/>
      <c r="D220" s="120" t="s">
        <v>76</v>
      </c>
      <c r="E220" s="121" t="s">
        <v>305</v>
      </c>
      <c r="F220" s="121" t="s">
        <v>306</v>
      </c>
      <c r="I220" s="122"/>
      <c r="J220" s="123">
        <f>BK220</f>
        <v>0</v>
      </c>
      <c r="L220" s="119"/>
      <c r="M220" s="124"/>
      <c r="P220" s="125">
        <f>P221+P226+P228</f>
        <v>0</v>
      </c>
      <c r="R220" s="125">
        <f>R221+R226+R228</f>
        <v>0</v>
      </c>
      <c r="T220" s="126">
        <f>T221+T226+T228</f>
        <v>0</v>
      </c>
      <c r="AR220" s="120" t="s">
        <v>157</v>
      </c>
      <c r="AT220" s="127" t="s">
        <v>76</v>
      </c>
      <c r="AU220" s="127" t="s">
        <v>77</v>
      </c>
      <c r="AY220" s="120" t="s">
        <v>132</v>
      </c>
      <c r="BK220" s="128">
        <f>BK221+BK226+BK228</f>
        <v>0</v>
      </c>
    </row>
    <row r="221" spans="2:63" s="11" customFormat="1" ht="22.9" customHeight="1">
      <c r="B221" s="119"/>
      <c r="D221" s="120" t="s">
        <v>76</v>
      </c>
      <c r="E221" s="129" t="s">
        <v>307</v>
      </c>
      <c r="F221" s="129" t="s">
        <v>308</v>
      </c>
      <c r="I221" s="122"/>
      <c r="J221" s="130">
        <f>BK221</f>
        <v>0</v>
      </c>
      <c r="L221" s="119"/>
      <c r="M221" s="124"/>
      <c r="P221" s="125">
        <f>SUM(P222:P225)</f>
        <v>0</v>
      </c>
      <c r="R221" s="125">
        <f>SUM(R222:R225)</f>
        <v>0</v>
      </c>
      <c r="T221" s="126">
        <f>SUM(T222:T225)</f>
        <v>0</v>
      </c>
      <c r="AR221" s="120" t="s">
        <v>157</v>
      </c>
      <c r="AT221" s="127" t="s">
        <v>76</v>
      </c>
      <c r="AU221" s="127" t="s">
        <v>85</v>
      </c>
      <c r="AY221" s="120" t="s">
        <v>132</v>
      </c>
      <c r="BK221" s="128">
        <f>SUM(BK222:BK225)</f>
        <v>0</v>
      </c>
    </row>
    <row r="222" spans="2:65" s="1" customFormat="1" ht="16.5" customHeight="1">
      <c r="B222" s="30"/>
      <c r="C222" s="131" t="s">
        <v>309</v>
      </c>
      <c r="D222" s="131" t="s">
        <v>134</v>
      </c>
      <c r="E222" s="132" t="s">
        <v>310</v>
      </c>
      <c r="F222" s="133" t="s">
        <v>311</v>
      </c>
      <c r="G222" s="134" t="s">
        <v>312</v>
      </c>
      <c r="H222" s="135">
        <v>1</v>
      </c>
      <c r="I222" s="136"/>
      <c r="J222" s="137">
        <f>ROUND(I222*H222,2)</f>
        <v>0</v>
      </c>
      <c r="K222" s="138"/>
      <c r="L222" s="30"/>
      <c r="M222" s="139" t="s">
        <v>1</v>
      </c>
      <c r="N222" s="140" t="s">
        <v>42</v>
      </c>
      <c r="P222" s="141">
        <f>O222*H222</f>
        <v>0</v>
      </c>
      <c r="Q222" s="141">
        <v>0</v>
      </c>
      <c r="R222" s="141">
        <f>Q222*H222</f>
        <v>0</v>
      </c>
      <c r="S222" s="141">
        <v>0</v>
      </c>
      <c r="T222" s="142">
        <f>S222*H222</f>
        <v>0</v>
      </c>
      <c r="AR222" s="143" t="s">
        <v>313</v>
      </c>
      <c r="AT222" s="143" t="s">
        <v>134</v>
      </c>
      <c r="AU222" s="143" t="s">
        <v>87</v>
      </c>
      <c r="AY222" s="15" t="s">
        <v>132</v>
      </c>
      <c r="BE222" s="144">
        <f>IF(N222="základní",J222,0)</f>
        <v>0</v>
      </c>
      <c r="BF222" s="144">
        <f>IF(N222="snížená",J222,0)</f>
        <v>0</v>
      </c>
      <c r="BG222" s="144">
        <f>IF(N222="zákl. přenesená",J222,0)</f>
        <v>0</v>
      </c>
      <c r="BH222" s="144">
        <f>IF(N222="sníž. přenesená",J222,0)</f>
        <v>0</v>
      </c>
      <c r="BI222" s="144">
        <f>IF(N222="nulová",J222,0)</f>
        <v>0</v>
      </c>
      <c r="BJ222" s="15" t="s">
        <v>85</v>
      </c>
      <c r="BK222" s="144">
        <f>ROUND(I222*H222,2)</f>
        <v>0</v>
      </c>
      <c r="BL222" s="15" t="s">
        <v>313</v>
      </c>
      <c r="BM222" s="143" t="s">
        <v>314</v>
      </c>
    </row>
    <row r="223" spans="2:47" s="1" customFormat="1" ht="39">
      <c r="B223" s="30"/>
      <c r="D223" s="146" t="s">
        <v>186</v>
      </c>
      <c r="F223" s="160" t="s">
        <v>315</v>
      </c>
      <c r="I223" s="161"/>
      <c r="L223" s="30"/>
      <c r="M223" s="162"/>
      <c r="T223" s="54"/>
      <c r="AT223" s="15" t="s">
        <v>186</v>
      </c>
      <c r="AU223" s="15" t="s">
        <v>87</v>
      </c>
    </row>
    <row r="224" spans="2:65" s="1" customFormat="1" ht="16.5" customHeight="1">
      <c r="B224" s="30"/>
      <c r="C224" s="131" t="s">
        <v>316</v>
      </c>
      <c r="D224" s="131" t="s">
        <v>134</v>
      </c>
      <c r="E224" s="132" t="s">
        <v>317</v>
      </c>
      <c r="F224" s="133" t="s">
        <v>318</v>
      </c>
      <c r="G224" s="134" t="s">
        <v>312</v>
      </c>
      <c r="H224" s="135">
        <v>1</v>
      </c>
      <c r="I224" s="136"/>
      <c r="J224" s="137">
        <f>ROUND(I224*H224,2)</f>
        <v>0</v>
      </c>
      <c r="K224" s="138"/>
      <c r="L224" s="30"/>
      <c r="M224" s="139" t="s">
        <v>1</v>
      </c>
      <c r="N224" s="140" t="s">
        <v>42</v>
      </c>
      <c r="P224" s="141">
        <f>O224*H224</f>
        <v>0</v>
      </c>
      <c r="Q224" s="141">
        <v>0</v>
      </c>
      <c r="R224" s="141">
        <f>Q224*H224</f>
        <v>0</v>
      </c>
      <c r="S224" s="141">
        <v>0</v>
      </c>
      <c r="T224" s="142">
        <f>S224*H224</f>
        <v>0</v>
      </c>
      <c r="AR224" s="143" t="s">
        <v>313</v>
      </c>
      <c r="AT224" s="143" t="s">
        <v>134</v>
      </c>
      <c r="AU224" s="143" t="s">
        <v>87</v>
      </c>
      <c r="AY224" s="15" t="s">
        <v>132</v>
      </c>
      <c r="BE224" s="144">
        <f>IF(N224="základní",J224,0)</f>
        <v>0</v>
      </c>
      <c r="BF224" s="144">
        <f>IF(N224="snížená",J224,0)</f>
        <v>0</v>
      </c>
      <c r="BG224" s="144">
        <f>IF(N224="zákl. přenesená",J224,0)</f>
        <v>0</v>
      </c>
      <c r="BH224" s="144">
        <f>IF(N224="sníž. přenesená",J224,0)</f>
        <v>0</v>
      </c>
      <c r="BI224" s="144">
        <f>IF(N224="nulová",J224,0)</f>
        <v>0</v>
      </c>
      <c r="BJ224" s="15" t="s">
        <v>85</v>
      </c>
      <c r="BK224" s="144">
        <f>ROUND(I224*H224,2)</f>
        <v>0</v>
      </c>
      <c r="BL224" s="15" t="s">
        <v>313</v>
      </c>
      <c r="BM224" s="143" t="s">
        <v>319</v>
      </c>
    </row>
    <row r="225" spans="2:47" s="1" customFormat="1" ht="29.25">
      <c r="B225" s="30"/>
      <c r="D225" s="146" t="s">
        <v>186</v>
      </c>
      <c r="F225" s="160" t="s">
        <v>320</v>
      </c>
      <c r="I225" s="161"/>
      <c r="L225" s="30"/>
      <c r="M225" s="162"/>
      <c r="T225" s="54"/>
      <c r="AT225" s="15" t="s">
        <v>186</v>
      </c>
      <c r="AU225" s="15" t="s">
        <v>87</v>
      </c>
    </row>
    <row r="226" spans="2:63" s="11" customFormat="1" ht="22.9" customHeight="1">
      <c r="B226" s="119"/>
      <c r="D226" s="120" t="s">
        <v>76</v>
      </c>
      <c r="E226" s="129" t="s">
        <v>321</v>
      </c>
      <c r="F226" s="129" t="s">
        <v>83</v>
      </c>
      <c r="I226" s="122"/>
      <c r="J226" s="130">
        <f>BK226</f>
        <v>0</v>
      </c>
      <c r="L226" s="119"/>
      <c r="M226" s="124"/>
      <c r="P226" s="125">
        <f>P227</f>
        <v>0</v>
      </c>
      <c r="R226" s="125">
        <f>R227</f>
        <v>0</v>
      </c>
      <c r="T226" s="126">
        <f>T227</f>
        <v>0</v>
      </c>
      <c r="AR226" s="120" t="s">
        <v>157</v>
      </c>
      <c r="AT226" s="127" t="s">
        <v>76</v>
      </c>
      <c r="AU226" s="127" t="s">
        <v>85</v>
      </c>
      <c r="AY226" s="120" t="s">
        <v>132</v>
      </c>
      <c r="BK226" s="128">
        <f>BK227</f>
        <v>0</v>
      </c>
    </row>
    <row r="227" spans="2:65" s="1" customFormat="1" ht="16.5" customHeight="1">
      <c r="B227" s="30"/>
      <c r="C227" s="131" t="s">
        <v>322</v>
      </c>
      <c r="D227" s="131" t="s">
        <v>134</v>
      </c>
      <c r="E227" s="132" t="s">
        <v>323</v>
      </c>
      <c r="F227" s="133" t="s">
        <v>324</v>
      </c>
      <c r="G227" s="134" t="s">
        <v>325</v>
      </c>
      <c r="H227" s="135">
        <v>1</v>
      </c>
      <c r="I227" s="136"/>
      <c r="J227" s="137">
        <f>ROUND(I227*H227,2)</f>
        <v>0</v>
      </c>
      <c r="K227" s="138"/>
      <c r="L227" s="30"/>
      <c r="M227" s="139" t="s">
        <v>1</v>
      </c>
      <c r="N227" s="140" t="s">
        <v>42</v>
      </c>
      <c r="P227" s="141">
        <f>O227*H227</f>
        <v>0</v>
      </c>
      <c r="Q227" s="141">
        <v>0</v>
      </c>
      <c r="R227" s="141">
        <f>Q227*H227</f>
        <v>0</v>
      </c>
      <c r="S227" s="141">
        <v>0</v>
      </c>
      <c r="T227" s="142">
        <f>S227*H227</f>
        <v>0</v>
      </c>
      <c r="AR227" s="143" t="s">
        <v>313</v>
      </c>
      <c r="AT227" s="143" t="s">
        <v>134</v>
      </c>
      <c r="AU227" s="143" t="s">
        <v>87</v>
      </c>
      <c r="AY227" s="15" t="s">
        <v>132</v>
      </c>
      <c r="BE227" s="144">
        <f>IF(N227="základní",J227,0)</f>
        <v>0</v>
      </c>
      <c r="BF227" s="144">
        <f>IF(N227="snížená",J227,0)</f>
        <v>0</v>
      </c>
      <c r="BG227" s="144">
        <f>IF(N227="zákl. přenesená",J227,0)</f>
        <v>0</v>
      </c>
      <c r="BH227" s="144">
        <f>IF(N227="sníž. přenesená",J227,0)</f>
        <v>0</v>
      </c>
      <c r="BI227" s="144">
        <f>IF(N227="nulová",J227,0)</f>
        <v>0</v>
      </c>
      <c r="BJ227" s="15" t="s">
        <v>85</v>
      </c>
      <c r="BK227" s="144">
        <f>ROUND(I227*H227,2)</f>
        <v>0</v>
      </c>
      <c r="BL227" s="15" t="s">
        <v>313</v>
      </c>
      <c r="BM227" s="143" t="s">
        <v>326</v>
      </c>
    </row>
    <row r="228" spans="2:63" s="11" customFormat="1" ht="22.9" customHeight="1">
      <c r="B228" s="119"/>
      <c r="D228" s="120" t="s">
        <v>76</v>
      </c>
      <c r="E228" s="129" t="s">
        <v>327</v>
      </c>
      <c r="F228" s="129" t="s">
        <v>328</v>
      </c>
      <c r="I228" s="122"/>
      <c r="J228" s="130">
        <f>BK228</f>
        <v>0</v>
      </c>
      <c r="L228" s="119"/>
      <c r="M228" s="124"/>
      <c r="P228" s="125">
        <f>SUM(P229:P233)</f>
        <v>0</v>
      </c>
      <c r="R228" s="125">
        <f>SUM(R229:R233)</f>
        <v>0</v>
      </c>
      <c r="T228" s="126">
        <f>SUM(T229:T233)</f>
        <v>0</v>
      </c>
      <c r="AR228" s="120" t="s">
        <v>157</v>
      </c>
      <c r="AT228" s="127" t="s">
        <v>76</v>
      </c>
      <c r="AU228" s="127" t="s">
        <v>85</v>
      </c>
      <c r="AY228" s="120" t="s">
        <v>132</v>
      </c>
      <c r="BK228" s="128">
        <f>SUM(BK229:BK233)</f>
        <v>0</v>
      </c>
    </row>
    <row r="229" spans="2:65" s="1" customFormat="1" ht="16.5" customHeight="1">
      <c r="B229" s="30"/>
      <c r="C229" s="131" t="s">
        <v>329</v>
      </c>
      <c r="D229" s="131" t="s">
        <v>134</v>
      </c>
      <c r="E229" s="132" t="s">
        <v>330</v>
      </c>
      <c r="F229" s="133" t="s">
        <v>331</v>
      </c>
      <c r="G229" s="134" t="s">
        <v>312</v>
      </c>
      <c r="H229" s="135">
        <v>1</v>
      </c>
      <c r="I229" s="136"/>
      <c r="J229" s="137">
        <f>ROUND(I229*H229,2)</f>
        <v>0</v>
      </c>
      <c r="K229" s="138"/>
      <c r="L229" s="30"/>
      <c r="M229" s="139" t="s">
        <v>1</v>
      </c>
      <c r="N229" s="140" t="s">
        <v>42</v>
      </c>
      <c r="P229" s="141">
        <f>O229*H229</f>
        <v>0</v>
      </c>
      <c r="Q229" s="141">
        <v>0</v>
      </c>
      <c r="R229" s="141">
        <f>Q229*H229</f>
        <v>0</v>
      </c>
      <c r="S229" s="141">
        <v>0</v>
      </c>
      <c r="T229" s="142">
        <f>S229*H229</f>
        <v>0</v>
      </c>
      <c r="AR229" s="143" t="s">
        <v>313</v>
      </c>
      <c r="AT229" s="143" t="s">
        <v>134</v>
      </c>
      <c r="AU229" s="143" t="s">
        <v>87</v>
      </c>
      <c r="AY229" s="15" t="s">
        <v>132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5" t="s">
        <v>85</v>
      </c>
      <c r="BK229" s="144">
        <f>ROUND(I229*H229,2)</f>
        <v>0</v>
      </c>
      <c r="BL229" s="15" t="s">
        <v>313</v>
      </c>
      <c r="BM229" s="143" t="s">
        <v>332</v>
      </c>
    </row>
    <row r="230" spans="2:47" s="1" customFormat="1" ht="39">
      <c r="B230" s="30"/>
      <c r="D230" s="146" t="s">
        <v>186</v>
      </c>
      <c r="F230" s="160" t="s">
        <v>333</v>
      </c>
      <c r="I230" s="161"/>
      <c r="L230" s="30"/>
      <c r="M230" s="162"/>
      <c r="T230" s="54"/>
      <c r="AT230" s="15" t="s">
        <v>186</v>
      </c>
      <c r="AU230" s="15" t="s">
        <v>87</v>
      </c>
    </row>
    <row r="231" spans="2:65" s="1" customFormat="1" ht="16.5" customHeight="1">
      <c r="B231" s="30"/>
      <c r="C231" s="131" t="s">
        <v>334</v>
      </c>
      <c r="D231" s="131" t="s">
        <v>134</v>
      </c>
      <c r="E231" s="132" t="s">
        <v>335</v>
      </c>
      <c r="F231" s="133" t="s">
        <v>336</v>
      </c>
      <c r="G231" s="134" t="s">
        <v>312</v>
      </c>
      <c r="H231" s="135">
        <v>1</v>
      </c>
      <c r="I231" s="136"/>
      <c r="J231" s="137">
        <f>ROUND(I231*H231,2)</f>
        <v>0</v>
      </c>
      <c r="K231" s="138"/>
      <c r="L231" s="30"/>
      <c r="M231" s="139" t="s">
        <v>1</v>
      </c>
      <c r="N231" s="140" t="s">
        <v>42</v>
      </c>
      <c r="P231" s="141">
        <f>O231*H231</f>
        <v>0</v>
      </c>
      <c r="Q231" s="141">
        <v>0</v>
      </c>
      <c r="R231" s="141">
        <f>Q231*H231</f>
        <v>0</v>
      </c>
      <c r="S231" s="141">
        <v>0</v>
      </c>
      <c r="T231" s="142">
        <f>S231*H231</f>
        <v>0</v>
      </c>
      <c r="AR231" s="143" t="s">
        <v>313</v>
      </c>
      <c r="AT231" s="143" t="s">
        <v>134</v>
      </c>
      <c r="AU231" s="143" t="s">
        <v>87</v>
      </c>
      <c r="AY231" s="15" t="s">
        <v>132</v>
      </c>
      <c r="BE231" s="144">
        <f>IF(N231="základní",J231,0)</f>
        <v>0</v>
      </c>
      <c r="BF231" s="144">
        <f>IF(N231="snížená",J231,0)</f>
        <v>0</v>
      </c>
      <c r="BG231" s="144">
        <f>IF(N231="zákl. přenesená",J231,0)</f>
        <v>0</v>
      </c>
      <c r="BH231" s="144">
        <f>IF(N231="sníž. přenesená",J231,0)</f>
        <v>0</v>
      </c>
      <c r="BI231" s="144">
        <f>IF(N231="nulová",J231,0)</f>
        <v>0</v>
      </c>
      <c r="BJ231" s="15" t="s">
        <v>85</v>
      </c>
      <c r="BK231" s="144">
        <f>ROUND(I231*H231,2)</f>
        <v>0</v>
      </c>
      <c r="BL231" s="15" t="s">
        <v>313</v>
      </c>
      <c r="BM231" s="143" t="s">
        <v>337</v>
      </c>
    </row>
    <row r="232" spans="2:65" s="1" customFormat="1" ht="16.5" customHeight="1">
      <c r="B232" s="30"/>
      <c r="C232" s="131" t="s">
        <v>338</v>
      </c>
      <c r="D232" s="131" t="s">
        <v>134</v>
      </c>
      <c r="E232" s="132" t="s">
        <v>339</v>
      </c>
      <c r="F232" s="133" t="s">
        <v>340</v>
      </c>
      <c r="G232" s="134" t="s">
        <v>312</v>
      </c>
      <c r="H232" s="135">
        <v>1</v>
      </c>
      <c r="I232" s="136"/>
      <c r="J232" s="137">
        <f>ROUND(I232*H232,2)</f>
        <v>0</v>
      </c>
      <c r="K232" s="138"/>
      <c r="L232" s="30"/>
      <c r="M232" s="139" t="s">
        <v>1</v>
      </c>
      <c r="N232" s="140" t="s">
        <v>42</v>
      </c>
      <c r="P232" s="141">
        <f>O232*H232</f>
        <v>0</v>
      </c>
      <c r="Q232" s="141">
        <v>0</v>
      </c>
      <c r="R232" s="141">
        <f>Q232*H232</f>
        <v>0</v>
      </c>
      <c r="S232" s="141">
        <v>0</v>
      </c>
      <c r="T232" s="142">
        <f>S232*H232</f>
        <v>0</v>
      </c>
      <c r="AR232" s="143" t="s">
        <v>313</v>
      </c>
      <c r="AT232" s="143" t="s">
        <v>134</v>
      </c>
      <c r="AU232" s="143" t="s">
        <v>87</v>
      </c>
      <c r="AY232" s="15" t="s">
        <v>132</v>
      </c>
      <c r="BE232" s="144">
        <f>IF(N232="základní",J232,0)</f>
        <v>0</v>
      </c>
      <c r="BF232" s="144">
        <f>IF(N232="snížená",J232,0)</f>
        <v>0</v>
      </c>
      <c r="BG232" s="144">
        <f>IF(N232="zákl. přenesená",J232,0)</f>
        <v>0</v>
      </c>
      <c r="BH232" s="144">
        <f>IF(N232="sníž. přenesená",J232,0)</f>
        <v>0</v>
      </c>
      <c r="BI232" s="144">
        <f>IF(N232="nulová",J232,0)</f>
        <v>0</v>
      </c>
      <c r="BJ232" s="15" t="s">
        <v>85</v>
      </c>
      <c r="BK232" s="144">
        <f>ROUND(I232*H232,2)</f>
        <v>0</v>
      </c>
      <c r="BL232" s="15" t="s">
        <v>313</v>
      </c>
      <c r="BM232" s="143" t="s">
        <v>341</v>
      </c>
    </row>
    <row r="233" spans="2:65" s="1" customFormat="1" ht="16.5" customHeight="1">
      <c r="B233" s="30"/>
      <c r="C233" s="131" t="s">
        <v>342</v>
      </c>
      <c r="D233" s="131" t="s">
        <v>134</v>
      </c>
      <c r="E233" s="132" t="s">
        <v>343</v>
      </c>
      <c r="F233" s="133" t="s">
        <v>344</v>
      </c>
      <c r="G233" s="134" t="s">
        <v>325</v>
      </c>
      <c r="H233" s="135">
        <v>1</v>
      </c>
      <c r="I233" s="136"/>
      <c r="J233" s="137">
        <f>ROUND(I233*H233,2)</f>
        <v>0</v>
      </c>
      <c r="K233" s="138"/>
      <c r="L233" s="30"/>
      <c r="M233" s="174" t="s">
        <v>1</v>
      </c>
      <c r="N233" s="175" t="s">
        <v>42</v>
      </c>
      <c r="O233" s="176"/>
      <c r="P233" s="177">
        <f>O233*H233</f>
        <v>0</v>
      </c>
      <c r="Q233" s="177">
        <v>0</v>
      </c>
      <c r="R233" s="177">
        <f>Q233*H233</f>
        <v>0</v>
      </c>
      <c r="S233" s="177">
        <v>0</v>
      </c>
      <c r="T233" s="178">
        <f>S233*H233</f>
        <v>0</v>
      </c>
      <c r="AR233" s="143" t="s">
        <v>313</v>
      </c>
      <c r="AT233" s="143" t="s">
        <v>134</v>
      </c>
      <c r="AU233" s="143" t="s">
        <v>87</v>
      </c>
      <c r="AY233" s="15" t="s">
        <v>132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5" t="s">
        <v>85</v>
      </c>
      <c r="BK233" s="144">
        <f>ROUND(I233*H233,2)</f>
        <v>0</v>
      </c>
      <c r="BL233" s="15" t="s">
        <v>313</v>
      </c>
      <c r="BM233" s="143" t="s">
        <v>345</v>
      </c>
    </row>
    <row r="234" spans="2:12" s="1" customFormat="1" ht="6.95" customHeight="1">
      <c r="B234" s="42"/>
      <c r="C234" s="43"/>
      <c r="D234" s="43"/>
      <c r="E234" s="43"/>
      <c r="F234" s="43"/>
      <c r="G234" s="43"/>
      <c r="H234" s="43"/>
      <c r="I234" s="43"/>
      <c r="J234" s="43"/>
      <c r="K234" s="43"/>
      <c r="L234" s="30"/>
    </row>
  </sheetData>
  <sheetProtection algorithmName="SHA-512" hashValue="2APyv/TaadzZa8yAkIxxMxEX/VMbUGho4lUbcONNA4/Es7RCzBTSsPyFukCefajdGpyFU4yDRR5i2a32e8pOYQ==" saltValue="PicJ5WGdVrvUVrGpPA6iTVreMrQHFyGkBshX2PcWsIBTEEcU8yq+JuoUXOoknFdwhfb5sFEgWdwbuBblb/iOHQ==" spinCount="100000" sheet="1" objects="1" scenarios="1" formatColumns="0" formatRows="0" autoFilter="0"/>
  <autoFilter ref="C127:K233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4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5" t="s">
        <v>90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87</v>
      </c>
    </row>
    <row r="4" spans="2:46" ht="24.95" customHeight="1">
      <c r="B4" s="18"/>
      <c r="D4" s="19" t="s">
        <v>97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26.25" customHeight="1">
      <c r="B7" s="18"/>
      <c r="E7" s="222" t="str">
        <f>'Rekapitulace stavby'!K6</f>
        <v>Stavební úprava místní komunikace ulice U zastávky, Mariánské Lázně</v>
      </c>
      <c r="F7" s="223"/>
      <c r="G7" s="223"/>
      <c r="H7" s="223"/>
      <c r="L7" s="18"/>
    </row>
    <row r="8" spans="2:12" s="1" customFormat="1" ht="12" customHeight="1">
      <c r="B8" s="30"/>
      <c r="D8" s="25" t="s">
        <v>98</v>
      </c>
      <c r="L8" s="30"/>
    </row>
    <row r="9" spans="2:12" s="1" customFormat="1" ht="16.5" customHeight="1">
      <c r="B9" s="30"/>
      <c r="E9" s="184" t="s">
        <v>346</v>
      </c>
      <c r="F9" s="224"/>
      <c r="G9" s="224"/>
      <c r="H9" s="224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18. 4. 2023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29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5" t="str">
        <f>'Rekapitulace stavby'!E14</f>
        <v>Vyplň údaj</v>
      </c>
      <c r="F18" s="206"/>
      <c r="G18" s="206"/>
      <c r="H18" s="206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31</v>
      </c>
      <c r="I20" s="25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32</v>
      </c>
      <c r="I21" s="25" t="s">
        <v>28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34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28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36</v>
      </c>
      <c r="L26" s="30"/>
    </row>
    <row r="27" spans="2:12" s="7" customFormat="1" ht="16.5" customHeight="1">
      <c r="B27" s="87"/>
      <c r="E27" s="211" t="s">
        <v>1</v>
      </c>
      <c r="F27" s="211"/>
      <c r="G27" s="211"/>
      <c r="H27" s="211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37</v>
      </c>
      <c r="J30" s="64">
        <f>ROUND(J129,2)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33" t="s">
        <v>38</v>
      </c>
      <c r="J32" s="33" t="s">
        <v>40</v>
      </c>
      <c r="L32" s="30"/>
    </row>
    <row r="33" spans="2:12" s="1" customFormat="1" ht="14.45" customHeight="1">
      <c r="B33" s="30"/>
      <c r="D33" s="53" t="s">
        <v>41</v>
      </c>
      <c r="E33" s="25" t="s">
        <v>42</v>
      </c>
      <c r="F33" s="89">
        <f>ROUND((SUM(BE129:BE340)),2)</f>
        <v>0</v>
      </c>
      <c r="I33" s="90">
        <v>0.21</v>
      </c>
      <c r="J33" s="89">
        <f>ROUND(((SUM(BE129:BE340))*I33),2)</f>
        <v>0</v>
      </c>
      <c r="L33" s="30"/>
    </row>
    <row r="34" spans="2:12" s="1" customFormat="1" ht="14.45" customHeight="1">
      <c r="B34" s="30"/>
      <c r="E34" s="25" t="s">
        <v>43</v>
      </c>
      <c r="F34" s="89">
        <f>ROUND((SUM(BF129:BF340)),2)</f>
        <v>0</v>
      </c>
      <c r="I34" s="90">
        <v>0.12</v>
      </c>
      <c r="J34" s="89">
        <f>ROUND(((SUM(BF129:BF340))*I34),2)</f>
        <v>0</v>
      </c>
      <c r="L34" s="30"/>
    </row>
    <row r="35" spans="2:12" s="1" customFormat="1" ht="14.45" customHeight="1" hidden="1">
      <c r="B35" s="30"/>
      <c r="E35" s="25" t="s">
        <v>44</v>
      </c>
      <c r="F35" s="89">
        <f>ROUND((SUM(BG129:BG340)),2)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89">
        <f>ROUND((SUM(BH129:BH340)),2)</f>
        <v>0</v>
      </c>
      <c r="I36" s="90">
        <v>0.12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89">
        <f>ROUND((SUM(BI129:BI340)),2)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47</v>
      </c>
      <c r="E39" s="55"/>
      <c r="F39" s="55"/>
      <c r="G39" s="93" t="s">
        <v>48</v>
      </c>
      <c r="H39" s="94" t="s">
        <v>49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97" t="s">
        <v>53</v>
      </c>
      <c r="G61" s="41" t="s">
        <v>52</v>
      </c>
      <c r="H61" s="32"/>
      <c r="I61" s="32"/>
      <c r="J61" s="98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97" t="s">
        <v>53</v>
      </c>
      <c r="G76" s="41" t="s">
        <v>52</v>
      </c>
      <c r="H76" s="32"/>
      <c r="I76" s="32"/>
      <c r="J76" s="98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100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26.25" customHeight="1">
      <c r="B85" s="30"/>
      <c r="E85" s="222" t="str">
        <f>E7</f>
        <v>Stavební úprava místní komunikace ulice U zastávky, Mariánské Lázně</v>
      </c>
      <c r="F85" s="223"/>
      <c r="G85" s="223"/>
      <c r="H85" s="223"/>
      <c r="L85" s="30"/>
    </row>
    <row r="86" spans="2:12" s="1" customFormat="1" ht="12" customHeight="1">
      <c r="B86" s="30"/>
      <c r="C86" s="25" t="s">
        <v>98</v>
      </c>
      <c r="L86" s="30"/>
    </row>
    <row r="87" spans="2:12" s="1" customFormat="1" ht="16.5" customHeight="1">
      <c r="B87" s="30"/>
      <c r="E87" s="184" t="str">
        <f>E9</f>
        <v>SO 101 - Komunikace</v>
      </c>
      <c r="F87" s="224"/>
      <c r="G87" s="224"/>
      <c r="H87" s="224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p.č. 1163/2, 894/4, 1148/1</v>
      </c>
      <c r="I89" s="25" t="s">
        <v>22</v>
      </c>
      <c r="J89" s="50" t="str">
        <f>IF(J12="","",J12)</f>
        <v>18. 4. 2023</v>
      </c>
      <c r="L89" s="30"/>
    </row>
    <row r="90" spans="2:12" s="1" customFormat="1" ht="6.95" customHeight="1">
      <c r="B90" s="30"/>
      <c r="L90" s="30"/>
    </row>
    <row r="91" spans="2:12" s="1" customFormat="1" ht="25.7" customHeight="1">
      <c r="B91" s="30"/>
      <c r="C91" s="25" t="s">
        <v>24</v>
      </c>
      <c r="F91" s="23" t="str">
        <f>E15</f>
        <v>Město Mariánské Lázně</v>
      </c>
      <c r="I91" s="25" t="s">
        <v>31</v>
      </c>
      <c r="J91" s="28" t="str">
        <f>E21</f>
        <v>Projekční kancelář Beránek &amp; Hradil</v>
      </c>
      <c r="L91" s="30"/>
    </row>
    <row r="92" spans="2:12" s="1" customFormat="1" ht="15.2" customHeight="1">
      <c r="B92" s="30"/>
      <c r="C92" s="25" t="s">
        <v>29</v>
      </c>
      <c r="F92" s="23" t="str">
        <f>IF(E18="","",E18)</f>
        <v>Vyplň údaj</v>
      </c>
      <c r="I92" s="25" t="s">
        <v>34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101</v>
      </c>
      <c r="D94" s="91"/>
      <c r="E94" s="91"/>
      <c r="F94" s="91"/>
      <c r="G94" s="91"/>
      <c r="H94" s="91"/>
      <c r="I94" s="91"/>
      <c r="J94" s="100" t="s">
        <v>102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103</v>
      </c>
      <c r="J96" s="64">
        <f>J129</f>
        <v>0</v>
      </c>
      <c r="L96" s="30"/>
      <c r="AU96" s="15" t="s">
        <v>104</v>
      </c>
    </row>
    <row r="97" spans="2:12" s="8" customFormat="1" ht="24.95" customHeight="1">
      <c r="B97" s="102"/>
      <c r="D97" s="103" t="s">
        <v>105</v>
      </c>
      <c r="E97" s="104"/>
      <c r="F97" s="104"/>
      <c r="G97" s="104"/>
      <c r="H97" s="104"/>
      <c r="I97" s="104"/>
      <c r="J97" s="105">
        <f>J130</f>
        <v>0</v>
      </c>
      <c r="L97" s="102"/>
    </row>
    <row r="98" spans="2:12" s="9" customFormat="1" ht="19.9" customHeight="1">
      <c r="B98" s="106"/>
      <c r="D98" s="107" t="s">
        <v>106</v>
      </c>
      <c r="E98" s="108"/>
      <c r="F98" s="108"/>
      <c r="G98" s="108"/>
      <c r="H98" s="108"/>
      <c r="I98" s="108"/>
      <c r="J98" s="109">
        <f>J131</f>
        <v>0</v>
      </c>
      <c r="L98" s="106"/>
    </row>
    <row r="99" spans="2:12" s="9" customFormat="1" ht="19.9" customHeight="1">
      <c r="B99" s="106"/>
      <c r="D99" s="107" t="s">
        <v>107</v>
      </c>
      <c r="E99" s="108"/>
      <c r="F99" s="108"/>
      <c r="G99" s="108"/>
      <c r="H99" s="108"/>
      <c r="I99" s="108"/>
      <c r="J99" s="109">
        <f>J175</f>
        <v>0</v>
      </c>
      <c r="L99" s="106"/>
    </row>
    <row r="100" spans="2:12" s="9" customFormat="1" ht="19.9" customHeight="1">
      <c r="B100" s="106"/>
      <c r="D100" s="107" t="s">
        <v>347</v>
      </c>
      <c r="E100" s="108"/>
      <c r="F100" s="108"/>
      <c r="G100" s="108"/>
      <c r="H100" s="108"/>
      <c r="I100" s="108"/>
      <c r="J100" s="109">
        <f>J189</f>
        <v>0</v>
      </c>
      <c r="L100" s="106"/>
    </row>
    <row r="101" spans="2:12" s="9" customFormat="1" ht="19.9" customHeight="1">
      <c r="B101" s="106"/>
      <c r="D101" s="107" t="s">
        <v>348</v>
      </c>
      <c r="E101" s="108"/>
      <c r="F101" s="108"/>
      <c r="G101" s="108"/>
      <c r="H101" s="108"/>
      <c r="I101" s="108"/>
      <c r="J101" s="109">
        <f>J194</f>
        <v>0</v>
      </c>
      <c r="L101" s="106"/>
    </row>
    <row r="102" spans="2:12" s="9" customFormat="1" ht="19.9" customHeight="1">
      <c r="B102" s="106"/>
      <c r="D102" s="107" t="s">
        <v>108</v>
      </c>
      <c r="E102" s="108"/>
      <c r="F102" s="108"/>
      <c r="G102" s="108"/>
      <c r="H102" s="108"/>
      <c r="I102" s="108"/>
      <c r="J102" s="109">
        <f>J205</f>
        <v>0</v>
      </c>
      <c r="L102" s="106"/>
    </row>
    <row r="103" spans="2:12" s="9" customFormat="1" ht="19.9" customHeight="1">
      <c r="B103" s="106"/>
      <c r="D103" s="107" t="s">
        <v>349</v>
      </c>
      <c r="E103" s="108"/>
      <c r="F103" s="108"/>
      <c r="G103" s="108"/>
      <c r="H103" s="108"/>
      <c r="I103" s="108"/>
      <c r="J103" s="109">
        <f>J264</f>
        <v>0</v>
      </c>
      <c r="L103" s="106"/>
    </row>
    <row r="104" spans="2:12" s="9" customFormat="1" ht="19.9" customHeight="1">
      <c r="B104" s="106"/>
      <c r="D104" s="107" t="s">
        <v>109</v>
      </c>
      <c r="E104" s="108"/>
      <c r="F104" s="108"/>
      <c r="G104" s="108"/>
      <c r="H104" s="108"/>
      <c r="I104" s="108"/>
      <c r="J104" s="109">
        <f>J282</f>
        <v>0</v>
      </c>
      <c r="L104" s="106"/>
    </row>
    <row r="105" spans="2:12" s="9" customFormat="1" ht="19.9" customHeight="1">
      <c r="B105" s="106"/>
      <c r="D105" s="107" t="s">
        <v>350</v>
      </c>
      <c r="E105" s="108"/>
      <c r="F105" s="108"/>
      <c r="G105" s="108"/>
      <c r="H105" s="108"/>
      <c r="I105" s="108"/>
      <c r="J105" s="109">
        <f>J324</f>
        <v>0</v>
      </c>
      <c r="L105" s="106"/>
    </row>
    <row r="106" spans="2:12" s="8" customFormat="1" ht="24.95" customHeight="1">
      <c r="B106" s="102"/>
      <c r="D106" s="103" t="s">
        <v>113</v>
      </c>
      <c r="E106" s="104"/>
      <c r="F106" s="104"/>
      <c r="G106" s="104"/>
      <c r="H106" s="104"/>
      <c r="I106" s="104"/>
      <c r="J106" s="105">
        <f>J326</f>
        <v>0</v>
      </c>
      <c r="L106" s="102"/>
    </row>
    <row r="107" spans="2:12" s="9" customFormat="1" ht="19.9" customHeight="1">
      <c r="B107" s="106"/>
      <c r="D107" s="107" t="s">
        <v>114</v>
      </c>
      <c r="E107" s="108"/>
      <c r="F107" s="108"/>
      <c r="G107" s="108"/>
      <c r="H107" s="108"/>
      <c r="I107" s="108"/>
      <c r="J107" s="109">
        <f>J327</f>
        <v>0</v>
      </c>
      <c r="L107" s="106"/>
    </row>
    <row r="108" spans="2:12" s="9" customFormat="1" ht="19.9" customHeight="1">
      <c r="B108" s="106"/>
      <c r="D108" s="107" t="s">
        <v>116</v>
      </c>
      <c r="E108" s="108"/>
      <c r="F108" s="108"/>
      <c r="G108" s="108"/>
      <c r="H108" s="108"/>
      <c r="I108" s="108"/>
      <c r="J108" s="109">
        <f>J331</f>
        <v>0</v>
      </c>
      <c r="L108" s="106"/>
    </row>
    <row r="109" spans="2:12" s="9" customFormat="1" ht="19.9" customHeight="1">
      <c r="B109" s="106"/>
      <c r="D109" s="107" t="s">
        <v>351</v>
      </c>
      <c r="E109" s="108"/>
      <c r="F109" s="108"/>
      <c r="G109" s="108"/>
      <c r="H109" s="108"/>
      <c r="I109" s="108"/>
      <c r="J109" s="109">
        <f>J338</f>
        <v>0</v>
      </c>
      <c r="L109" s="106"/>
    </row>
    <row r="110" spans="2:12" s="1" customFormat="1" ht="21.75" customHeight="1">
      <c r="B110" s="30"/>
      <c r="L110" s="30"/>
    </row>
    <row r="111" spans="2:12" s="1" customFormat="1" ht="6.95" customHeight="1">
      <c r="B111" s="42"/>
      <c r="C111" s="43"/>
      <c r="D111" s="43"/>
      <c r="E111" s="43"/>
      <c r="F111" s="43"/>
      <c r="G111" s="43"/>
      <c r="H111" s="43"/>
      <c r="I111" s="43"/>
      <c r="J111" s="43"/>
      <c r="K111" s="43"/>
      <c r="L111" s="30"/>
    </row>
    <row r="115" spans="2:12" s="1" customFormat="1" ht="6.95" customHeight="1">
      <c r="B115" s="44"/>
      <c r="C115" s="45"/>
      <c r="D115" s="45"/>
      <c r="E115" s="45"/>
      <c r="F115" s="45"/>
      <c r="G115" s="45"/>
      <c r="H115" s="45"/>
      <c r="I115" s="45"/>
      <c r="J115" s="45"/>
      <c r="K115" s="45"/>
      <c r="L115" s="30"/>
    </row>
    <row r="116" spans="2:12" s="1" customFormat="1" ht="24.95" customHeight="1">
      <c r="B116" s="30"/>
      <c r="C116" s="19" t="s">
        <v>117</v>
      </c>
      <c r="L116" s="30"/>
    </row>
    <row r="117" spans="2:12" s="1" customFormat="1" ht="6.95" customHeight="1">
      <c r="B117" s="30"/>
      <c r="L117" s="30"/>
    </row>
    <row r="118" spans="2:12" s="1" customFormat="1" ht="12" customHeight="1">
      <c r="B118" s="30"/>
      <c r="C118" s="25" t="s">
        <v>16</v>
      </c>
      <c r="L118" s="30"/>
    </row>
    <row r="119" spans="2:12" s="1" customFormat="1" ht="26.25" customHeight="1">
      <c r="B119" s="30"/>
      <c r="E119" s="222" t="str">
        <f>E7</f>
        <v>Stavební úprava místní komunikace ulice U zastávky, Mariánské Lázně</v>
      </c>
      <c r="F119" s="223"/>
      <c r="G119" s="223"/>
      <c r="H119" s="223"/>
      <c r="L119" s="30"/>
    </row>
    <row r="120" spans="2:12" s="1" customFormat="1" ht="12" customHeight="1">
      <c r="B120" s="30"/>
      <c r="C120" s="25" t="s">
        <v>98</v>
      </c>
      <c r="L120" s="30"/>
    </row>
    <row r="121" spans="2:12" s="1" customFormat="1" ht="16.5" customHeight="1">
      <c r="B121" s="30"/>
      <c r="E121" s="184" t="str">
        <f>E9</f>
        <v>SO 101 - Komunikace</v>
      </c>
      <c r="F121" s="224"/>
      <c r="G121" s="224"/>
      <c r="H121" s="224"/>
      <c r="L121" s="30"/>
    </row>
    <row r="122" spans="2:12" s="1" customFormat="1" ht="6.95" customHeight="1">
      <c r="B122" s="30"/>
      <c r="L122" s="30"/>
    </row>
    <row r="123" spans="2:12" s="1" customFormat="1" ht="12" customHeight="1">
      <c r="B123" s="30"/>
      <c r="C123" s="25" t="s">
        <v>20</v>
      </c>
      <c r="F123" s="23" t="str">
        <f>F12</f>
        <v>p.č. 1163/2, 894/4, 1148/1</v>
      </c>
      <c r="I123" s="25" t="s">
        <v>22</v>
      </c>
      <c r="J123" s="50" t="str">
        <f>IF(J12="","",J12)</f>
        <v>18. 4. 2023</v>
      </c>
      <c r="L123" s="30"/>
    </row>
    <row r="124" spans="2:12" s="1" customFormat="1" ht="6.95" customHeight="1">
      <c r="B124" s="30"/>
      <c r="L124" s="30"/>
    </row>
    <row r="125" spans="2:12" s="1" customFormat="1" ht="25.7" customHeight="1">
      <c r="B125" s="30"/>
      <c r="C125" s="25" t="s">
        <v>24</v>
      </c>
      <c r="F125" s="23" t="str">
        <f>E15</f>
        <v>Město Mariánské Lázně</v>
      </c>
      <c r="I125" s="25" t="s">
        <v>31</v>
      </c>
      <c r="J125" s="28" t="str">
        <f>E21</f>
        <v>Projekční kancelář Beránek &amp; Hradil</v>
      </c>
      <c r="L125" s="30"/>
    </row>
    <row r="126" spans="2:12" s="1" customFormat="1" ht="15.2" customHeight="1">
      <c r="B126" s="30"/>
      <c r="C126" s="25" t="s">
        <v>29</v>
      </c>
      <c r="F126" s="23" t="str">
        <f>IF(E18="","",E18)</f>
        <v>Vyplň údaj</v>
      </c>
      <c r="I126" s="25" t="s">
        <v>34</v>
      </c>
      <c r="J126" s="28" t="str">
        <f>E24</f>
        <v xml:space="preserve"> </v>
      </c>
      <c r="L126" s="30"/>
    </row>
    <row r="127" spans="2:12" s="1" customFormat="1" ht="10.35" customHeight="1">
      <c r="B127" s="30"/>
      <c r="L127" s="30"/>
    </row>
    <row r="128" spans="2:20" s="10" customFormat="1" ht="29.25" customHeight="1">
      <c r="B128" s="110"/>
      <c r="C128" s="111" t="s">
        <v>118</v>
      </c>
      <c r="D128" s="112" t="s">
        <v>62</v>
      </c>
      <c r="E128" s="112" t="s">
        <v>58</v>
      </c>
      <c r="F128" s="112" t="s">
        <v>59</v>
      </c>
      <c r="G128" s="112" t="s">
        <v>119</v>
      </c>
      <c r="H128" s="112" t="s">
        <v>120</v>
      </c>
      <c r="I128" s="112" t="s">
        <v>121</v>
      </c>
      <c r="J128" s="113" t="s">
        <v>102</v>
      </c>
      <c r="K128" s="114" t="s">
        <v>122</v>
      </c>
      <c r="L128" s="110"/>
      <c r="M128" s="57" t="s">
        <v>1</v>
      </c>
      <c r="N128" s="58" t="s">
        <v>41</v>
      </c>
      <c r="O128" s="58" t="s">
        <v>123</v>
      </c>
      <c r="P128" s="58" t="s">
        <v>124</v>
      </c>
      <c r="Q128" s="58" t="s">
        <v>125</v>
      </c>
      <c r="R128" s="58" t="s">
        <v>126</v>
      </c>
      <c r="S128" s="58" t="s">
        <v>127</v>
      </c>
      <c r="T128" s="59" t="s">
        <v>128</v>
      </c>
    </row>
    <row r="129" spans="2:63" s="1" customFormat="1" ht="22.9" customHeight="1">
      <c r="B129" s="30"/>
      <c r="C129" s="62" t="s">
        <v>129</v>
      </c>
      <c r="J129" s="115">
        <f>BK129</f>
        <v>0</v>
      </c>
      <c r="L129" s="30"/>
      <c r="M129" s="60"/>
      <c r="N129" s="51"/>
      <c r="O129" s="51"/>
      <c r="P129" s="116">
        <f>P130+P326</f>
        <v>0</v>
      </c>
      <c r="Q129" s="51"/>
      <c r="R129" s="116">
        <f>R130+R326</f>
        <v>344.80610720000004</v>
      </c>
      <c r="S129" s="51"/>
      <c r="T129" s="117">
        <f>T130+T326</f>
        <v>30.72</v>
      </c>
      <c r="AT129" s="15" t="s">
        <v>76</v>
      </c>
      <c r="AU129" s="15" t="s">
        <v>104</v>
      </c>
      <c r="BK129" s="118">
        <f>BK130+BK326</f>
        <v>0</v>
      </c>
    </row>
    <row r="130" spans="2:63" s="11" customFormat="1" ht="25.9" customHeight="1">
      <c r="B130" s="119"/>
      <c r="D130" s="120" t="s">
        <v>76</v>
      </c>
      <c r="E130" s="121" t="s">
        <v>130</v>
      </c>
      <c r="F130" s="121" t="s">
        <v>131</v>
      </c>
      <c r="I130" s="122"/>
      <c r="J130" s="123">
        <f>BK130</f>
        <v>0</v>
      </c>
      <c r="L130" s="119"/>
      <c r="M130" s="124"/>
      <c r="P130" s="125">
        <f>P131+P175+P189+P194+P205+P264+P282+P324</f>
        <v>0</v>
      </c>
      <c r="R130" s="125">
        <f>R131+R175+R189+R194+R205+R264+R282+R324</f>
        <v>344.80610720000004</v>
      </c>
      <c r="T130" s="126">
        <f>T131+T175+T189+T194+T205+T264+T282+T324</f>
        <v>30.72</v>
      </c>
      <c r="AR130" s="120" t="s">
        <v>85</v>
      </c>
      <c r="AT130" s="127" t="s">
        <v>76</v>
      </c>
      <c r="AU130" s="127" t="s">
        <v>77</v>
      </c>
      <c r="AY130" s="120" t="s">
        <v>132</v>
      </c>
      <c r="BK130" s="128">
        <f>BK131+BK175+BK189+BK194+BK205+BK264+BK282+BK324</f>
        <v>0</v>
      </c>
    </row>
    <row r="131" spans="2:63" s="11" customFormat="1" ht="22.9" customHeight="1">
      <c r="B131" s="119"/>
      <c r="D131" s="120" t="s">
        <v>76</v>
      </c>
      <c r="E131" s="129" t="s">
        <v>85</v>
      </c>
      <c r="F131" s="129" t="s">
        <v>133</v>
      </c>
      <c r="I131" s="122"/>
      <c r="J131" s="130">
        <f>BK131</f>
        <v>0</v>
      </c>
      <c r="L131" s="119"/>
      <c r="M131" s="124"/>
      <c r="P131" s="125">
        <f>SUM(P132:P174)</f>
        <v>0</v>
      </c>
      <c r="R131" s="125">
        <f>SUM(R132:R174)</f>
        <v>119.06897599999999</v>
      </c>
      <c r="T131" s="126">
        <f>SUM(T132:T174)</f>
        <v>0</v>
      </c>
      <c r="AR131" s="120" t="s">
        <v>85</v>
      </c>
      <c r="AT131" s="127" t="s">
        <v>76</v>
      </c>
      <c r="AU131" s="127" t="s">
        <v>85</v>
      </c>
      <c r="AY131" s="120" t="s">
        <v>132</v>
      </c>
      <c r="BK131" s="128">
        <f>SUM(BK132:BK174)</f>
        <v>0</v>
      </c>
    </row>
    <row r="132" spans="2:65" s="1" customFormat="1" ht="24.2" customHeight="1">
      <c r="B132" s="30"/>
      <c r="C132" s="131" t="s">
        <v>85</v>
      </c>
      <c r="D132" s="131" t="s">
        <v>134</v>
      </c>
      <c r="E132" s="132" t="s">
        <v>352</v>
      </c>
      <c r="F132" s="133" t="s">
        <v>353</v>
      </c>
      <c r="G132" s="134" t="s">
        <v>175</v>
      </c>
      <c r="H132" s="135">
        <v>76.625</v>
      </c>
      <c r="I132" s="136"/>
      <c r="J132" s="137">
        <f>ROUND(I132*H132,2)</f>
        <v>0</v>
      </c>
      <c r="K132" s="138"/>
      <c r="L132" s="30"/>
      <c r="M132" s="139" t="s">
        <v>1</v>
      </c>
      <c r="N132" s="140" t="s">
        <v>42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138</v>
      </c>
      <c r="AT132" s="143" t="s">
        <v>134</v>
      </c>
      <c r="AU132" s="143" t="s">
        <v>87</v>
      </c>
      <c r="AY132" s="15" t="s">
        <v>132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5" t="s">
        <v>85</v>
      </c>
      <c r="BK132" s="144">
        <f>ROUND(I132*H132,2)</f>
        <v>0</v>
      </c>
      <c r="BL132" s="15" t="s">
        <v>138</v>
      </c>
      <c r="BM132" s="143" t="s">
        <v>354</v>
      </c>
    </row>
    <row r="133" spans="2:51" s="12" customFormat="1" ht="22.5">
      <c r="B133" s="145"/>
      <c r="D133" s="146" t="s">
        <v>140</v>
      </c>
      <c r="E133" s="147" t="s">
        <v>1</v>
      </c>
      <c r="F133" s="148" t="s">
        <v>355</v>
      </c>
      <c r="H133" s="149">
        <v>76.625</v>
      </c>
      <c r="I133" s="150"/>
      <c r="L133" s="145"/>
      <c r="M133" s="151"/>
      <c r="T133" s="152"/>
      <c r="AT133" s="147" t="s">
        <v>140</v>
      </c>
      <c r="AU133" s="147" t="s">
        <v>87</v>
      </c>
      <c r="AV133" s="12" t="s">
        <v>87</v>
      </c>
      <c r="AW133" s="12" t="s">
        <v>33</v>
      </c>
      <c r="AX133" s="12" t="s">
        <v>77</v>
      </c>
      <c r="AY133" s="147" t="s">
        <v>132</v>
      </c>
    </row>
    <row r="134" spans="2:51" s="13" customFormat="1" ht="11.25">
      <c r="B134" s="153"/>
      <c r="D134" s="146" t="s">
        <v>140</v>
      </c>
      <c r="E134" s="154" t="s">
        <v>1</v>
      </c>
      <c r="F134" s="155" t="s">
        <v>144</v>
      </c>
      <c r="H134" s="156">
        <v>76.625</v>
      </c>
      <c r="I134" s="157"/>
      <c r="L134" s="153"/>
      <c r="M134" s="158"/>
      <c r="T134" s="159"/>
      <c r="AT134" s="154" t="s">
        <v>140</v>
      </c>
      <c r="AU134" s="154" t="s">
        <v>87</v>
      </c>
      <c r="AV134" s="13" t="s">
        <v>138</v>
      </c>
      <c r="AW134" s="13" t="s">
        <v>33</v>
      </c>
      <c r="AX134" s="13" t="s">
        <v>85</v>
      </c>
      <c r="AY134" s="154" t="s">
        <v>132</v>
      </c>
    </row>
    <row r="135" spans="2:65" s="1" customFormat="1" ht="33" customHeight="1">
      <c r="B135" s="30"/>
      <c r="C135" s="131" t="s">
        <v>87</v>
      </c>
      <c r="D135" s="131" t="s">
        <v>134</v>
      </c>
      <c r="E135" s="132" t="s">
        <v>356</v>
      </c>
      <c r="F135" s="133" t="s">
        <v>357</v>
      </c>
      <c r="G135" s="134" t="s">
        <v>175</v>
      </c>
      <c r="H135" s="135">
        <v>19.17</v>
      </c>
      <c r="I135" s="136"/>
      <c r="J135" s="137">
        <f>ROUND(I135*H135,2)</f>
        <v>0</v>
      </c>
      <c r="K135" s="138"/>
      <c r="L135" s="30"/>
      <c r="M135" s="139" t="s">
        <v>1</v>
      </c>
      <c r="N135" s="140" t="s">
        <v>42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138</v>
      </c>
      <c r="AT135" s="143" t="s">
        <v>134</v>
      </c>
      <c r="AU135" s="143" t="s">
        <v>87</v>
      </c>
      <c r="AY135" s="15" t="s">
        <v>132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5" t="s">
        <v>85</v>
      </c>
      <c r="BK135" s="144">
        <f>ROUND(I135*H135,2)</f>
        <v>0</v>
      </c>
      <c r="BL135" s="15" t="s">
        <v>138</v>
      </c>
      <c r="BM135" s="143" t="s">
        <v>358</v>
      </c>
    </row>
    <row r="136" spans="2:51" s="12" customFormat="1" ht="11.25">
      <c r="B136" s="145"/>
      <c r="D136" s="146" t="s">
        <v>140</v>
      </c>
      <c r="E136" s="147" t="s">
        <v>1</v>
      </c>
      <c r="F136" s="148" t="s">
        <v>359</v>
      </c>
      <c r="H136" s="149">
        <v>7.92</v>
      </c>
      <c r="I136" s="150"/>
      <c r="L136" s="145"/>
      <c r="M136" s="151"/>
      <c r="T136" s="152"/>
      <c r="AT136" s="147" t="s">
        <v>140</v>
      </c>
      <c r="AU136" s="147" t="s">
        <v>87</v>
      </c>
      <c r="AV136" s="12" t="s">
        <v>87</v>
      </c>
      <c r="AW136" s="12" t="s">
        <v>33</v>
      </c>
      <c r="AX136" s="12" t="s">
        <v>77</v>
      </c>
      <c r="AY136" s="147" t="s">
        <v>132</v>
      </c>
    </row>
    <row r="137" spans="2:51" s="12" customFormat="1" ht="11.25">
      <c r="B137" s="145"/>
      <c r="D137" s="146" t="s">
        <v>140</v>
      </c>
      <c r="E137" s="147" t="s">
        <v>1</v>
      </c>
      <c r="F137" s="148" t="s">
        <v>360</v>
      </c>
      <c r="H137" s="149">
        <v>11.25</v>
      </c>
      <c r="I137" s="150"/>
      <c r="L137" s="145"/>
      <c r="M137" s="151"/>
      <c r="T137" s="152"/>
      <c r="AT137" s="147" t="s">
        <v>140</v>
      </c>
      <c r="AU137" s="147" t="s">
        <v>87</v>
      </c>
      <c r="AV137" s="12" t="s">
        <v>87</v>
      </c>
      <c r="AW137" s="12" t="s">
        <v>33</v>
      </c>
      <c r="AX137" s="12" t="s">
        <v>77</v>
      </c>
      <c r="AY137" s="147" t="s">
        <v>132</v>
      </c>
    </row>
    <row r="138" spans="2:51" s="13" customFormat="1" ht="11.25">
      <c r="B138" s="153"/>
      <c r="D138" s="146" t="s">
        <v>140</v>
      </c>
      <c r="E138" s="154" t="s">
        <v>1</v>
      </c>
      <c r="F138" s="155" t="s">
        <v>144</v>
      </c>
      <c r="H138" s="156">
        <v>19.17</v>
      </c>
      <c r="I138" s="157"/>
      <c r="L138" s="153"/>
      <c r="M138" s="158"/>
      <c r="T138" s="159"/>
      <c r="AT138" s="154" t="s">
        <v>140</v>
      </c>
      <c r="AU138" s="154" t="s">
        <v>87</v>
      </c>
      <c r="AV138" s="13" t="s">
        <v>138</v>
      </c>
      <c r="AW138" s="13" t="s">
        <v>33</v>
      </c>
      <c r="AX138" s="13" t="s">
        <v>85</v>
      </c>
      <c r="AY138" s="154" t="s">
        <v>132</v>
      </c>
    </row>
    <row r="139" spans="2:65" s="1" customFormat="1" ht="33" customHeight="1">
      <c r="B139" s="30"/>
      <c r="C139" s="131" t="s">
        <v>149</v>
      </c>
      <c r="D139" s="131" t="s">
        <v>134</v>
      </c>
      <c r="E139" s="132" t="s">
        <v>361</v>
      </c>
      <c r="F139" s="133" t="s">
        <v>362</v>
      </c>
      <c r="G139" s="134" t="s">
        <v>175</v>
      </c>
      <c r="H139" s="135">
        <v>26.88</v>
      </c>
      <c r="I139" s="136"/>
      <c r="J139" s="137">
        <f>ROUND(I139*H139,2)</f>
        <v>0</v>
      </c>
      <c r="K139" s="138"/>
      <c r="L139" s="30"/>
      <c r="M139" s="139" t="s">
        <v>1</v>
      </c>
      <c r="N139" s="140" t="s">
        <v>42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138</v>
      </c>
      <c r="AT139" s="143" t="s">
        <v>134</v>
      </c>
      <c r="AU139" s="143" t="s">
        <v>87</v>
      </c>
      <c r="AY139" s="15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85</v>
      </c>
      <c r="BK139" s="144">
        <f>ROUND(I139*H139,2)</f>
        <v>0</v>
      </c>
      <c r="BL139" s="15" t="s">
        <v>138</v>
      </c>
      <c r="BM139" s="143" t="s">
        <v>363</v>
      </c>
    </row>
    <row r="140" spans="2:51" s="12" customFormat="1" ht="11.25">
      <c r="B140" s="145"/>
      <c r="D140" s="146" t="s">
        <v>140</v>
      </c>
      <c r="E140" s="147" t="s">
        <v>1</v>
      </c>
      <c r="F140" s="148" t="s">
        <v>364</v>
      </c>
      <c r="H140" s="149">
        <v>26.88</v>
      </c>
      <c r="I140" s="150"/>
      <c r="L140" s="145"/>
      <c r="M140" s="151"/>
      <c r="T140" s="152"/>
      <c r="AT140" s="147" t="s">
        <v>140</v>
      </c>
      <c r="AU140" s="147" t="s">
        <v>87</v>
      </c>
      <c r="AV140" s="12" t="s">
        <v>87</v>
      </c>
      <c r="AW140" s="12" t="s">
        <v>33</v>
      </c>
      <c r="AX140" s="12" t="s">
        <v>77</v>
      </c>
      <c r="AY140" s="147" t="s">
        <v>132</v>
      </c>
    </row>
    <row r="141" spans="2:51" s="13" customFormat="1" ht="11.25">
      <c r="B141" s="153"/>
      <c r="D141" s="146" t="s">
        <v>140</v>
      </c>
      <c r="E141" s="154" t="s">
        <v>1</v>
      </c>
      <c r="F141" s="155" t="s">
        <v>144</v>
      </c>
      <c r="H141" s="156">
        <v>26.88</v>
      </c>
      <c r="I141" s="157"/>
      <c r="L141" s="153"/>
      <c r="M141" s="158"/>
      <c r="T141" s="159"/>
      <c r="AT141" s="154" t="s">
        <v>140</v>
      </c>
      <c r="AU141" s="154" t="s">
        <v>87</v>
      </c>
      <c r="AV141" s="13" t="s">
        <v>138</v>
      </c>
      <c r="AW141" s="13" t="s">
        <v>33</v>
      </c>
      <c r="AX141" s="13" t="s">
        <v>85</v>
      </c>
      <c r="AY141" s="154" t="s">
        <v>132</v>
      </c>
    </row>
    <row r="142" spans="2:65" s="1" customFormat="1" ht="24.2" customHeight="1">
      <c r="B142" s="30"/>
      <c r="C142" s="131" t="s">
        <v>138</v>
      </c>
      <c r="D142" s="131" t="s">
        <v>134</v>
      </c>
      <c r="E142" s="132" t="s">
        <v>365</v>
      </c>
      <c r="F142" s="133" t="s">
        <v>366</v>
      </c>
      <c r="G142" s="134" t="s">
        <v>175</v>
      </c>
      <c r="H142" s="135">
        <v>2.6</v>
      </c>
      <c r="I142" s="136"/>
      <c r="J142" s="137">
        <f>ROUND(I142*H142,2)</f>
        <v>0</v>
      </c>
      <c r="K142" s="138"/>
      <c r="L142" s="30"/>
      <c r="M142" s="139" t="s">
        <v>1</v>
      </c>
      <c r="N142" s="140" t="s">
        <v>42</v>
      </c>
      <c r="P142" s="141">
        <f>O142*H142</f>
        <v>0</v>
      </c>
      <c r="Q142" s="141">
        <v>0</v>
      </c>
      <c r="R142" s="141">
        <f>Q142*H142</f>
        <v>0</v>
      </c>
      <c r="S142" s="141">
        <v>0</v>
      </c>
      <c r="T142" s="142">
        <f>S142*H142</f>
        <v>0</v>
      </c>
      <c r="AR142" s="143" t="s">
        <v>138</v>
      </c>
      <c r="AT142" s="143" t="s">
        <v>134</v>
      </c>
      <c r="AU142" s="143" t="s">
        <v>87</v>
      </c>
      <c r="AY142" s="15" t="s">
        <v>132</v>
      </c>
      <c r="BE142" s="144">
        <f>IF(N142="základní",J142,0)</f>
        <v>0</v>
      </c>
      <c r="BF142" s="144">
        <f>IF(N142="snížená",J142,0)</f>
        <v>0</v>
      </c>
      <c r="BG142" s="144">
        <f>IF(N142="zákl. přenesená",J142,0)</f>
        <v>0</v>
      </c>
      <c r="BH142" s="144">
        <f>IF(N142="sníž. přenesená",J142,0)</f>
        <v>0</v>
      </c>
      <c r="BI142" s="144">
        <f>IF(N142="nulová",J142,0)</f>
        <v>0</v>
      </c>
      <c r="BJ142" s="15" t="s">
        <v>85</v>
      </c>
      <c r="BK142" s="144">
        <f>ROUND(I142*H142,2)</f>
        <v>0</v>
      </c>
      <c r="BL142" s="15" t="s">
        <v>138</v>
      </c>
      <c r="BM142" s="143" t="s">
        <v>367</v>
      </c>
    </row>
    <row r="143" spans="2:51" s="12" customFormat="1" ht="11.25">
      <c r="B143" s="145"/>
      <c r="D143" s="146" t="s">
        <v>140</v>
      </c>
      <c r="E143" s="147" t="s">
        <v>1</v>
      </c>
      <c r="F143" s="148" t="s">
        <v>368</v>
      </c>
      <c r="H143" s="149">
        <v>2.6</v>
      </c>
      <c r="I143" s="150"/>
      <c r="L143" s="145"/>
      <c r="M143" s="151"/>
      <c r="T143" s="152"/>
      <c r="AT143" s="147" t="s">
        <v>140</v>
      </c>
      <c r="AU143" s="147" t="s">
        <v>87</v>
      </c>
      <c r="AV143" s="12" t="s">
        <v>87</v>
      </c>
      <c r="AW143" s="12" t="s">
        <v>33</v>
      </c>
      <c r="AX143" s="12" t="s">
        <v>77</v>
      </c>
      <c r="AY143" s="147" t="s">
        <v>132</v>
      </c>
    </row>
    <row r="144" spans="2:51" s="13" customFormat="1" ht="11.25">
      <c r="B144" s="153"/>
      <c r="D144" s="146" t="s">
        <v>140</v>
      </c>
      <c r="E144" s="154" t="s">
        <v>1</v>
      </c>
      <c r="F144" s="155" t="s">
        <v>144</v>
      </c>
      <c r="H144" s="156">
        <v>2.6</v>
      </c>
      <c r="I144" s="157"/>
      <c r="L144" s="153"/>
      <c r="M144" s="158"/>
      <c r="T144" s="159"/>
      <c r="AT144" s="154" t="s">
        <v>140</v>
      </c>
      <c r="AU144" s="154" t="s">
        <v>87</v>
      </c>
      <c r="AV144" s="13" t="s">
        <v>138</v>
      </c>
      <c r="AW144" s="13" t="s">
        <v>33</v>
      </c>
      <c r="AX144" s="13" t="s">
        <v>85</v>
      </c>
      <c r="AY144" s="154" t="s">
        <v>132</v>
      </c>
    </row>
    <row r="145" spans="2:65" s="1" customFormat="1" ht="21.75" customHeight="1">
      <c r="B145" s="30"/>
      <c r="C145" s="131" t="s">
        <v>157</v>
      </c>
      <c r="D145" s="131" t="s">
        <v>134</v>
      </c>
      <c r="E145" s="132" t="s">
        <v>369</v>
      </c>
      <c r="F145" s="133" t="s">
        <v>370</v>
      </c>
      <c r="G145" s="134" t="s">
        <v>137</v>
      </c>
      <c r="H145" s="135">
        <v>67.2</v>
      </c>
      <c r="I145" s="136"/>
      <c r="J145" s="137">
        <f>ROUND(I145*H145,2)</f>
        <v>0</v>
      </c>
      <c r="K145" s="138"/>
      <c r="L145" s="30"/>
      <c r="M145" s="139" t="s">
        <v>1</v>
      </c>
      <c r="N145" s="140" t="s">
        <v>42</v>
      </c>
      <c r="P145" s="141">
        <f>O145*H145</f>
        <v>0</v>
      </c>
      <c r="Q145" s="141">
        <v>0.00058</v>
      </c>
      <c r="R145" s="141">
        <f>Q145*H145</f>
        <v>0.038976000000000004</v>
      </c>
      <c r="S145" s="141">
        <v>0</v>
      </c>
      <c r="T145" s="142">
        <f>S145*H145</f>
        <v>0</v>
      </c>
      <c r="AR145" s="143" t="s">
        <v>138</v>
      </c>
      <c r="AT145" s="143" t="s">
        <v>134</v>
      </c>
      <c r="AU145" s="143" t="s">
        <v>87</v>
      </c>
      <c r="AY145" s="15" t="s">
        <v>132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5" t="s">
        <v>85</v>
      </c>
      <c r="BK145" s="144">
        <f>ROUND(I145*H145,2)</f>
        <v>0</v>
      </c>
      <c r="BL145" s="15" t="s">
        <v>138</v>
      </c>
      <c r="BM145" s="143" t="s">
        <v>371</v>
      </c>
    </row>
    <row r="146" spans="2:51" s="12" customFormat="1" ht="11.25">
      <c r="B146" s="145"/>
      <c r="D146" s="146" t="s">
        <v>140</v>
      </c>
      <c r="E146" s="147" t="s">
        <v>1</v>
      </c>
      <c r="F146" s="148" t="s">
        <v>372</v>
      </c>
      <c r="H146" s="149">
        <v>67.2</v>
      </c>
      <c r="I146" s="150"/>
      <c r="L146" s="145"/>
      <c r="M146" s="151"/>
      <c r="T146" s="152"/>
      <c r="AT146" s="147" t="s">
        <v>140</v>
      </c>
      <c r="AU146" s="147" t="s">
        <v>87</v>
      </c>
      <c r="AV146" s="12" t="s">
        <v>87</v>
      </c>
      <c r="AW146" s="12" t="s">
        <v>33</v>
      </c>
      <c r="AX146" s="12" t="s">
        <v>77</v>
      </c>
      <c r="AY146" s="147" t="s">
        <v>132</v>
      </c>
    </row>
    <row r="147" spans="2:51" s="13" customFormat="1" ht="11.25">
      <c r="B147" s="153"/>
      <c r="D147" s="146" t="s">
        <v>140</v>
      </c>
      <c r="E147" s="154" t="s">
        <v>1</v>
      </c>
      <c r="F147" s="155" t="s">
        <v>144</v>
      </c>
      <c r="H147" s="156">
        <v>67.2</v>
      </c>
      <c r="I147" s="157"/>
      <c r="L147" s="153"/>
      <c r="M147" s="158"/>
      <c r="T147" s="159"/>
      <c r="AT147" s="154" t="s">
        <v>140</v>
      </c>
      <c r="AU147" s="154" t="s">
        <v>87</v>
      </c>
      <c r="AV147" s="13" t="s">
        <v>138</v>
      </c>
      <c r="AW147" s="13" t="s">
        <v>33</v>
      </c>
      <c r="AX147" s="13" t="s">
        <v>85</v>
      </c>
      <c r="AY147" s="154" t="s">
        <v>132</v>
      </c>
    </row>
    <row r="148" spans="2:65" s="1" customFormat="1" ht="21.75" customHeight="1">
      <c r="B148" s="30"/>
      <c r="C148" s="131" t="s">
        <v>163</v>
      </c>
      <c r="D148" s="131" t="s">
        <v>134</v>
      </c>
      <c r="E148" s="132" t="s">
        <v>373</v>
      </c>
      <c r="F148" s="133" t="s">
        <v>374</v>
      </c>
      <c r="G148" s="134" t="s">
        <v>137</v>
      </c>
      <c r="H148" s="135">
        <v>67.2</v>
      </c>
      <c r="I148" s="136"/>
      <c r="J148" s="137">
        <f>ROUND(I148*H148,2)</f>
        <v>0</v>
      </c>
      <c r="K148" s="138"/>
      <c r="L148" s="30"/>
      <c r="M148" s="139" t="s">
        <v>1</v>
      </c>
      <c r="N148" s="140" t="s">
        <v>42</v>
      </c>
      <c r="P148" s="141">
        <f>O148*H148</f>
        <v>0</v>
      </c>
      <c r="Q148" s="141">
        <v>0</v>
      </c>
      <c r="R148" s="141">
        <f>Q148*H148</f>
        <v>0</v>
      </c>
      <c r="S148" s="141">
        <v>0</v>
      </c>
      <c r="T148" s="142">
        <f>S148*H148</f>
        <v>0</v>
      </c>
      <c r="AR148" s="143" t="s">
        <v>138</v>
      </c>
      <c r="AT148" s="143" t="s">
        <v>134</v>
      </c>
      <c r="AU148" s="143" t="s">
        <v>87</v>
      </c>
      <c r="AY148" s="15" t="s">
        <v>132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5" t="s">
        <v>85</v>
      </c>
      <c r="BK148" s="144">
        <f>ROUND(I148*H148,2)</f>
        <v>0</v>
      </c>
      <c r="BL148" s="15" t="s">
        <v>138</v>
      </c>
      <c r="BM148" s="143" t="s">
        <v>375</v>
      </c>
    </row>
    <row r="149" spans="2:65" s="1" customFormat="1" ht="37.9" customHeight="1">
      <c r="B149" s="30"/>
      <c r="C149" s="131" t="s">
        <v>167</v>
      </c>
      <c r="D149" s="131" t="s">
        <v>134</v>
      </c>
      <c r="E149" s="132" t="s">
        <v>376</v>
      </c>
      <c r="F149" s="133" t="s">
        <v>377</v>
      </c>
      <c r="G149" s="134" t="s">
        <v>175</v>
      </c>
      <c r="H149" s="135">
        <v>18.6</v>
      </c>
      <c r="I149" s="136"/>
      <c r="J149" s="137">
        <f>ROUND(I149*H149,2)</f>
        <v>0</v>
      </c>
      <c r="K149" s="138"/>
      <c r="L149" s="30"/>
      <c r="M149" s="139" t="s">
        <v>1</v>
      </c>
      <c r="N149" s="140" t="s">
        <v>42</v>
      </c>
      <c r="P149" s="141">
        <f>O149*H149</f>
        <v>0</v>
      </c>
      <c r="Q149" s="141">
        <v>0</v>
      </c>
      <c r="R149" s="141">
        <f>Q149*H149</f>
        <v>0</v>
      </c>
      <c r="S149" s="141">
        <v>0</v>
      </c>
      <c r="T149" s="142">
        <f>S149*H149</f>
        <v>0</v>
      </c>
      <c r="AR149" s="143" t="s">
        <v>138</v>
      </c>
      <c r="AT149" s="143" t="s">
        <v>134</v>
      </c>
      <c r="AU149" s="143" t="s">
        <v>87</v>
      </c>
      <c r="AY149" s="15" t="s">
        <v>132</v>
      </c>
      <c r="BE149" s="144">
        <f>IF(N149="základní",J149,0)</f>
        <v>0</v>
      </c>
      <c r="BF149" s="144">
        <f>IF(N149="snížená",J149,0)</f>
        <v>0</v>
      </c>
      <c r="BG149" s="144">
        <f>IF(N149="zákl. přenesená",J149,0)</f>
        <v>0</v>
      </c>
      <c r="BH149" s="144">
        <f>IF(N149="sníž. přenesená",J149,0)</f>
        <v>0</v>
      </c>
      <c r="BI149" s="144">
        <f>IF(N149="nulová",J149,0)</f>
        <v>0</v>
      </c>
      <c r="BJ149" s="15" t="s">
        <v>85</v>
      </c>
      <c r="BK149" s="144">
        <f>ROUND(I149*H149,2)</f>
        <v>0</v>
      </c>
      <c r="BL149" s="15" t="s">
        <v>138</v>
      </c>
      <c r="BM149" s="143" t="s">
        <v>378</v>
      </c>
    </row>
    <row r="150" spans="2:51" s="12" customFormat="1" ht="11.25">
      <c r="B150" s="145"/>
      <c r="D150" s="146" t="s">
        <v>140</v>
      </c>
      <c r="E150" s="147" t="s">
        <v>1</v>
      </c>
      <c r="F150" s="148" t="s">
        <v>379</v>
      </c>
      <c r="H150" s="149">
        <v>18.6</v>
      </c>
      <c r="I150" s="150"/>
      <c r="L150" s="145"/>
      <c r="M150" s="151"/>
      <c r="T150" s="152"/>
      <c r="AT150" s="147" t="s">
        <v>140</v>
      </c>
      <c r="AU150" s="147" t="s">
        <v>87</v>
      </c>
      <c r="AV150" s="12" t="s">
        <v>87</v>
      </c>
      <c r="AW150" s="12" t="s">
        <v>33</v>
      </c>
      <c r="AX150" s="12" t="s">
        <v>77</v>
      </c>
      <c r="AY150" s="147" t="s">
        <v>132</v>
      </c>
    </row>
    <row r="151" spans="2:51" s="13" customFormat="1" ht="11.25">
      <c r="B151" s="153"/>
      <c r="D151" s="146" t="s">
        <v>140</v>
      </c>
      <c r="E151" s="154" t="s">
        <v>1</v>
      </c>
      <c r="F151" s="155" t="s">
        <v>144</v>
      </c>
      <c r="H151" s="156">
        <v>18.6</v>
      </c>
      <c r="I151" s="157"/>
      <c r="L151" s="153"/>
      <c r="M151" s="158"/>
      <c r="T151" s="159"/>
      <c r="AT151" s="154" t="s">
        <v>140</v>
      </c>
      <c r="AU151" s="154" t="s">
        <v>87</v>
      </c>
      <c r="AV151" s="13" t="s">
        <v>138</v>
      </c>
      <c r="AW151" s="13" t="s">
        <v>33</v>
      </c>
      <c r="AX151" s="13" t="s">
        <v>85</v>
      </c>
      <c r="AY151" s="154" t="s">
        <v>132</v>
      </c>
    </row>
    <row r="152" spans="2:65" s="1" customFormat="1" ht="37.9" customHeight="1">
      <c r="B152" s="30"/>
      <c r="C152" s="131" t="s">
        <v>172</v>
      </c>
      <c r="D152" s="131" t="s">
        <v>134</v>
      </c>
      <c r="E152" s="132" t="s">
        <v>380</v>
      </c>
      <c r="F152" s="133" t="s">
        <v>381</v>
      </c>
      <c r="G152" s="134" t="s">
        <v>175</v>
      </c>
      <c r="H152" s="135">
        <v>106.675</v>
      </c>
      <c r="I152" s="136"/>
      <c r="J152" s="137">
        <f>ROUND(I152*H152,2)</f>
        <v>0</v>
      </c>
      <c r="K152" s="138"/>
      <c r="L152" s="30"/>
      <c r="M152" s="139" t="s">
        <v>1</v>
      </c>
      <c r="N152" s="140" t="s">
        <v>42</v>
      </c>
      <c r="P152" s="141">
        <f>O152*H152</f>
        <v>0</v>
      </c>
      <c r="Q152" s="141">
        <v>0</v>
      </c>
      <c r="R152" s="141">
        <f>Q152*H152</f>
        <v>0</v>
      </c>
      <c r="S152" s="141">
        <v>0</v>
      </c>
      <c r="T152" s="142">
        <f>S152*H152</f>
        <v>0</v>
      </c>
      <c r="AR152" s="143" t="s">
        <v>138</v>
      </c>
      <c r="AT152" s="143" t="s">
        <v>134</v>
      </c>
      <c r="AU152" s="143" t="s">
        <v>87</v>
      </c>
      <c r="AY152" s="15" t="s">
        <v>132</v>
      </c>
      <c r="BE152" s="144">
        <f>IF(N152="základní",J152,0)</f>
        <v>0</v>
      </c>
      <c r="BF152" s="144">
        <f>IF(N152="snížená",J152,0)</f>
        <v>0</v>
      </c>
      <c r="BG152" s="144">
        <f>IF(N152="zákl. přenesená",J152,0)</f>
        <v>0</v>
      </c>
      <c r="BH152" s="144">
        <f>IF(N152="sníž. přenesená",J152,0)</f>
        <v>0</v>
      </c>
      <c r="BI152" s="144">
        <f>IF(N152="nulová",J152,0)</f>
        <v>0</v>
      </c>
      <c r="BJ152" s="15" t="s">
        <v>85</v>
      </c>
      <c r="BK152" s="144">
        <f>ROUND(I152*H152,2)</f>
        <v>0</v>
      </c>
      <c r="BL152" s="15" t="s">
        <v>138</v>
      </c>
      <c r="BM152" s="143" t="s">
        <v>382</v>
      </c>
    </row>
    <row r="153" spans="2:51" s="12" customFormat="1" ht="11.25">
      <c r="B153" s="145"/>
      <c r="D153" s="146" t="s">
        <v>140</v>
      </c>
      <c r="E153" s="147" t="s">
        <v>1</v>
      </c>
      <c r="F153" s="148" t="s">
        <v>383</v>
      </c>
      <c r="H153" s="149">
        <v>106.675</v>
      </c>
      <c r="I153" s="150"/>
      <c r="L153" s="145"/>
      <c r="M153" s="151"/>
      <c r="T153" s="152"/>
      <c r="AT153" s="147" t="s">
        <v>140</v>
      </c>
      <c r="AU153" s="147" t="s">
        <v>87</v>
      </c>
      <c r="AV153" s="12" t="s">
        <v>87</v>
      </c>
      <c r="AW153" s="12" t="s">
        <v>33</v>
      </c>
      <c r="AX153" s="12" t="s">
        <v>77</v>
      </c>
      <c r="AY153" s="147" t="s">
        <v>132</v>
      </c>
    </row>
    <row r="154" spans="2:51" s="13" customFormat="1" ht="11.25">
      <c r="B154" s="153"/>
      <c r="D154" s="146" t="s">
        <v>140</v>
      </c>
      <c r="E154" s="154" t="s">
        <v>1</v>
      </c>
      <c r="F154" s="155" t="s">
        <v>144</v>
      </c>
      <c r="H154" s="156">
        <v>106.675</v>
      </c>
      <c r="I154" s="157"/>
      <c r="L154" s="153"/>
      <c r="M154" s="158"/>
      <c r="T154" s="159"/>
      <c r="AT154" s="154" t="s">
        <v>140</v>
      </c>
      <c r="AU154" s="154" t="s">
        <v>87</v>
      </c>
      <c r="AV154" s="13" t="s">
        <v>138</v>
      </c>
      <c r="AW154" s="13" t="s">
        <v>33</v>
      </c>
      <c r="AX154" s="13" t="s">
        <v>85</v>
      </c>
      <c r="AY154" s="154" t="s">
        <v>132</v>
      </c>
    </row>
    <row r="155" spans="2:65" s="1" customFormat="1" ht="37.9" customHeight="1">
      <c r="B155" s="30"/>
      <c r="C155" s="131" t="s">
        <v>178</v>
      </c>
      <c r="D155" s="131" t="s">
        <v>134</v>
      </c>
      <c r="E155" s="132" t="s">
        <v>384</v>
      </c>
      <c r="F155" s="133" t="s">
        <v>385</v>
      </c>
      <c r="G155" s="134" t="s">
        <v>175</v>
      </c>
      <c r="H155" s="135">
        <v>1066.75</v>
      </c>
      <c r="I155" s="136"/>
      <c r="J155" s="137">
        <f>ROUND(I155*H155,2)</f>
        <v>0</v>
      </c>
      <c r="K155" s="138"/>
      <c r="L155" s="30"/>
      <c r="M155" s="139" t="s">
        <v>1</v>
      </c>
      <c r="N155" s="140" t="s">
        <v>42</v>
      </c>
      <c r="P155" s="141">
        <f>O155*H155</f>
        <v>0</v>
      </c>
      <c r="Q155" s="141">
        <v>0</v>
      </c>
      <c r="R155" s="141">
        <f>Q155*H155</f>
        <v>0</v>
      </c>
      <c r="S155" s="141">
        <v>0</v>
      </c>
      <c r="T155" s="142">
        <f>S155*H155</f>
        <v>0</v>
      </c>
      <c r="AR155" s="143" t="s">
        <v>138</v>
      </c>
      <c r="AT155" s="143" t="s">
        <v>134</v>
      </c>
      <c r="AU155" s="143" t="s">
        <v>87</v>
      </c>
      <c r="AY155" s="15" t="s">
        <v>132</v>
      </c>
      <c r="BE155" s="144">
        <f>IF(N155="základní",J155,0)</f>
        <v>0</v>
      </c>
      <c r="BF155" s="144">
        <f>IF(N155="snížená",J155,0)</f>
        <v>0</v>
      </c>
      <c r="BG155" s="144">
        <f>IF(N155="zákl. přenesená",J155,0)</f>
        <v>0</v>
      </c>
      <c r="BH155" s="144">
        <f>IF(N155="sníž. přenesená",J155,0)</f>
        <v>0</v>
      </c>
      <c r="BI155" s="144">
        <f>IF(N155="nulová",J155,0)</f>
        <v>0</v>
      </c>
      <c r="BJ155" s="15" t="s">
        <v>85</v>
      </c>
      <c r="BK155" s="144">
        <f>ROUND(I155*H155,2)</f>
        <v>0</v>
      </c>
      <c r="BL155" s="15" t="s">
        <v>138</v>
      </c>
      <c r="BM155" s="143" t="s">
        <v>386</v>
      </c>
    </row>
    <row r="156" spans="2:51" s="12" customFormat="1" ht="11.25">
      <c r="B156" s="145"/>
      <c r="D156" s="146" t="s">
        <v>140</v>
      </c>
      <c r="F156" s="148" t="s">
        <v>387</v>
      </c>
      <c r="H156" s="149">
        <v>1066.75</v>
      </c>
      <c r="I156" s="150"/>
      <c r="L156" s="145"/>
      <c r="M156" s="151"/>
      <c r="T156" s="152"/>
      <c r="AT156" s="147" t="s">
        <v>140</v>
      </c>
      <c r="AU156" s="147" t="s">
        <v>87</v>
      </c>
      <c r="AV156" s="12" t="s">
        <v>87</v>
      </c>
      <c r="AW156" s="12" t="s">
        <v>4</v>
      </c>
      <c r="AX156" s="12" t="s">
        <v>85</v>
      </c>
      <c r="AY156" s="147" t="s">
        <v>132</v>
      </c>
    </row>
    <row r="157" spans="2:65" s="1" customFormat="1" ht="33" customHeight="1">
      <c r="B157" s="30"/>
      <c r="C157" s="131" t="s">
        <v>183</v>
      </c>
      <c r="D157" s="131" t="s">
        <v>134</v>
      </c>
      <c r="E157" s="132" t="s">
        <v>207</v>
      </c>
      <c r="F157" s="133" t="s">
        <v>208</v>
      </c>
      <c r="G157" s="134" t="s">
        <v>209</v>
      </c>
      <c r="H157" s="135">
        <v>181.348</v>
      </c>
      <c r="I157" s="136"/>
      <c r="J157" s="137">
        <f>ROUND(I157*H157,2)</f>
        <v>0</v>
      </c>
      <c r="K157" s="138"/>
      <c r="L157" s="30"/>
      <c r="M157" s="139" t="s">
        <v>1</v>
      </c>
      <c r="N157" s="140" t="s">
        <v>42</v>
      </c>
      <c r="P157" s="141">
        <f>O157*H157</f>
        <v>0</v>
      </c>
      <c r="Q157" s="141">
        <v>0</v>
      </c>
      <c r="R157" s="141">
        <f>Q157*H157</f>
        <v>0</v>
      </c>
      <c r="S157" s="141">
        <v>0</v>
      </c>
      <c r="T157" s="142">
        <f>S157*H157</f>
        <v>0</v>
      </c>
      <c r="AR157" s="143" t="s">
        <v>138</v>
      </c>
      <c r="AT157" s="143" t="s">
        <v>134</v>
      </c>
      <c r="AU157" s="143" t="s">
        <v>87</v>
      </c>
      <c r="AY157" s="15" t="s">
        <v>132</v>
      </c>
      <c r="BE157" s="144">
        <f>IF(N157="základní",J157,0)</f>
        <v>0</v>
      </c>
      <c r="BF157" s="144">
        <f>IF(N157="snížená",J157,0)</f>
        <v>0</v>
      </c>
      <c r="BG157" s="144">
        <f>IF(N157="zákl. přenesená",J157,0)</f>
        <v>0</v>
      </c>
      <c r="BH157" s="144">
        <f>IF(N157="sníž. přenesená",J157,0)</f>
        <v>0</v>
      </c>
      <c r="BI157" s="144">
        <f>IF(N157="nulová",J157,0)</f>
        <v>0</v>
      </c>
      <c r="BJ157" s="15" t="s">
        <v>85</v>
      </c>
      <c r="BK157" s="144">
        <f>ROUND(I157*H157,2)</f>
        <v>0</v>
      </c>
      <c r="BL157" s="15" t="s">
        <v>138</v>
      </c>
      <c r="BM157" s="143" t="s">
        <v>388</v>
      </c>
    </row>
    <row r="158" spans="2:51" s="12" customFormat="1" ht="11.25">
      <c r="B158" s="145"/>
      <c r="D158" s="146" t="s">
        <v>140</v>
      </c>
      <c r="F158" s="148" t="s">
        <v>389</v>
      </c>
      <c r="H158" s="149">
        <v>181.348</v>
      </c>
      <c r="I158" s="150"/>
      <c r="L158" s="145"/>
      <c r="M158" s="151"/>
      <c r="T158" s="152"/>
      <c r="AT158" s="147" t="s">
        <v>140</v>
      </c>
      <c r="AU158" s="147" t="s">
        <v>87</v>
      </c>
      <c r="AV158" s="12" t="s">
        <v>87</v>
      </c>
      <c r="AW158" s="12" t="s">
        <v>4</v>
      </c>
      <c r="AX158" s="12" t="s">
        <v>85</v>
      </c>
      <c r="AY158" s="147" t="s">
        <v>132</v>
      </c>
    </row>
    <row r="159" spans="2:65" s="1" customFormat="1" ht="16.5" customHeight="1">
      <c r="B159" s="30"/>
      <c r="C159" s="131" t="s">
        <v>189</v>
      </c>
      <c r="D159" s="131" t="s">
        <v>134</v>
      </c>
      <c r="E159" s="132" t="s">
        <v>217</v>
      </c>
      <c r="F159" s="133" t="s">
        <v>218</v>
      </c>
      <c r="G159" s="134" t="s">
        <v>175</v>
      </c>
      <c r="H159" s="135">
        <v>106.675</v>
      </c>
      <c r="I159" s="136"/>
      <c r="J159" s="137">
        <f>ROUND(I159*H159,2)</f>
        <v>0</v>
      </c>
      <c r="K159" s="138"/>
      <c r="L159" s="30"/>
      <c r="M159" s="139" t="s">
        <v>1</v>
      </c>
      <c r="N159" s="140" t="s">
        <v>42</v>
      </c>
      <c r="P159" s="141">
        <f>O159*H159</f>
        <v>0</v>
      </c>
      <c r="Q159" s="141">
        <v>0</v>
      </c>
      <c r="R159" s="141">
        <f>Q159*H159</f>
        <v>0</v>
      </c>
      <c r="S159" s="141">
        <v>0</v>
      </c>
      <c r="T159" s="142">
        <f>S159*H159</f>
        <v>0</v>
      </c>
      <c r="AR159" s="143" t="s">
        <v>138</v>
      </c>
      <c r="AT159" s="143" t="s">
        <v>134</v>
      </c>
      <c r="AU159" s="143" t="s">
        <v>87</v>
      </c>
      <c r="AY159" s="15" t="s">
        <v>132</v>
      </c>
      <c r="BE159" s="144">
        <f>IF(N159="základní",J159,0)</f>
        <v>0</v>
      </c>
      <c r="BF159" s="144">
        <f>IF(N159="snížená",J159,0)</f>
        <v>0</v>
      </c>
      <c r="BG159" s="144">
        <f>IF(N159="zákl. přenesená",J159,0)</f>
        <v>0</v>
      </c>
      <c r="BH159" s="144">
        <f>IF(N159="sníž. přenesená",J159,0)</f>
        <v>0</v>
      </c>
      <c r="BI159" s="144">
        <f>IF(N159="nulová",J159,0)</f>
        <v>0</v>
      </c>
      <c r="BJ159" s="15" t="s">
        <v>85</v>
      </c>
      <c r="BK159" s="144">
        <f>ROUND(I159*H159,2)</f>
        <v>0</v>
      </c>
      <c r="BL159" s="15" t="s">
        <v>138</v>
      </c>
      <c r="BM159" s="143" t="s">
        <v>390</v>
      </c>
    </row>
    <row r="160" spans="2:65" s="1" customFormat="1" ht="24.2" customHeight="1">
      <c r="B160" s="30"/>
      <c r="C160" s="131" t="s">
        <v>8</v>
      </c>
      <c r="D160" s="131" t="s">
        <v>134</v>
      </c>
      <c r="E160" s="132" t="s">
        <v>391</v>
      </c>
      <c r="F160" s="133" t="s">
        <v>392</v>
      </c>
      <c r="G160" s="134" t="s">
        <v>175</v>
      </c>
      <c r="H160" s="135">
        <v>6.48</v>
      </c>
      <c r="I160" s="136"/>
      <c r="J160" s="137">
        <f>ROUND(I160*H160,2)</f>
        <v>0</v>
      </c>
      <c r="K160" s="138"/>
      <c r="L160" s="30"/>
      <c r="M160" s="139" t="s">
        <v>1</v>
      </c>
      <c r="N160" s="140" t="s">
        <v>42</v>
      </c>
      <c r="P160" s="141">
        <f>O160*H160</f>
        <v>0</v>
      </c>
      <c r="Q160" s="141">
        <v>0</v>
      </c>
      <c r="R160" s="141">
        <f>Q160*H160</f>
        <v>0</v>
      </c>
      <c r="S160" s="141">
        <v>0</v>
      </c>
      <c r="T160" s="142">
        <f>S160*H160</f>
        <v>0</v>
      </c>
      <c r="AR160" s="143" t="s">
        <v>138</v>
      </c>
      <c r="AT160" s="143" t="s">
        <v>134</v>
      </c>
      <c r="AU160" s="143" t="s">
        <v>87</v>
      </c>
      <c r="AY160" s="15" t="s">
        <v>132</v>
      </c>
      <c r="BE160" s="144">
        <f>IF(N160="základní",J160,0)</f>
        <v>0</v>
      </c>
      <c r="BF160" s="144">
        <f>IF(N160="snížená",J160,0)</f>
        <v>0</v>
      </c>
      <c r="BG160" s="144">
        <f>IF(N160="zákl. přenesená",J160,0)</f>
        <v>0</v>
      </c>
      <c r="BH160" s="144">
        <f>IF(N160="sníž. přenesená",J160,0)</f>
        <v>0</v>
      </c>
      <c r="BI160" s="144">
        <f>IF(N160="nulová",J160,0)</f>
        <v>0</v>
      </c>
      <c r="BJ160" s="15" t="s">
        <v>85</v>
      </c>
      <c r="BK160" s="144">
        <f>ROUND(I160*H160,2)</f>
        <v>0</v>
      </c>
      <c r="BL160" s="15" t="s">
        <v>138</v>
      </c>
      <c r="BM160" s="143" t="s">
        <v>393</v>
      </c>
    </row>
    <row r="161" spans="2:65" s="1" customFormat="1" ht="16.5" customHeight="1">
      <c r="B161" s="30"/>
      <c r="C161" s="163" t="s">
        <v>197</v>
      </c>
      <c r="D161" s="163" t="s">
        <v>232</v>
      </c>
      <c r="E161" s="164" t="s">
        <v>394</v>
      </c>
      <c r="F161" s="165" t="s">
        <v>395</v>
      </c>
      <c r="G161" s="166" t="s">
        <v>209</v>
      </c>
      <c r="H161" s="167">
        <v>12.96</v>
      </c>
      <c r="I161" s="168"/>
      <c r="J161" s="169">
        <f>ROUND(I161*H161,2)</f>
        <v>0</v>
      </c>
      <c r="K161" s="170"/>
      <c r="L161" s="171"/>
      <c r="M161" s="172" t="s">
        <v>1</v>
      </c>
      <c r="N161" s="173" t="s">
        <v>42</v>
      </c>
      <c r="P161" s="141">
        <f>O161*H161</f>
        <v>0</v>
      </c>
      <c r="Q161" s="141">
        <v>1</v>
      </c>
      <c r="R161" s="141">
        <f>Q161*H161</f>
        <v>12.96</v>
      </c>
      <c r="S161" s="141">
        <v>0</v>
      </c>
      <c r="T161" s="142">
        <f>S161*H161</f>
        <v>0</v>
      </c>
      <c r="AR161" s="143" t="s">
        <v>172</v>
      </c>
      <c r="AT161" s="143" t="s">
        <v>232</v>
      </c>
      <c r="AU161" s="143" t="s">
        <v>87</v>
      </c>
      <c r="AY161" s="15" t="s">
        <v>132</v>
      </c>
      <c r="BE161" s="144">
        <f>IF(N161="základní",J161,0)</f>
        <v>0</v>
      </c>
      <c r="BF161" s="144">
        <f>IF(N161="snížená",J161,0)</f>
        <v>0</v>
      </c>
      <c r="BG161" s="144">
        <f>IF(N161="zákl. přenesená",J161,0)</f>
        <v>0</v>
      </c>
      <c r="BH161" s="144">
        <f>IF(N161="sníž. přenesená",J161,0)</f>
        <v>0</v>
      </c>
      <c r="BI161" s="144">
        <f>IF(N161="nulová",J161,0)</f>
        <v>0</v>
      </c>
      <c r="BJ161" s="15" t="s">
        <v>85</v>
      </c>
      <c r="BK161" s="144">
        <f>ROUND(I161*H161,2)</f>
        <v>0</v>
      </c>
      <c r="BL161" s="15" t="s">
        <v>138</v>
      </c>
      <c r="BM161" s="143" t="s">
        <v>396</v>
      </c>
    </row>
    <row r="162" spans="2:51" s="12" customFormat="1" ht="11.25">
      <c r="B162" s="145"/>
      <c r="D162" s="146" t="s">
        <v>140</v>
      </c>
      <c r="E162" s="147" t="s">
        <v>1</v>
      </c>
      <c r="F162" s="148" t="s">
        <v>397</v>
      </c>
      <c r="H162" s="149">
        <v>2.64</v>
      </c>
      <c r="I162" s="150"/>
      <c r="L162" s="145"/>
      <c r="M162" s="151"/>
      <c r="T162" s="152"/>
      <c r="AT162" s="147" t="s">
        <v>140</v>
      </c>
      <c r="AU162" s="147" t="s">
        <v>87</v>
      </c>
      <c r="AV162" s="12" t="s">
        <v>87</v>
      </c>
      <c r="AW162" s="12" t="s">
        <v>33</v>
      </c>
      <c r="AX162" s="12" t="s">
        <v>77</v>
      </c>
      <c r="AY162" s="147" t="s">
        <v>132</v>
      </c>
    </row>
    <row r="163" spans="2:51" s="12" customFormat="1" ht="11.25">
      <c r="B163" s="145"/>
      <c r="D163" s="146" t="s">
        <v>140</v>
      </c>
      <c r="E163" s="147" t="s">
        <v>1</v>
      </c>
      <c r="F163" s="148" t="s">
        <v>398</v>
      </c>
      <c r="H163" s="149">
        <v>3.84</v>
      </c>
      <c r="I163" s="150"/>
      <c r="L163" s="145"/>
      <c r="M163" s="151"/>
      <c r="T163" s="152"/>
      <c r="AT163" s="147" t="s">
        <v>140</v>
      </c>
      <c r="AU163" s="147" t="s">
        <v>87</v>
      </c>
      <c r="AV163" s="12" t="s">
        <v>87</v>
      </c>
      <c r="AW163" s="12" t="s">
        <v>33</v>
      </c>
      <c r="AX163" s="12" t="s">
        <v>77</v>
      </c>
      <c r="AY163" s="147" t="s">
        <v>132</v>
      </c>
    </row>
    <row r="164" spans="2:51" s="13" customFormat="1" ht="11.25">
      <c r="B164" s="153"/>
      <c r="D164" s="146" t="s">
        <v>140</v>
      </c>
      <c r="E164" s="154" t="s">
        <v>1</v>
      </c>
      <c r="F164" s="155" t="s">
        <v>144</v>
      </c>
      <c r="H164" s="156">
        <v>6.48</v>
      </c>
      <c r="I164" s="157"/>
      <c r="L164" s="153"/>
      <c r="M164" s="158"/>
      <c r="T164" s="159"/>
      <c r="AT164" s="154" t="s">
        <v>140</v>
      </c>
      <c r="AU164" s="154" t="s">
        <v>87</v>
      </c>
      <c r="AV164" s="13" t="s">
        <v>138</v>
      </c>
      <c r="AW164" s="13" t="s">
        <v>33</v>
      </c>
      <c r="AX164" s="13" t="s">
        <v>85</v>
      </c>
      <c r="AY164" s="154" t="s">
        <v>132</v>
      </c>
    </row>
    <row r="165" spans="2:51" s="12" customFormat="1" ht="11.25">
      <c r="B165" s="145"/>
      <c r="D165" s="146" t="s">
        <v>140</v>
      </c>
      <c r="F165" s="148" t="s">
        <v>399</v>
      </c>
      <c r="H165" s="149">
        <v>12.96</v>
      </c>
      <c r="I165" s="150"/>
      <c r="L165" s="145"/>
      <c r="M165" s="151"/>
      <c r="T165" s="152"/>
      <c r="AT165" s="147" t="s">
        <v>140</v>
      </c>
      <c r="AU165" s="147" t="s">
        <v>87</v>
      </c>
      <c r="AV165" s="12" t="s">
        <v>87</v>
      </c>
      <c r="AW165" s="12" t="s">
        <v>4</v>
      </c>
      <c r="AX165" s="12" t="s">
        <v>85</v>
      </c>
      <c r="AY165" s="147" t="s">
        <v>132</v>
      </c>
    </row>
    <row r="166" spans="2:65" s="1" customFormat="1" ht="33" customHeight="1">
      <c r="B166" s="30"/>
      <c r="C166" s="131" t="s">
        <v>202</v>
      </c>
      <c r="D166" s="131" t="s">
        <v>134</v>
      </c>
      <c r="E166" s="132" t="s">
        <v>400</v>
      </c>
      <c r="F166" s="133" t="s">
        <v>401</v>
      </c>
      <c r="G166" s="134" t="s">
        <v>175</v>
      </c>
      <c r="H166" s="135">
        <v>53.035</v>
      </c>
      <c r="I166" s="136"/>
      <c r="J166" s="137">
        <f>ROUND(I166*H166,2)</f>
        <v>0</v>
      </c>
      <c r="K166" s="138"/>
      <c r="L166" s="30"/>
      <c r="M166" s="139" t="s">
        <v>1</v>
      </c>
      <c r="N166" s="140" t="s">
        <v>42</v>
      </c>
      <c r="P166" s="141">
        <f>O166*H166</f>
        <v>0</v>
      </c>
      <c r="Q166" s="141">
        <v>0</v>
      </c>
      <c r="R166" s="141">
        <f>Q166*H166</f>
        <v>0</v>
      </c>
      <c r="S166" s="141">
        <v>0</v>
      </c>
      <c r="T166" s="142">
        <f>S166*H166</f>
        <v>0</v>
      </c>
      <c r="AR166" s="143" t="s">
        <v>138</v>
      </c>
      <c r="AT166" s="143" t="s">
        <v>134</v>
      </c>
      <c r="AU166" s="143" t="s">
        <v>87</v>
      </c>
      <c r="AY166" s="15" t="s">
        <v>132</v>
      </c>
      <c r="BE166" s="144">
        <f>IF(N166="základní",J166,0)</f>
        <v>0</v>
      </c>
      <c r="BF166" s="144">
        <f>IF(N166="snížená",J166,0)</f>
        <v>0</v>
      </c>
      <c r="BG166" s="144">
        <f>IF(N166="zákl. přenesená",J166,0)</f>
        <v>0</v>
      </c>
      <c r="BH166" s="144">
        <f>IF(N166="sníž. přenesená",J166,0)</f>
        <v>0</v>
      </c>
      <c r="BI166" s="144">
        <f>IF(N166="nulová",J166,0)</f>
        <v>0</v>
      </c>
      <c r="BJ166" s="15" t="s">
        <v>85</v>
      </c>
      <c r="BK166" s="144">
        <f>ROUND(I166*H166,2)</f>
        <v>0</v>
      </c>
      <c r="BL166" s="15" t="s">
        <v>138</v>
      </c>
      <c r="BM166" s="143" t="s">
        <v>402</v>
      </c>
    </row>
    <row r="167" spans="2:65" s="1" customFormat="1" ht="16.5" customHeight="1">
      <c r="B167" s="30"/>
      <c r="C167" s="163" t="s">
        <v>206</v>
      </c>
      <c r="D167" s="163" t="s">
        <v>232</v>
      </c>
      <c r="E167" s="164" t="s">
        <v>403</v>
      </c>
      <c r="F167" s="165" t="s">
        <v>404</v>
      </c>
      <c r="G167" s="166" t="s">
        <v>209</v>
      </c>
      <c r="H167" s="167">
        <v>106.07</v>
      </c>
      <c r="I167" s="168"/>
      <c r="J167" s="169">
        <f>ROUND(I167*H167,2)</f>
        <v>0</v>
      </c>
      <c r="K167" s="170"/>
      <c r="L167" s="171"/>
      <c r="M167" s="172" t="s">
        <v>1</v>
      </c>
      <c r="N167" s="173" t="s">
        <v>42</v>
      </c>
      <c r="P167" s="141">
        <f>O167*H167</f>
        <v>0</v>
      </c>
      <c r="Q167" s="141">
        <v>1</v>
      </c>
      <c r="R167" s="141">
        <f>Q167*H167</f>
        <v>106.07</v>
      </c>
      <c r="S167" s="141">
        <v>0</v>
      </c>
      <c r="T167" s="142">
        <f>S167*H167</f>
        <v>0</v>
      </c>
      <c r="AR167" s="143" t="s">
        <v>301</v>
      </c>
      <c r="AT167" s="143" t="s">
        <v>232</v>
      </c>
      <c r="AU167" s="143" t="s">
        <v>87</v>
      </c>
      <c r="AY167" s="15" t="s">
        <v>132</v>
      </c>
      <c r="BE167" s="144">
        <f>IF(N167="základní",J167,0)</f>
        <v>0</v>
      </c>
      <c r="BF167" s="144">
        <f>IF(N167="snížená",J167,0)</f>
        <v>0</v>
      </c>
      <c r="BG167" s="144">
        <f>IF(N167="zákl. přenesená",J167,0)</f>
        <v>0</v>
      </c>
      <c r="BH167" s="144">
        <f>IF(N167="sníž. přenesená",J167,0)</f>
        <v>0</v>
      </c>
      <c r="BI167" s="144">
        <f>IF(N167="nulová",J167,0)</f>
        <v>0</v>
      </c>
      <c r="BJ167" s="15" t="s">
        <v>85</v>
      </c>
      <c r="BK167" s="144">
        <f>ROUND(I167*H167,2)</f>
        <v>0</v>
      </c>
      <c r="BL167" s="15" t="s">
        <v>301</v>
      </c>
      <c r="BM167" s="143" t="s">
        <v>405</v>
      </c>
    </row>
    <row r="168" spans="2:51" s="12" customFormat="1" ht="11.25">
      <c r="B168" s="145"/>
      <c r="D168" s="146" t="s">
        <v>140</v>
      </c>
      <c r="E168" s="147" t="s">
        <v>1</v>
      </c>
      <c r="F168" s="148" t="s">
        <v>406</v>
      </c>
      <c r="H168" s="149">
        <v>50.835</v>
      </c>
      <c r="I168" s="150"/>
      <c r="L168" s="145"/>
      <c r="M168" s="151"/>
      <c r="T168" s="152"/>
      <c r="AT168" s="147" t="s">
        <v>140</v>
      </c>
      <c r="AU168" s="147" t="s">
        <v>87</v>
      </c>
      <c r="AV168" s="12" t="s">
        <v>87</v>
      </c>
      <c r="AW168" s="12" t="s">
        <v>33</v>
      </c>
      <c r="AX168" s="12" t="s">
        <v>77</v>
      </c>
      <c r="AY168" s="147" t="s">
        <v>132</v>
      </c>
    </row>
    <row r="169" spans="2:51" s="12" customFormat="1" ht="11.25">
      <c r="B169" s="145"/>
      <c r="D169" s="146" t="s">
        <v>140</v>
      </c>
      <c r="E169" s="147" t="s">
        <v>1</v>
      </c>
      <c r="F169" s="148" t="s">
        <v>407</v>
      </c>
      <c r="H169" s="149">
        <v>2.2</v>
      </c>
      <c r="I169" s="150"/>
      <c r="L169" s="145"/>
      <c r="M169" s="151"/>
      <c r="T169" s="152"/>
      <c r="AT169" s="147" t="s">
        <v>140</v>
      </c>
      <c r="AU169" s="147" t="s">
        <v>87</v>
      </c>
      <c r="AV169" s="12" t="s">
        <v>87</v>
      </c>
      <c r="AW169" s="12" t="s">
        <v>33</v>
      </c>
      <c r="AX169" s="12" t="s">
        <v>77</v>
      </c>
      <c r="AY169" s="147" t="s">
        <v>132</v>
      </c>
    </row>
    <row r="170" spans="2:51" s="13" customFormat="1" ht="11.25">
      <c r="B170" s="153"/>
      <c r="D170" s="146" t="s">
        <v>140</v>
      </c>
      <c r="E170" s="154" t="s">
        <v>1</v>
      </c>
      <c r="F170" s="155" t="s">
        <v>144</v>
      </c>
      <c r="H170" s="156">
        <v>53.035</v>
      </c>
      <c r="I170" s="157"/>
      <c r="L170" s="153"/>
      <c r="M170" s="158"/>
      <c r="T170" s="159"/>
      <c r="AT170" s="154" t="s">
        <v>140</v>
      </c>
      <c r="AU170" s="154" t="s">
        <v>87</v>
      </c>
      <c r="AV170" s="13" t="s">
        <v>138</v>
      </c>
      <c r="AW170" s="13" t="s">
        <v>33</v>
      </c>
      <c r="AX170" s="13" t="s">
        <v>85</v>
      </c>
      <c r="AY170" s="154" t="s">
        <v>132</v>
      </c>
    </row>
    <row r="171" spans="2:51" s="12" customFormat="1" ht="11.25">
      <c r="B171" s="145"/>
      <c r="D171" s="146" t="s">
        <v>140</v>
      </c>
      <c r="F171" s="148" t="s">
        <v>408</v>
      </c>
      <c r="H171" s="149">
        <v>106.07</v>
      </c>
      <c r="I171" s="150"/>
      <c r="L171" s="145"/>
      <c r="M171" s="151"/>
      <c r="T171" s="152"/>
      <c r="AT171" s="147" t="s">
        <v>140</v>
      </c>
      <c r="AU171" s="147" t="s">
        <v>87</v>
      </c>
      <c r="AV171" s="12" t="s">
        <v>87</v>
      </c>
      <c r="AW171" s="12" t="s">
        <v>4</v>
      </c>
      <c r="AX171" s="12" t="s">
        <v>85</v>
      </c>
      <c r="AY171" s="147" t="s">
        <v>132</v>
      </c>
    </row>
    <row r="172" spans="2:65" s="1" customFormat="1" ht="24.2" customHeight="1">
      <c r="B172" s="30"/>
      <c r="C172" s="131" t="s">
        <v>212</v>
      </c>
      <c r="D172" s="131" t="s">
        <v>134</v>
      </c>
      <c r="E172" s="132" t="s">
        <v>223</v>
      </c>
      <c r="F172" s="133" t="s">
        <v>224</v>
      </c>
      <c r="G172" s="134" t="s">
        <v>137</v>
      </c>
      <c r="H172" s="135">
        <v>14.31</v>
      </c>
      <c r="I172" s="136"/>
      <c r="J172" s="137">
        <f>ROUND(I172*H172,2)</f>
        <v>0</v>
      </c>
      <c r="K172" s="138"/>
      <c r="L172" s="30"/>
      <c r="M172" s="139" t="s">
        <v>1</v>
      </c>
      <c r="N172" s="140" t="s">
        <v>42</v>
      </c>
      <c r="P172" s="141">
        <f>O172*H172</f>
        <v>0</v>
      </c>
      <c r="Q172" s="141">
        <v>0</v>
      </c>
      <c r="R172" s="141">
        <f>Q172*H172</f>
        <v>0</v>
      </c>
      <c r="S172" s="141">
        <v>0</v>
      </c>
      <c r="T172" s="142">
        <f>S172*H172</f>
        <v>0</v>
      </c>
      <c r="AR172" s="143" t="s">
        <v>138</v>
      </c>
      <c r="AT172" s="143" t="s">
        <v>134</v>
      </c>
      <c r="AU172" s="143" t="s">
        <v>87</v>
      </c>
      <c r="AY172" s="15" t="s">
        <v>132</v>
      </c>
      <c r="BE172" s="144">
        <f>IF(N172="základní",J172,0)</f>
        <v>0</v>
      </c>
      <c r="BF172" s="144">
        <f>IF(N172="snížená",J172,0)</f>
        <v>0</v>
      </c>
      <c r="BG172" s="144">
        <f>IF(N172="zákl. přenesená",J172,0)</f>
        <v>0</v>
      </c>
      <c r="BH172" s="144">
        <f>IF(N172="sníž. přenesená",J172,0)</f>
        <v>0</v>
      </c>
      <c r="BI172" s="144">
        <f>IF(N172="nulová",J172,0)</f>
        <v>0</v>
      </c>
      <c r="BJ172" s="15" t="s">
        <v>85</v>
      </c>
      <c r="BK172" s="144">
        <f>ROUND(I172*H172,2)</f>
        <v>0</v>
      </c>
      <c r="BL172" s="15" t="s">
        <v>138</v>
      </c>
      <c r="BM172" s="143" t="s">
        <v>409</v>
      </c>
    </row>
    <row r="173" spans="2:51" s="12" customFormat="1" ht="11.25">
      <c r="B173" s="145"/>
      <c r="D173" s="146" t="s">
        <v>140</v>
      </c>
      <c r="E173" s="147" t="s">
        <v>1</v>
      </c>
      <c r="F173" s="148" t="s">
        <v>410</v>
      </c>
      <c r="H173" s="149">
        <v>14.31</v>
      </c>
      <c r="I173" s="150"/>
      <c r="L173" s="145"/>
      <c r="M173" s="151"/>
      <c r="T173" s="152"/>
      <c r="AT173" s="147" t="s">
        <v>140</v>
      </c>
      <c r="AU173" s="147" t="s">
        <v>87</v>
      </c>
      <c r="AV173" s="12" t="s">
        <v>87</v>
      </c>
      <c r="AW173" s="12" t="s">
        <v>33</v>
      </c>
      <c r="AX173" s="12" t="s">
        <v>77</v>
      </c>
      <c r="AY173" s="147" t="s">
        <v>132</v>
      </c>
    </row>
    <row r="174" spans="2:51" s="13" customFormat="1" ht="11.25">
      <c r="B174" s="153"/>
      <c r="D174" s="146" t="s">
        <v>140</v>
      </c>
      <c r="E174" s="154" t="s">
        <v>1</v>
      </c>
      <c r="F174" s="155" t="s">
        <v>144</v>
      </c>
      <c r="H174" s="156">
        <v>14.31</v>
      </c>
      <c r="I174" s="157"/>
      <c r="L174" s="153"/>
      <c r="M174" s="158"/>
      <c r="T174" s="159"/>
      <c r="AT174" s="154" t="s">
        <v>140</v>
      </c>
      <c r="AU174" s="154" t="s">
        <v>87</v>
      </c>
      <c r="AV174" s="13" t="s">
        <v>138</v>
      </c>
      <c r="AW174" s="13" t="s">
        <v>33</v>
      </c>
      <c r="AX174" s="13" t="s">
        <v>85</v>
      </c>
      <c r="AY174" s="154" t="s">
        <v>132</v>
      </c>
    </row>
    <row r="175" spans="2:63" s="11" customFormat="1" ht="22.9" customHeight="1">
      <c r="B175" s="119"/>
      <c r="D175" s="120" t="s">
        <v>76</v>
      </c>
      <c r="E175" s="129" t="s">
        <v>87</v>
      </c>
      <c r="F175" s="129" t="s">
        <v>227</v>
      </c>
      <c r="I175" s="122"/>
      <c r="J175" s="130">
        <f>BK175</f>
        <v>0</v>
      </c>
      <c r="L175" s="119"/>
      <c r="M175" s="124"/>
      <c r="P175" s="125">
        <f>SUM(P176:P188)</f>
        <v>0</v>
      </c>
      <c r="R175" s="125">
        <f>SUM(R176:R188)</f>
        <v>0.22596120000000003</v>
      </c>
      <c r="T175" s="126">
        <f>SUM(T176:T188)</f>
        <v>0</v>
      </c>
      <c r="AR175" s="120" t="s">
        <v>85</v>
      </c>
      <c r="AT175" s="127" t="s">
        <v>76</v>
      </c>
      <c r="AU175" s="127" t="s">
        <v>85</v>
      </c>
      <c r="AY175" s="120" t="s">
        <v>132</v>
      </c>
      <c r="BK175" s="128">
        <f>SUM(BK176:BK188)</f>
        <v>0</v>
      </c>
    </row>
    <row r="176" spans="2:65" s="1" customFormat="1" ht="33" customHeight="1">
      <c r="B176" s="30"/>
      <c r="C176" s="131" t="s">
        <v>216</v>
      </c>
      <c r="D176" s="131" t="s">
        <v>134</v>
      </c>
      <c r="E176" s="132" t="s">
        <v>411</v>
      </c>
      <c r="F176" s="133" t="s">
        <v>412</v>
      </c>
      <c r="G176" s="134" t="s">
        <v>175</v>
      </c>
      <c r="H176" s="135">
        <v>11.25</v>
      </c>
      <c r="I176" s="136"/>
      <c r="J176" s="137">
        <f>ROUND(I176*H176,2)</f>
        <v>0</v>
      </c>
      <c r="K176" s="138"/>
      <c r="L176" s="30"/>
      <c r="M176" s="139" t="s">
        <v>1</v>
      </c>
      <c r="N176" s="140" t="s">
        <v>42</v>
      </c>
      <c r="P176" s="141">
        <f>O176*H176</f>
        <v>0</v>
      </c>
      <c r="Q176" s="141">
        <v>0</v>
      </c>
      <c r="R176" s="141">
        <f>Q176*H176</f>
        <v>0</v>
      </c>
      <c r="S176" s="141">
        <v>0</v>
      </c>
      <c r="T176" s="142">
        <f>S176*H176</f>
        <v>0</v>
      </c>
      <c r="AR176" s="143" t="s">
        <v>138</v>
      </c>
      <c r="AT176" s="143" t="s">
        <v>134</v>
      </c>
      <c r="AU176" s="143" t="s">
        <v>87</v>
      </c>
      <c r="AY176" s="15" t="s">
        <v>132</v>
      </c>
      <c r="BE176" s="144">
        <f>IF(N176="základní",J176,0)</f>
        <v>0</v>
      </c>
      <c r="BF176" s="144">
        <f>IF(N176="snížená",J176,0)</f>
        <v>0</v>
      </c>
      <c r="BG176" s="144">
        <f>IF(N176="zákl. přenesená",J176,0)</f>
        <v>0</v>
      </c>
      <c r="BH176" s="144">
        <f>IF(N176="sníž. přenesená",J176,0)</f>
        <v>0</v>
      </c>
      <c r="BI176" s="144">
        <f>IF(N176="nulová",J176,0)</f>
        <v>0</v>
      </c>
      <c r="BJ176" s="15" t="s">
        <v>85</v>
      </c>
      <c r="BK176" s="144">
        <f>ROUND(I176*H176,2)</f>
        <v>0</v>
      </c>
      <c r="BL176" s="15" t="s">
        <v>138</v>
      </c>
      <c r="BM176" s="143" t="s">
        <v>413</v>
      </c>
    </row>
    <row r="177" spans="2:51" s="12" customFormat="1" ht="11.25">
      <c r="B177" s="145"/>
      <c r="D177" s="146" t="s">
        <v>140</v>
      </c>
      <c r="E177" s="147" t="s">
        <v>1</v>
      </c>
      <c r="F177" s="148" t="s">
        <v>414</v>
      </c>
      <c r="H177" s="149">
        <v>11.25</v>
      </c>
      <c r="I177" s="150"/>
      <c r="L177" s="145"/>
      <c r="M177" s="151"/>
      <c r="T177" s="152"/>
      <c r="AT177" s="147" t="s">
        <v>140</v>
      </c>
      <c r="AU177" s="147" t="s">
        <v>87</v>
      </c>
      <c r="AV177" s="12" t="s">
        <v>87</v>
      </c>
      <c r="AW177" s="12" t="s">
        <v>33</v>
      </c>
      <c r="AX177" s="12" t="s">
        <v>77</v>
      </c>
      <c r="AY177" s="147" t="s">
        <v>132</v>
      </c>
    </row>
    <row r="178" spans="2:65" s="1" customFormat="1" ht="24.2" customHeight="1">
      <c r="B178" s="30"/>
      <c r="C178" s="131" t="s">
        <v>220</v>
      </c>
      <c r="D178" s="131" t="s">
        <v>134</v>
      </c>
      <c r="E178" s="132" t="s">
        <v>415</v>
      </c>
      <c r="F178" s="133" t="s">
        <v>416</v>
      </c>
      <c r="G178" s="134" t="s">
        <v>137</v>
      </c>
      <c r="H178" s="135">
        <v>144</v>
      </c>
      <c r="I178" s="136"/>
      <c r="J178" s="137">
        <f>ROUND(I178*H178,2)</f>
        <v>0</v>
      </c>
      <c r="K178" s="138"/>
      <c r="L178" s="30"/>
      <c r="M178" s="139" t="s">
        <v>1</v>
      </c>
      <c r="N178" s="140" t="s">
        <v>42</v>
      </c>
      <c r="P178" s="141">
        <f>O178*H178</f>
        <v>0</v>
      </c>
      <c r="Q178" s="141">
        <v>0.00017</v>
      </c>
      <c r="R178" s="141">
        <f>Q178*H178</f>
        <v>0.024480000000000002</v>
      </c>
      <c r="S178" s="141">
        <v>0</v>
      </c>
      <c r="T178" s="142">
        <f>S178*H178</f>
        <v>0</v>
      </c>
      <c r="AR178" s="143" t="s">
        <v>138</v>
      </c>
      <c r="AT178" s="143" t="s">
        <v>134</v>
      </c>
      <c r="AU178" s="143" t="s">
        <v>87</v>
      </c>
      <c r="AY178" s="15" t="s">
        <v>132</v>
      </c>
      <c r="BE178" s="144">
        <f>IF(N178="základní",J178,0)</f>
        <v>0</v>
      </c>
      <c r="BF178" s="144">
        <f>IF(N178="snížená",J178,0)</f>
        <v>0</v>
      </c>
      <c r="BG178" s="144">
        <f>IF(N178="zákl. přenesená",J178,0)</f>
        <v>0</v>
      </c>
      <c r="BH178" s="144">
        <f>IF(N178="sníž. přenesená",J178,0)</f>
        <v>0</v>
      </c>
      <c r="BI178" s="144">
        <f>IF(N178="nulová",J178,0)</f>
        <v>0</v>
      </c>
      <c r="BJ178" s="15" t="s">
        <v>85</v>
      </c>
      <c r="BK178" s="144">
        <f>ROUND(I178*H178,2)</f>
        <v>0</v>
      </c>
      <c r="BL178" s="15" t="s">
        <v>138</v>
      </c>
      <c r="BM178" s="143" t="s">
        <v>417</v>
      </c>
    </row>
    <row r="179" spans="2:65" s="1" customFormat="1" ht="24.2" customHeight="1">
      <c r="B179" s="30"/>
      <c r="C179" s="163" t="s">
        <v>162</v>
      </c>
      <c r="D179" s="163" t="s">
        <v>232</v>
      </c>
      <c r="E179" s="164" t="s">
        <v>233</v>
      </c>
      <c r="F179" s="165" t="s">
        <v>234</v>
      </c>
      <c r="G179" s="166" t="s">
        <v>137</v>
      </c>
      <c r="H179" s="167">
        <v>172.8</v>
      </c>
      <c r="I179" s="168"/>
      <c r="J179" s="169">
        <f>ROUND(I179*H179,2)</f>
        <v>0</v>
      </c>
      <c r="K179" s="170"/>
      <c r="L179" s="171"/>
      <c r="M179" s="172" t="s">
        <v>1</v>
      </c>
      <c r="N179" s="173" t="s">
        <v>42</v>
      </c>
      <c r="P179" s="141">
        <f>O179*H179</f>
        <v>0</v>
      </c>
      <c r="Q179" s="141">
        <v>0.0004</v>
      </c>
      <c r="R179" s="141">
        <f>Q179*H179</f>
        <v>0.06912000000000001</v>
      </c>
      <c r="S179" s="141">
        <v>0</v>
      </c>
      <c r="T179" s="142">
        <f>S179*H179</f>
        <v>0</v>
      </c>
      <c r="AR179" s="143" t="s">
        <v>301</v>
      </c>
      <c r="AT179" s="143" t="s">
        <v>232</v>
      </c>
      <c r="AU179" s="143" t="s">
        <v>87</v>
      </c>
      <c r="AY179" s="15" t="s">
        <v>132</v>
      </c>
      <c r="BE179" s="144">
        <f>IF(N179="základní",J179,0)</f>
        <v>0</v>
      </c>
      <c r="BF179" s="144">
        <f>IF(N179="snížená",J179,0)</f>
        <v>0</v>
      </c>
      <c r="BG179" s="144">
        <f>IF(N179="zákl. přenesená",J179,0)</f>
        <v>0</v>
      </c>
      <c r="BH179" s="144">
        <f>IF(N179="sníž. přenesená",J179,0)</f>
        <v>0</v>
      </c>
      <c r="BI179" s="144">
        <f>IF(N179="nulová",J179,0)</f>
        <v>0</v>
      </c>
      <c r="BJ179" s="15" t="s">
        <v>85</v>
      </c>
      <c r="BK179" s="144">
        <f>ROUND(I179*H179,2)</f>
        <v>0</v>
      </c>
      <c r="BL179" s="15" t="s">
        <v>301</v>
      </c>
      <c r="BM179" s="143" t="s">
        <v>418</v>
      </c>
    </row>
    <row r="180" spans="2:51" s="12" customFormat="1" ht="11.25">
      <c r="B180" s="145"/>
      <c r="D180" s="146" t="s">
        <v>140</v>
      </c>
      <c r="E180" s="147" t="s">
        <v>1</v>
      </c>
      <c r="F180" s="148" t="s">
        <v>419</v>
      </c>
      <c r="H180" s="149">
        <v>144</v>
      </c>
      <c r="I180" s="150"/>
      <c r="L180" s="145"/>
      <c r="M180" s="151"/>
      <c r="T180" s="152"/>
      <c r="AT180" s="147" t="s">
        <v>140</v>
      </c>
      <c r="AU180" s="147" t="s">
        <v>87</v>
      </c>
      <c r="AV180" s="12" t="s">
        <v>87</v>
      </c>
      <c r="AW180" s="12" t="s">
        <v>33</v>
      </c>
      <c r="AX180" s="12" t="s">
        <v>85</v>
      </c>
      <c r="AY180" s="147" t="s">
        <v>132</v>
      </c>
    </row>
    <row r="181" spans="2:51" s="12" customFormat="1" ht="11.25">
      <c r="B181" s="145"/>
      <c r="D181" s="146" t="s">
        <v>140</v>
      </c>
      <c r="F181" s="148" t="s">
        <v>420</v>
      </c>
      <c r="H181" s="149">
        <v>172.8</v>
      </c>
      <c r="I181" s="150"/>
      <c r="L181" s="145"/>
      <c r="M181" s="151"/>
      <c r="T181" s="152"/>
      <c r="AT181" s="147" t="s">
        <v>140</v>
      </c>
      <c r="AU181" s="147" t="s">
        <v>87</v>
      </c>
      <c r="AV181" s="12" t="s">
        <v>87</v>
      </c>
      <c r="AW181" s="12" t="s">
        <v>4</v>
      </c>
      <c r="AX181" s="12" t="s">
        <v>85</v>
      </c>
      <c r="AY181" s="147" t="s">
        <v>132</v>
      </c>
    </row>
    <row r="182" spans="2:65" s="1" customFormat="1" ht="24.2" customHeight="1">
      <c r="B182" s="30"/>
      <c r="C182" s="131" t="s">
        <v>228</v>
      </c>
      <c r="D182" s="131" t="s">
        <v>134</v>
      </c>
      <c r="E182" s="132" t="s">
        <v>421</v>
      </c>
      <c r="F182" s="133" t="s">
        <v>422</v>
      </c>
      <c r="G182" s="134" t="s">
        <v>160</v>
      </c>
      <c r="H182" s="135">
        <v>120</v>
      </c>
      <c r="I182" s="136"/>
      <c r="J182" s="137">
        <f>ROUND(I182*H182,2)</f>
        <v>0</v>
      </c>
      <c r="K182" s="138"/>
      <c r="L182" s="30"/>
      <c r="M182" s="139" t="s">
        <v>1</v>
      </c>
      <c r="N182" s="140" t="s">
        <v>42</v>
      </c>
      <c r="P182" s="141">
        <f>O182*H182</f>
        <v>0</v>
      </c>
      <c r="Q182" s="141">
        <v>0.00049</v>
      </c>
      <c r="R182" s="141">
        <f>Q182*H182</f>
        <v>0.0588</v>
      </c>
      <c r="S182" s="141">
        <v>0</v>
      </c>
      <c r="T182" s="142">
        <f>S182*H182</f>
        <v>0</v>
      </c>
      <c r="AR182" s="143" t="s">
        <v>138</v>
      </c>
      <c r="AT182" s="143" t="s">
        <v>134</v>
      </c>
      <c r="AU182" s="143" t="s">
        <v>87</v>
      </c>
      <c r="AY182" s="15" t="s">
        <v>132</v>
      </c>
      <c r="BE182" s="144">
        <f>IF(N182="základní",J182,0)</f>
        <v>0</v>
      </c>
      <c r="BF182" s="144">
        <f>IF(N182="snížená",J182,0)</f>
        <v>0</v>
      </c>
      <c r="BG182" s="144">
        <f>IF(N182="zákl. přenesená",J182,0)</f>
        <v>0</v>
      </c>
      <c r="BH182" s="144">
        <f>IF(N182="sníž. přenesená",J182,0)</f>
        <v>0</v>
      </c>
      <c r="BI182" s="144">
        <f>IF(N182="nulová",J182,0)</f>
        <v>0</v>
      </c>
      <c r="BJ182" s="15" t="s">
        <v>85</v>
      </c>
      <c r="BK182" s="144">
        <f>ROUND(I182*H182,2)</f>
        <v>0</v>
      </c>
      <c r="BL182" s="15" t="s">
        <v>138</v>
      </c>
      <c r="BM182" s="143" t="s">
        <v>423</v>
      </c>
    </row>
    <row r="183" spans="2:65" s="1" customFormat="1" ht="24.2" customHeight="1">
      <c r="B183" s="30"/>
      <c r="C183" s="131" t="s">
        <v>7</v>
      </c>
      <c r="D183" s="131" t="s">
        <v>134</v>
      </c>
      <c r="E183" s="132" t="s">
        <v>424</v>
      </c>
      <c r="F183" s="133" t="s">
        <v>230</v>
      </c>
      <c r="G183" s="134" t="s">
        <v>137</v>
      </c>
      <c r="H183" s="135">
        <v>128.2</v>
      </c>
      <c r="I183" s="136"/>
      <c r="J183" s="137">
        <f>ROUND(I183*H183,2)</f>
        <v>0</v>
      </c>
      <c r="K183" s="138"/>
      <c r="L183" s="30"/>
      <c r="M183" s="139" t="s">
        <v>1</v>
      </c>
      <c r="N183" s="140" t="s">
        <v>42</v>
      </c>
      <c r="P183" s="141">
        <f>O183*H183</f>
        <v>0</v>
      </c>
      <c r="Q183" s="141">
        <v>0.0001</v>
      </c>
      <c r="R183" s="141">
        <f>Q183*H183</f>
        <v>0.01282</v>
      </c>
      <c r="S183" s="141">
        <v>0</v>
      </c>
      <c r="T183" s="142">
        <f>S183*H183</f>
        <v>0</v>
      </c>
      <c r="AR183" s="143" t="s">
        <v>138</v>
      </c>
      <c r="AT183" s="143" t="s">
        <v>134</v>
      </c>
      <c r="AU183" s="143" t="s">
        <v>87</v>
      </c>
      <c r="AY183" s="15" t="s">
        <v>132</v>
      </c>
      <c r="BE183" s="144">
        <f>IF(N183="základní",J183,0)</f>
        <v>0</v>
      </c>
      <c r="BF183" s="144">
        <f>IF(N183="snížená",J183,0)</f>
        <v>0</v>
      </c>
      <c r="BG183" s="144">
        <f>IF(N183="zákl. přenesená",J183,0)</f>
        <v>0</v>
      </c>
      <c r="BH183" s="144">
        <f>IF(N183="sníž. přenesená",J183,0)</f>
        <v>0</v>
      </c>
      <c r="BI183" s="144">
        <f>IF(N183="nulová",J183,0)</f>
        <v>0</v>
      </c>
      <c r="BJ183" s="15" t="s">
        <v>85</v>
      </c>
      <c r="BK183" s="144">
        <f>ROUND(I183*H183,2)</f>
        <v>0</v>
      </c>
      <c r="BL183" s="15" t="s">
        <v>138</v>
      </c>
      <c r="BM183" s="143" t="s">
        <v>425</v>
      </c>
    </row>
    <row r="184" spans="2:65" s="1" customFormat="1" ht="16.5" customHeight="1">
      <c r="B184" s="30"/>
      <c r="C184" s="163" t="s">
        <v>239</v>
      </c>
      <c r="D184" s="163" t="s">
        <v>232</v>
      </c>
      <c r="E184" s="164" t="s">
        <v>426</v>
      </c>
      <c r="F184" s="165" t="s">
        <v>427</v>
      </c>
      <c r="G184" s="166" t="s">
        <v>137</v>
      </c>
      <c r="H184" s="167">
        <v>151.853</v>
      </c>
      <c r="I184" s="168"/>
      <c r="J184" s="169">
        <f>ROUND(I184*H184,2)</f>
        <v>0</v>
      </c>
      <c r="K184" s="170"/>
      <c r="L184" s="171"/>
      <c r="M184" s="172" t="s">
        <v>1</v>
      </c>
      <c r="N184" s="173" t="s">
        <v>42</v>
      </c>
      <c r="P184" s="141">
        <f>O184*H184</f>
        <v>0</v>
      </c>
      <c r="Q184" s="141">
        <v>0.0004</v>
      </c>
      <c r="R184" s="141">
        <f>Q184*H184</f>
        <v>0.06074120000000001</v>
      </c>
      <c r="S184" s="141">
        <v>0</v>
      </c>
      <c r="T184" s="142">
        <f>S184*H184</f>
        <v>0</v>
      </c>
      <c r="AR184" s="143" t="s">
        <v>172</v>
      </c>
      <c r="AT184" s="143" t="s">
        <v>232</v>
      </c>
      <c r="AU184" s="143" t="s">
        <v>87</v>
      </c>
      <c r="AY184" s="15" t="s">
        <v>132</v>
      </c>
      <c r="BE184" s="144">
        <f>IF(N184="základní",J184,0)</f>
        <v>0</v>
      </c>
      <c r="BF184" s="144">
        <f>IF(N184="snížená",J184,0)</f>
        <v>0</v>
      </c>
      <c r="BG184" s="144">
        <f>IF(N184="zákl. přenesená",J184,0)</f>
        <v>0</v>
      </c>
      <c r="BH184" s="144">
        <f>IF(N184="sníž. přenesená",J184,0)</f>
        <v>0</v>
      </c>
      <c r="BI184" s="144">
        <f>IF(N184="nulová",J184,0)</f>
        <v>0</v>
      </c>
      <c r="BJ184" s="15" t="s">
        <v>85</v>
      </c>
      <c r="BK184" s="144">
        <f>ROUND(I184*H184,2)</f>
        <v>0</v>
      </c>
      <c r="BL184" s="15" t="s">
        <v>138</v>
      </c>
      <c r="BM184" s="143" t="s">
        <v>428</v>
      </c>
    </row>
    <row r="185" spans="2:51" s="12" customFormat="1" ht="11.25">
      <c r="B185" s="145"/>
      <c r="D185" s="146" t="s">
        <v>140</v>
      </c>
      <c r="E185" s="147" t="s">
        <v>1</v>
      </c>
      <c r="F185" s="148" t="s">
        <v>429</v>
      </c>
      <c r="H185" s="149">
        <v>62.2</v>
      </c>
      <c r="I185" s="150"/>
      <c r="L185" s="145"/>
      <c r="M185" s="151"/>
      <c r="T185" s="152"/>
      <c r="AT185" s="147" t="s">
        <v>140</v>
      </c>
      <c r="AU185" s="147" t="s">
        <v>87</v>
      </c>
      <c r="AV185" s="12" t="s">
        <v>87</v>
      </c>
      <c r="AW185" s="12" t="s">
        <v>33</v>
      </c>
      <c r="AX185" s="12" t="s">
        <v>77</v>
      </c>
      <c r="AY185" s="147" t="s">
        <v>132</v>
      </c>
    </row>
    <row r="186" spans="2:51" s="12" customFormat="1" ht="11.25">
      <c r="B186" s="145"/>
      <c r="D186" s="146" t="s">
        <v>140</v>
      </c>
      <c r="E186" s="147" t="s">
        <v>1</v>
      </c>
      <c r="F186" s="148" t="s">
        <v>430</v>
      </c>
      <c r="H186" s="149">
        <v>66</v>
      </c>
      <c r="I186" s="150"/>
      <c r="L186" s="145"/>
      <c r="M186" s="151"/>
      <c r="T186" s="152"/>
      <c r="AT186" s="147" t="s">
        <v>140</v>
      </c>
      <c r="AU186" s="147" t="s">
        <v>87</v>
      </c>
      <c r="AV186" s="12" t="s">
        <v>87</v>
      </c>
      <c r="AW186" s="12" t="s">
        <v>33</v>
      </c>
      <c r="AX186" s="12" t="s">
        <v>77</v>
      </c>
      <c r="AY186" s="147" t="s">
        <v>132</v>
      </c>
    </row>
    <row r="187" spans="2:51" s="13" customFormat="1" ht="11.25">
      <c r="B187" s="153"/>
      <c r="D187" s="146" t="s">
        <v>140</v>
      </c>
      <c r="E187" s="154" t="s">
        <v>1</v>
      </c>
      <c r="F187" s="155" t="s">
        <v>144</v>
      </c>
      <c r="H187" s="156">
        <v>128.2</v>
      </c>
      <c r="I187" s="157"/>
      <c r="L187" s="153"/>
      <c r="M187" s="158"/>
      <c r="T187" s="159"/>
      <c r="AT187" s="154" t="s">
        <v>140</v>
      </c>
      <c r="AU187" s="154" t="s">
        <v>87</v>
      </c>
      <c r="AV187" s="13" t="s">
        <v>138</v>
      </c>
      <c r="AW187" s="13" t="s">
        <v>33</v>
      </c>
      <c r="AX187" s="13" t="s">
        <v>85</v>
      </c>
      <c r="AY187" s="154" t="s">
        <v>132</v>
      </c>
    </row>
    <row r="188" spans="2:51" s="12" customFormat="1" ht="11.25">
      <c r="B188" s="145"/>
      <c r="D188" s="146" t="s">
        <v>140</v>
      </c>
      <c r="F188" s="148" t="s">
        <v>431</v>
      </c>
      <c r="H188" s="149">
        <v>151.853</v>
      </c>
      <c r="I188" s="150"/>
      <c r="L188" s="145"/>
      <c r="M188" s="151"/>
      <c r="T188" s="152"/>
      <c r="AT188" s="147" t="s">
        <v>140</v>
      </c>
      <c r="AU188" s="147" t="s">
        <v>87</v>
      </c>
      <c r="AV188" s="12" t="s">
        <v>87</v>
      </c>
      <c r="AW188" s="12" t="s">
        <v>4</v>
      </c>
      <c r="AX188" s="12" t="s">
        <v>85</v>
      </c>
      <c r="AY188" s="147" t="s">
        <v>132</v>
      </c>
    </row>
    <row r="189" spans="2:63" s="11" customFormat="1" ht="22.9" customHeight="1">
      <c r="B189" s="119"/>
      <c r="D189" s="120" t="s">
        <v>76</v>
      </c>
      <c r="E189" s="129" t="s">
        <v>149</v>
      </c>
      <c r="F189" s="129" t="s">
        <v>432</v>
      </c>
      <c r="I189" s="122"/>
      <c r="J189" s="130">
        <f>BK189</f>
        <v>0</v>
      </c>
      <c r="L189" s="119"/>
      <c r="M189" s="124"/>
      <c r="P189" s="125">
        <f>SUM(P190:P193)</f>
        <v>0</v>
      </c>
      <c r="R189" s="125">
        <f>SUM(R190:R193)</f>
        <v>0.36</v>
      </c>
      <c r="T189" s="126">
        <f>SUM(T190:T193)</f>
        <v>0</v>
      </c>
      <c r="AR189" s="120" t="s">
        <v>85</v>
      </c>
      <c r="AT189" s="127" t="s">
        <v>76</v>
      </c>
      <c r="AU189" s="127" t="s">
        <v>85</v>
      </c>
      <c r="AY189" s="120" t="s">
        <v>132</v>
      </c>
      <c r="BK189" s="128">
        <f>SUM(BK190:BK193)</f>
        <v>0</v>
      </c>
    </row>
    <row r="190" spans="2:65" s="1" customFormat="1" ht="21.75" customHeight="1">
      <c r="B190" s="30"/>
      <c r="C190" s="131" t="s">
        <v>243</v>
      </c>
      <c r="D190" s="131" t="s">
        <v>134</v>
      </c>
      <c r="E190" s="132" t="s">
        <v>433</v>
      </c>
      <c r="F190" s="133" t="s">
        <v>434</v>
      </c>
      <c r="G190" s="134" t="s">
        <v>325</v>
      </c>
      <c r="H190" s="135">
        <v>1</v>
      </c>
      <c r="I190" s="136"/>
      <c r="J190" s="137">
        <f>ROUND(I190*H190,2)</f>
        <v>0</v>
      </c>
      <c r="K190" s="138"/>
      <c r="L190" s="30"/>
      <c r="M190" s="139" t="s">
        <v>1</v>
      </c>
      <c r="N190" s="140" t="s">
        <v>42</v>
      </c>
      <c r="P190" s="141">
        <f>O190*H190</f>
        <v>0</v>
      </c>
      <c r="Q190" s="141">
        <v>0</v>
      </c>
      <c r="R190" s="141">
        <f>Q190*H190</f>
        <v>0</v>
      </c>
      <c r="S190" s="141">
        <v>0</v>
      </c>
      <c r="T190" s="142">
        <f>S190*H190</f>
        <v>0</v>
      </c>
      <c r="AR190" s="143" t="s">
        <v>138</v>
      </c>
      <c r="AT190" s="143" t="s">
        <v>134</v>
      </c>
      <c r="AU190" s="143" t="s">
        <v>87</v>
      </c>
      <c r="AY190" s="15" t="s">
        <v>132</v>
      </c>
      <c r="BE190" s="144">
        <f>IF(N190="základní",J190,0)</f>
        <v>0</v>
      </c>
      <c r="BF190" s="144">
        <f>IF(N190="snížená",J190,0)</f>
        <v>0</v>
      </c>
      <c r="BG190" s="144">
        <f>IF(N190="zákl. přenesená",J190,0)</f>
        <v>0</v>
      </c>
      <c r="BH190" s="144">
        <f>IF(N190="sníž. přenesená",J190,0)</f>
        <v>0</v>
      </c>
      <c r="BI190" s="144">
        <f>IF(N190="nulová",J190,0)</f>
        <v>0</v>
      </c>
      <c r="BJ190" s="15" t="s">
        <v>85</v>
      </c>
      <c r="BK190" s="144">
        <f>ROUND(I190*H190,2)</f>
        <v>0</v>
      </c>
      <c r="BL190" s="15" t="s">
        <v>138</v>
      </c>
      <c r="BM190" s="143" t="s">
        <v>435</v>
      </c>
    </row>
    <row r="191" spans="2:47" s="1" customFormat="1" ht="29.25">
      <c r="B191" s="30"/>
      <c r="D191" s="146" t="s">
        <v>186</v>
      </c>
      <c r="F191" s="160" t="s">
        <v>436</v>
      </c>
      <c r="I191" s="161"/>
      <c r="L191" s="30"/>
      <c r="M191" s="162"/>
      <c r="T191" s="54"/>
      <c r="AT191" s="15" t="s">
        <v>186</v>
      </c>
      <c r="AU191" s="15" t="s">
        <v>87</v>
      </c>
    </row>
    <row r="192" spans="2:65" s="1" customFormat="1" ht="24.2" customHeight="1">
      <c r="B192" s="30"/>
      <c r="C192" s="163" t="s">
        <v>248</v>
      </c>
      <c r="D192" s="163" t="s">
        <v>232</v>
      </c>
      <c r="E192" s="164" t="s">
        <v>437</v>
      </c>
      <c r="F192" s="165" t="s">
        <v>438</v>
      </c>
      <c r="G192" s="166" t="s">
        <v>325</v>
      </c>
      <c r="H192" s="167">
        <v>1</v>
      </c>
      <c r="I192" s="168"/>
      <c r="J192" s="169">
        <f>ROUND(I192*H192,2)</f>
        <v>0</v>
      </c>
      <c r="K192" s="170"/>
      <c r="L192" s="171"/>
      <c r="M192" s="172" t="s">
        <v>1</v>
      </c>
      <c r="N192" s="173" t="s">
        <v>42</v>
      </c>
      <c r="P192" s="141">
        <f>O192*H192</f>
        <v>0</v>
      </c>
      <c r="Q192" s="141">
        <v>0.36</v>
      </c>
      <c r="R192" s="141">
        <f>Q192*H192</f>
        <v>0.36</v>
      </c>
      <c r="S192" s="141">
        <v>0</v>
      </c>
      <c r="T192" s="142">
        <f>S192*H192</f>
        <v>0</v>
      </c>
      <c r="AR192" s="143" t="s">
        <v>172</v>
      </c>
      <c r="AT192" s="143" t="s">
        <v>232</v>
      </c>
      <c r="AU192" s="143" t="s">
        <v>87</v>
      </c>
      <c r="AY192" s="15" t="s">
        <v>132</v>
      </c>
      <c r="BE192" s="144">
        <f>IF(N192="základní",J192,0)</f>
        <v>0</v>
      </c>
      <c r="BF192" s="144">
        <f>IF(N192="snížená",J192,0)</f>
        <v>0</v>
      </c>
      <c r="BG192" s="144">
        <f>IF(N192="zákl. přenesená",J192,0)</f>
        <v>0</v>
      </c>
      <c r="BH192" s="144">
        <f>IF(N192="sníž. přenesená",J192,0)</f>
        <v>0</v>
      </c>
      <c r="BI192" s="144">
        <f>IF(N192="nulová",J192,0)</f>
        <v>0</v>
      </c>
      <c r="BJ192" s="15" t="s">
        <v>85</v>
      </c>
      <c r="BK192" s="144">
        <f>ROUND(I192*H192,2)</f>
        <v>0</v>
      </c>
      <c r="BL192" s="15" t="s">
        <v>138</v>
      </c>
      <c r="BM192" s="143" t="s">
        <v>439</v>
      </c>
    </row>
    <row r="193" spans="2:47" s="1" customFormat="1" ht="39">
      <c r="B193" s="30"/>
      <c r="D193" s="146" t="s">
        <v>186</v>
      </c>
      <c r="F193" s="160" t="s">
        <v>440</v>
      </c>
      <c r="I193" s="161"/>
      <c r="L193" s="30"/>
      <c r="M193" s="162"/>
      <c r="T193" s="54"/>
      <c r="AT193" s="15" t="s">
        <v>186</v>
      </c>
      <c r="AU193" s="15" t="s">
        <v>87</v>
      </c>
    </row>
    <row r="194" spans="2:63" s="11" customFormat="1" ht="22.9" customHeight="1">
      <c r="B194" s="119"/>
      <c r="D194" s="120" t="s">
        <v>76</v>
      </c>
      <c r="E194" s="129" t="s">
        <v>138</v>
      </c>
      <c r="F194" s="129" t="s">
        <v>441</v>
      </c>
      <c r="I194" s="122"/>
      <c r="J194" s="130">
        <f>BK194</f>
        <v>0</v>
      </c>
      <c r="L194" s="119"/>
      <c r="M194" s="124"/>
      <c r="P194" s="125">
        <f>SUM(P195:P204)</f>
        <v>0</v>
      </c>
      <c r="R194" s="125">
        <f>SUM(R195:R204)</f>
        <v>0</v>
      </c>
      <c r="T194" s="126">
        <f>SUM(T195:T204)</f>
        <v>0</v>
      </c>
      <c r="AR194" s="120" t="s">
        <v>85</v>
      </c>
      <c r="AT194" s="127" t="s">
        <v>76</v>
      </c>
      <c r="AU194" s="127" t="s">
        <v>85</v>
      </c>
      <c r="AY194" s="120" t="s">
        <v>132</v>
      </c>
      <c r="BK194" s="128">
        <f>SUM(BK195:BK204)</f>
        <v>0</v>
      </c>
    </row>
    <row r="195" spans="2:65" s="1" customFormat="1" ht="24.2" customHeight="1">
      <c r="B195" s="30"/>
      <c r="C195" s="131" t="s">
        <v>256</v>
      </c>
      <c r="D195" s="131" t="s">
        <v>134</v>
      </c>
      <c r="E195" s="132" t="s">
        <v>442</v>
      </c>
      <c r="F195" s="133" t="s">
        <v>443</v>
      </c>
      <c r="G195" s="134" t="s">
        <v>175</v>
      </c>
      <c r="H195" s="135">
        <v>1.62</v>
      </c>
      <c r="I195" s="136"/>
      <c r="J195" s="137">
        <f>ROUND(I195*H195,2)</f>
        <v>0</v>
      </c>
      <c r="K195" s="138"/>
      <c r="L195" s="30"/>
      <c r="M195" s="139" t="s">
        <v>1</v>
      </c>
      <c r="N195" s="140" t="s">
        <v>42</v>
      </c>
      <c r="P195" s="141">
        <f>O195*H195</f>
        <v>0</v>
      </c>
      <c r="Q195" s="141">
        <v>0</v>
      </c>
      <c r="R195" s="141">
        <f>Q195*H195</f>
        <v>0</v>
      </c>
      <c r="S195" s="141">
        <v>0</v>
      </c>
      <c r="T195" s="142">
        <f>S195*H195</f>
        <v>0</v>
      </c>
      <c r="AR195" s="143" t="s">
        <v>138</v>
      </c>
      <c r="AT195" s="143" t="s">
        <v>134</v>
      </c>
      <c r="AU195" s="143" t="s">
        <v>87</v>
      </c>
      <c r="AY195" s="15" t="s">
        <v>132</v>
      </c>
      <c r="BE195" s="144">
        <f>IF(N195="základní",J195,0)</f>
        <v>0</v>
      </c>
      <c r="BF195" s="144">
        <f>IF(N195="snížená",J195,0)</f>
        <v>0</v>
      </c>
      <c r="BG195" s="144">
        <f>IF(N195="zákl. přenesená",J195,0)</f>
        <v>0</v>
      </c>
      <c r="BH195" s="144">
        <f>IF(N195="sníž. přenesená",J195,0)</f>
        <v>0</v>
      </c>
      <c r="BI195" s="144">
        <f>IF(N195="nulová",J195,0)</f>
        <v>0</v>
      </c>
      <c r="BJ195" s="15" t="s">
        <v>85</v>
      </c>
      <c r="BK195" s="144">
        <f>ROUND(I195*H195,2)</f>
        <v>0</v>
      </c>
      <c r="BL195" s="15" t="s">
        <v>138</v>
      </c>
      <c r="BM195" s="143" t="s">
        <v>444</v>
      </c>
    </row>
    <row r="196" spans="2:51" s="12" customFormat="1" ht="11.25">
      <c r="B196" s="145"/>
      <c r="D196" s="146" t="s">
        <v>140</v>
      </c>
      <c r="E196" s="147" t="s">
        <v>1</v>
      </c>
      <c r="F196" s="148" t="s">
        <v>445</v>
      </c>
      <c r="H196" s="149">
        <v>0.66</v>
      </c>
      <c r="I196" s="150"/>
      <c r="L196" s="145"/>
      <c r="M196" s="151"/>
      <c r="T196" s="152"/>
      <c r="AT196" s="147" t="s">
        <v>140</v>
      </c>
      <c r="AU196" s="147" t="s">
        <v>87</v>
      </c>
      <c r="AV196" s="12" t="s">
        <v>87</v>
      </c>
      <c r="AW196" s="12" t="s">
        <v>33</v>
      </c>
      <c r="AX196" s="12" t="s">
        <v>77</v>
      </c>
      <c r="AY196" s="147" t="s">
        <v>132</v>
      </c>
    </row>
    <row r="197" spans="2:51" s="12" customFormat="1" ht="11.25">
      <c r="B197" s="145"/>
      <c r="D197" s="146" t="s">
        <v>140</v>
      </c>
      <c r="E197" s="147" t="s">
        <v>1</v>
      </c>
      <c r="F197" s="148" t="s">
        <v>446</v>
      </c>
      <c r="H197" s="149">
        <v>0.96</v>
      </c>
      <c r="I197" s="150"/>
      <c r="L197" s="145"/>
      <c r="M197" s="151"/>
      <c r="T197" s="152"/>
      <c r="AT197" s="147" t="s">
        <v>140</v>
      </c>
      <c r="AU197" s="147" t="s">
        <v>87</v>
      </c>
      <c r="AV197" s="12" t="s">
        <v>87</v>
      </c>
      <c r="AW197" s="12" t="s">
        <v>33</v>
      </c>
      <c r="AX197" s="12" t="s">
        <v>77</v>
      </c>
      <c r="AY197" s="147" t="s">
        <v>132</v>
      </c>
    </row>
    <row r="198" spans="2:51" s="13" customFormat="1" ht="11.25">
      <c r="B198" s="153"/>
      <c r="D198" s="146" t="s">
        <v>140</v>
      </c>
      <c r="E198" s="154" t="s">
        <v>1</v>
      </c>
      <c r="F198" s="155" t="s">
        <v>144</v>
      </c>
      <c r="H198" s="156">
        <v>1.62</v>
      </c>
      <c r="I198" s="157"/>
      <c r="L198" s="153"/>
      <c r="M198" s="158"/>
      <c r="T198" s="159"/>
      <c r="AT198" s="154" t="s">
        <v>140</v>
      </c>
      <c r="AU198" s="154" t="s">
        <v>87</v>
      </c>
      <c r="AV198" s="13" t="s">
        <v>138</v>
      </c>
      <c r="AW198" s="13" t="s">
        <v>33</v>
      </c>
      <c r="AX198" s="13" t="s">
        <v>85</v>
      </c>
      <c r="AY198" s="154" t="s">
        <v>132</v>
      </c>
    </row>
    <row r="199" spans="2:65" s="1" customFormat="1" ht="33" customHeight="1">
      <c r="B199" s="30"/>
      <c r="C199" s="131" t="s">
        <v>260</v>
      </c>
      <c r="D199" s="131" t="s">
        <v>134</v>
      </c>
      <c r="E199" s="132" t="s">
        <v>447</v>
      </c>
      <c r="F199" s="133" t="s">
        <v>448</v>
      </c>
      <c r="G199" s="134" t="s">
        <v>175</v>
      </c>
      <c r="H199" s="135">
        <v>1</v>
      </c>
      <c r="I199" s="136"/>
      <c r="J199" s="137">
        <f>ROUND(I199*H199,2)</f>
        <v>0</v>
      </c>
      <c r="K199" s="138"/>
      <c r="L199" s="30"/>
      <c r="M199" s="139" t="s">
        <v>1</v>
      </c>
      <c r="N199" s="140" t="s">
        <v>42</v>
      </c>
      <c r="P199" s="141">
        <f>O199*H199</f>
        <v>0</v>
      </c>
      <c r="Q199" s="141">
        <v>0</v>
      </c>
      <c r="R199" s="141">
        <f>Q199*H199</f>
        <v>0</v>
      </c>
      <c r="S199" s="141">
        <v>0</v>
      </c>
      <c r="T199" s="142">
        <f>S199*H199</f>
        <v>0</v>
      </c>
      <c r="AR199" s="143" t="s">
        <v>138</v>
      </c>
      <c r="AT199" s="143" t="s">
        <v>134</v>
      </c>
      <c r="AU199" s="143" t="s">
        <v>87</v>
      </c>
      <c r="AY199" s="15" t="s">
        <v>132</v>
      </c>
      <c r="BE199" s="144">
        <f>IF(N199="základní",J199,0)</f>
        <v>0</v>
      </c>
      <c r="BF199" s="144">
        <f>IF(N199="snížená",J199,0)</f>
        <v>0</v>
      </c>
      <c r="BG199" s="144">
        <f>IF(N199="zákl. přenesená",J199,0)</f>
        <v>0</v>
      </c>
      <c r="BH199" s="144">
        <f>IF(N199="sníž. přenesená",J199,0)</f>
        <v>0</v>
      </c>
      <c r="BI199" s="144">
        <f>IF(N199="nulová",J199,0)</f>
        <v>0</v>
      </c>
      <c r="BJ199" s="15" t="s">
        <v>85</v>
      </c>
      <c r="BK199" s="144">
        <f>ROUND(I199*H199,2)</f>
        <v>0</v>
      </c>
      <c r="BL199" s="15" t="s">
        <v>138</v>
      </c>
      <c r="BM199" s="143" t="s">
        <v>449</v>
      </c>
    </row>
    <row r="200" spans="2:51" s="12" customFormat="1" ht="11.25">
      <c r="B200" s="145"/>
      <c r="D200" s="146" t="s">
        <v>140</v>
      </c>
      <c r="E200" s="147" t="s">
        <v>1</v>
      </c>
      <c r="F200" s="148" t="s">
        <v>450</v>
      </c>
      <c r="H200" s="149">
        <v>1</v>
      </c>
      <c r="I200" s="150"/>
      <c r="L200" s="145"/>
      <c r="M200" s="151"/>
      <c r="T200" s="152"/>
      <c r="AT200" s="147" t="s">
        <v>140</v>
      </c>
      <c r="AU200" s="147" t="s">
        <v>87</v>
      </c>
      <c r="AV200" s="12" t="s">
        <v>87</v>
      </c>
      <c r="AW200" s="12" t="s">
        <v>33</v>
      </c>
      <c r="AX200" s="12" t="s">
        <v>77</v>
      </c>
      <c r="AY200" s="147" t="s">
        <v>132</v>
      </c>
    </row>
    <row r="201" spans="2:51" s="13" customFormat="1" ht="11.25">
      <c r="B201" s="153"/>
      <c r="D201" s="146" t="s">
        <v>140</v>
      </c>
      <c r="E201" s="154" t="s">
        <v>1</v>
      </c>
      <c r="F201" s="155" t="s">
        <v>144</v>
      </c>
      <c r="H201" s="156">
        <v>1</v>
      </c>
      <c r="I201" s="157"/>
      <c r="L201" s="153"/>
      <c r="M201" s="158"/>
      <c r="T201" s="159"/>
      <c r="AT201" s="154" t="s">
        <v>140</v>
      </c>
      <c r="AU201" s="154" t="s">
        <v>87</v>
      </c>
      <c r="AV201" s="13" t="s">
        <v>138</v>
      </c>
      <c r="AW201" s="13" t="s">
        <v>33</v>
      </c>
      <c r="AX201" s="13" t="s">
        <v>85</v>
      </c>
      <c r="AY201" s="154" t="s">
        <v>132</v>
      </c>
    </row>
    <row r="202" spans="2:65" s="1" customFormat="1" ht="33" customHeight="1">
      <c r="B202" s="30"/>
      <c r="C202" s="131" t="s">
        <v>264</v>
      </c>
      <c r="D202" s="131" t="s">
        <v>134</v>
      </c>
      <c r="E202" s="132" t="s">
        <v>451</v>
      </c>
      <c r="F202" s="133" t="s">
        <v>452</v>
      </c>
      <c r="G202" s="134" t="s">
        <v>175</v>
      </c>
      <c r="H202" s="135">
        <v>2.79</v>
      </c>
      <c r="I202" s="136"/>
      <c r="J202" s="137">
        <f>ROUND(I202*H202,2)</f>
        <v>0</v>
      </c>
      <c r="K202" s="138"/>
      <c r="L202" s="30"/>
      <c r="M202" s="139" t="s">
        <v>1</v>
      </c>
      <c r="N202" s="140" t="s">
        <v>42</v>
      </c>
      <c r="P202" s="141">
        <f>O202*H202</f>
        <v>0</v>
      </c>
      <c r="Q202" s="141">
        <v>0</v>
      </c>
      <c r="R202" s="141">
        <f>Q202*H202</f>
        <v>0</v>
      </c>
      <c r="S202" s="141">
        <v>0</v>
      </c>
      <c r="T202" s="142">
        <f>S202*H202</f>
        <v>0</v>
      </c>
      <c r="AR202" s="143" t="s">
        <v>138</v>
      </c>
      <c r="AT202" s="143" t="s">
        <v>134</v>
      </c>
      <c r="AU202" s="143" t="s">
        <v>87</v>
      </c>
      <c r="AY202" s="15" t="s">
        <v>132</v>
      </c>
      <c r="BE202" s="144">
        <f>IF(N202="základní",J202,0)</f>
        <v>0</v>
      </c>
      <c r="BF202" s="144">
        <f>IF(N202="snížená",J202,0)</f>
        <v>0</v>
      </c>
      <c r="BG202" s="144">
        <f>IF(N202="zákl. přenesená",J202,0)</f>
        <v>0</v>
      </c>
      <c r="BH202" s="144">
        <f>IF(N202="sníž. přenesená",J202,0)</f>
        <v>0</v>
      </c>
      <c r="BI202" s="144">
        <f>IF(N202="nulová",J202,0)</f>
        <v>0</v>
      </c>
      <c r="BJ202" s="15" t="s">
        <v>85</v>
      </c>
      <c r="BK202" s="144">
        <f>ROUND(I202*H202,2)</f>
        <v>0</v>
      </c>
      <c r="BL202" s="15" t="s">
        <v>138</v>
      </c>
      <c r="BM202" s="143" t="s">
        <v>453</v>
      </c>
    </row>
    <row r="203" spans="2:51" s="12" customFormat="1" ht="11.25">
      <c r="B203" s="145"/>
      <c r="D203" s="146" t="s">
        <v>140</v>
      </c>
      <c r="E203" s="147" t="s">
        <v>1</v>
      </c>
      <c r="F203" s="148" t="s">
        <v>454</v>
      </c>
      <c r="H203" s="149">
        <v>2.79</v>
      </c>
      <c r="I203" s="150"/>
      <c r="L203" s="145"/>
      <c r="M203" s="151"/>
      <c r="T203" s="152"/>
      <c r="AT203" s="147" t="s">
        <v>140</v>
      </c>
      <c r="AU203" s="147" t="s">
        <v>87</v>
      </c>
      <c r="AV203" s="12" t="s">
        <v>87</v>
      </c>
      <c r="AW203" s="12" t="s">
        <v>33</v>
      </c>
      <c r="AX203" s="12" t="s">
        <v>77</v>
      </c>
      <c r="AY203" s="147" t="s">
        <v>132</v>
      </c>
    </row>
    <row r="204" spans="2:51" s="13" customFormat="1" ht="11.25">
      <c r="B204" s="153"/>
      <c r="D204" s="146" t="s">
        <v>140</v>
      </c>
      <c r="E204" s="154" t="s">
        <v>1</v>
      </c>
      <c r="F204" s="155" t="s">
        <v>144</v>
      </c>
      <c r="H204" s="156">
        <v>2.79</v>
      </c>
      <c r="I204" s="157"/>
      <c r="L204" s="153"/>
      <c r="M204" s="158"/>
      <c r="T204" s="159"/>
      <c r="AT204" s="154" t="s">
        <v>140</v>
      </c>
      <c r="AU204" s="154" t="s">
        <v>87</v>
      </c>
      <c r="AV204" s="13" t="s">
        <v>138</v>
      </c>
      <c r="AW204" s="13" t="s">
        <v>33</v>
      </c>
      <c r="AX204" s="13" t="s">
        <v>85</v>
      </c>
      <c r="AY204" s="154" t="s">
        <v>132</v>
      </c>
    </row>
    <row r="205" spans="2:63" s="11" customFormat="1" ht="22.9" customHeight="1">
      <c r="B205" s="119"/>
      <c r="D205" s="120" t="s">
        <v>76</v>
      </c>
      <c r="E205" s="129" t="s">
        <v>157</v>
      </c>
      <c r="F205" s="129" t="s">
        <v>238</v>
      </c>
      <c r="I205" s="122"/>
      <c r="J205" s="130">
        <f>BK205</f>
        <v>0</v>
      </c>
      <c r="L205" s="119"/>
      <c r="M205" s="124"/>
      <c r="P205" s="125">
        <f>SUM(P206:P263)</f>
        <v>0</v>
      </c>
      <c r="R205" s="125">
        <f>SUM(R206:R263)</f>
        <v>114.54818800000002</v>
      </c>
      <c r="T205" s="126">
        <f>SUM(T206:T263)</f>
        <v>0</v>
      </c>
      <c r="AR205" s="120" t="s">
        <v>85</v>
      </c>
      <c r="AT205" s="127" t="s">
        <v>76</v>
      </c>
      <c r="AU205" s="127" t="s">
        <v>85</v>
      </c>
      <c r="AY205" s="120" t="s">
        <v>132</v>
      </c>
      <c r="BK205" s="128">
        <f>SUM(BK206:BK263)</f>
        <v>0</v>
      </c>
    </row>
    <row r="206" spans="2:65" s="1" customFormat="1" ht="24.2" customHeight="1">
      <c r="B206" s="30"/>
      <c r="C206" s="131" t="s">
        <v>268</v>
      </c>
      <c r="D206" s="131" t="s">
        <v>134</v>
      </c>
      <c r="E206" s="132" t="s">
        <v>455</v>
      </c>
      <c r="F206" s="133" t="s">
        <v>456</v>
      </c>
      <c r="G206" s="134" t="s">
        <v>137</v>
      </c>
      <c r="H206" s="135">
        <v>1081</v>
      </c>
      <c r="I206" s="136"/>
      <c r="J206" s="137">
        <f>ROUND(I206*H206,2)</f>
        <v>0</v>
      </c>
      <c r="K206" s="138"/>
      <c r="L206" s="30"/>
      <c r="M206" s="139" t="s">
        <v>1</v>
      </c>
      <c r="N206" s="140" t="s">
        <v>42</v>
      </c>
      <c r="P206" s="141">
        <f>O206*H206</f>
        <v>0</v>
      </c>
      <c r="Q206" s="141">
        <v>0</v>
      </c>
      <c r="R206" s="141">
        <f>Q206*H206</f>
        <v>0</v>
      </c>
      <c r="S206" s="141">
        <v>0</v>
      </c>
      <c r="T206" s="142">
        <f>S206*H206</f>
        <v>0</v>
      </c>
      <c r="AR206" s="143" t="s">
        <v>138</v>
      </c>
      <c r="AT206" s="143" t="s">
        <v>134</v>
      </c>
      <c r="AU206" s="143" t="s">
        <v>87</v>
      </c>
      <c r="AY206" s="15" t="s">
        <v>132</v>
      </c>
      <c r="BE206" s="144">
        <f>IF(N206="základní",J206,0)</f>
        <v>0</v>
      </c>
      <c r="BF206" s="144">
        <f>IF(N206="snížená",J206,0)</f>
        <v>0</v>
      </c>
      <c r="BG206" s="144">
        <f>IF(N206="zákl. přenesená",J206,0)</f>
        <v>0</v>
      </c>
      <c r="BH206" s="144">
        <f>IF(N206="sníž. přenesená",J206,0)</f>
        <v>0</v>
      </c>
      <c r="BI206" s="144">
        <f>IF(N206="nulová",J206,0)</f>
        <v>0</v>
      </c>
      <c r="BJ206" s="15" t="s">
        <v>85</v>
      </c>
      <c r="BK206" s="144">
        <f>ROUND(I206*H206,2)</f>
        <v>0</v>
      </c>
      <c r="BL206" s="15" t="s">
        <v>138</v>
      </c>
      <c r="BM206" s="143" t="s">
        <v>457</v>
      </c>
    </row>
    <row r="207" spans="2:51" s="12" customFormat="1" ht="22.5">
      <c r="B207" s="145"/>
      <c r="D207" s="146" t="s">
        <v>140</v>
      </c>
      <c r="E207" s="147" t="s">
        <v>1</v>
      </c>
      <c r="F207" s="148" t="s">
        <v>458</v>
      </c>
      <c r="H207" s="149">
        <v>1081</v>
      </c>
      <c r="I207" s="150"/>
      <c r="L207" s="145"/>
      <c r="M207" s="151"/>
      <c r="T207" s="152"/>
      <c r="AT207" s="147" t="s">
        <v>140</v>
      </c>
      <c r="AU207" s="147" t="s">
        <v>87</v>
      </c>
      <c r="AV207" s="12" t="s">
        <v>87</v>
      </c>
      <c r="AW207" s="12" t="s">
        <v>33</v>
      </c>
      <c r="AX207" s="12" t="s">
        <v>77</v>
      </c>
      <c r="AY207" s="147" t="s">
        <v>132</v>
      </c>
    </row>
    <row r="208" spans="2:51" s="13" customFormat="1" ht="11.25">
      <c r="B208" s="153"/>
      <c r="D208" s="146" t="s">
        <v>140</v>
      </c>
      <c r="E208" s="154" t="s">
        <v>1</v>
      </c>
      <c r="F208" s="155" t="s">
        <v>144</v>
      </c>
      <c r="H208" s="156">
        <v>1081</v>
      </c>
      <c r="I208" s="157"/>
      <c r="L208" s="153"/>
      <c r="M208" s="158"/>
      <c r="T208" s="159"/>
      <c r="AT208" s="154" t="s">
        <v>140</v>
      </c>
      <c r="AU208" s="154" t="s">
        <v>87</v>
      </c>
      <c r="AV208" s="13" t="s">
        <v>138</v>
      </c>
      <c r="AW208" s="13" t="s">
        <v>33</v>
      </c>
      <c r="AX208" s="13" t="s">
        <v>85</v>
      </c>
      <c r="AY208" s="154" t="s">
        <v>132</v>
      </c>
    </row>
    <row r="209" spans="2:65" s="1" customFormat="1" ht="21.75" customHeight="1">
      <c r="B209" s="30"/>
      <c r="C209" s="131" t="s">
        <v>275</v>
      </c>
      <c r="D209" s="131" t="s">
        <v>134</v>
      </c>
      <c r="E209" s="132" t="s">
        <v>459</v>
      </c>
      <c r="F209" s="133" t="s">
        <v>460</v>
      </c>
      <c r="G209" s="134" t="s">
        <v>137</v>
      </c>
      <c r="H209" s="135">
        <v>128.2</v>
      </c>
      <c r="I209" s="136"/>
      <c r="J209" s="137">
        <f>ROUND(I209*H209,2)</f>
        <v>0</v>
      </c>
      <c r="K209" s="138"/>
      <c r="L209" s="30"/>
      <c r="M209" s="139" t="s">
        <v>1</v>
      </c>
      <c r="N209" s="140" t="s">
        <v>42</v>
      </c>
      <c r="P209" s="141">
        <f>O209*H209</f>
        <v>0</v>
      </c>
      <c r="Q209" s="141">
        <v>0</v>
      </c>
      <c r="R209" s="141">
        <f>Q209*H209</f>
        <v>0</v>
      </c>
      <c r="S209" s="141">
        <v>0</v>
      </c>
      <c r="T209" s="142">
        <f>S209*H209</f>
        <v>0</v>
      </c>
      <c r="AR209" s="143" t="s">
        <v>138</v>
      </c>
      <c r="AT209" s="143" t="s">
        <v>134</v>
      </c>
      <c r="AU209" s="143" t="s">
        <v>87</v>
      </c>
      <c r="AY209" s="15" t="s">
        <v>132</v>
      </c>
      <c r="BE209" s="144">
        <f>IF(N209="základní",J209,0)</f>
        <v>0</v>
      </c>
      <c r="BF209" s="144">
        <f>IF(N209="snížená",J209,0)</f>
        <v>0</v>
      </c>
      <c r="BG209" s="144">
        <f>IF(N209="zákl. přenesená",J209,0)</f>
        <v>0</v>
      </c>
      <c r="BH209" s="144">
        <f>IF(N209="sníž. přenesená",J209,0)</f>
        <v>0</v>
      </c>
      <c r="BI209" s="144">
        <f>IF(N209="nulová",J209,0)</f>
        <v>0</v>
      </c>
      <c r="BJ209" s="15" t="s">
        <v>85</v>
      </c>
      <c r="BK209" s="144">
        <f>ROUND(I209*H209,2)</f>
        <v>0</v>
      </c>
      <c r="BL209" s="15" t="s">
        <v>138</v>
      </c>
      <c r="BM209" s="143" t="s">
        <v>461</v>
      </c>
    </row>
    <row r="210" spans="2:51" s="12" customFormat="1" ht="11.25">
      <c r="B210" s="145"/>
      <c r="D210" s="146" t="s">
        <v>140</v>
      </c>
      <c r="E210" s="147" t="s">
        <v>1</v>
      </c>
      <c r="F210" s="148" t="s">
        <v>429</v>
      </c>
      <c r="H210" s="149">
        <v>62.2</v>
      </c>
      <c r="I210" s="150"/>
      <c r="L210" s="145"/>
      <c r="M210" s="151"/>
      <c r="T210" s="152"/>
      <c r="AT210" s="147" t="s">
        <v>140</v>
      </c>
      <c r="AU210" s="147" t="s">
        <v>87</v>
      </c>
      <c r="AV210" s="12" t="s">
        <v>87</v>
      </c>
      <c r="AW210" s="12" t="s">
        <v>33</v>
      </c>
      <c r="AX210" s="12" t="s">
        <v>77</v>
      </c>
      <c r="AY210" s="147" t="s">
        <v>132</v>
      </c>
    </row>
    <row r="211" spans="2:51" s="12" customFormat="1" ht="11.25">
      <c r="B211" s="145"/>
      <c r="D211" s="146" t="s">
        <v>140</v>
      </c>
      <c r="E211" s="147" t="s">
        <v>1</v>
      </c>
      <c r="F211" s="148" t="s">
        <v>430</v>
      </c>
      <c r="H211" s="149">
        <v>66</v>
      </c>
      <c r="I211" s="150"/>
      <c r="L211" s="145"/>
      <c r="M211" s="151"/>
      <c r="T211" s="152"/>
      <c r="AT211" s="147" t="s">
        <v>140</v>
      </c>
      <c r="AU211" s="147" t="s">
        <v>87</v>
      </c>
      <c r="AV211" s="12" t="s">
        <v>87</v>
      </c>
      <c r="AW211" s="12" t="s">
        <v>33</v>
      </c>
      <c r="AX211" s="12" t="s">
        <v>77</v>
      </c>
      <c r="AY211" s="147" t="s">
        <v>132</v>
      </c>
    </row>
    <row r="212" spans="2:51" s="13" customFormat="1" ht="11.25">
      <c r="B212" s="153"/>
      <c r="D212" s="146" t="s">
        <v>140</v>
      </c>
      <c r="E212" s="154" t="s">
        <v>1</v>
      </c>
      <c r="F212" s="155" t="s">
        <v>144</v>
      </c>
      <c r="H212" s="156">
        <v>128.2</v>
      </c>
      <c r="I212" s="157"/>
      <c r="L212" s="153"/>
      <c r="M212" s="158"/>
      <c r="T212" s="159"/>
      <c r="AT212" s="154" t="s">
        <v>140</v>
      </c>
      <c r="AU212" s="154" t="s">
        <v>87</v>
      </c>
      <c r="AV212" s="13" t="s">
        <v>138</v>
      </c>
      <c r="AW212" s="13" t="s">
        <v>33</v>
      </c>
      <c r="AX212" s="13" t="s">
        <v>85</v>
      </c>
      <c r="AY212" s="154" t="s">
        <v>132</v>
      </c>
    </row>
    <row r="213" spans="2:65" s="1" customFormat="1" ht="24.2" customHeight="1">
      <c r="B213" s="30"/>
      <c r="C213" s="131" t="s">
        <v>281</v>
      </c>
      <c r="D213" s="131" t="s">
        <v>134</v>
      </c>
      <c r="E213" s="132" t="s">
        <v>462</v>
      </c>
      <c r="F213" s="133" t="s">
        <v>463</v>
      </c>
      <c r="G213" s="134" t="s">
        <v>137</v>
      </c>
      <c r="H213" s="135">
        <v>109.2</v>
      </c>
      <c r="I213" s="136"/>
      <c r="J213" s="137">
        <f>ROUND(I213*H213,2)</f>
        <v>0</v>
      </c>
      <c r="K213" s="138"/>
      <c r="L213" s="30"/>
      <c r="M213" s="139" t="s">
        <v>1</v>
      </c>
      <c r="N213" s="140" t="s">
        <v>42</v>
      </c>
      <c r="P213" s="141">
        <f>O213*H213</f>
        <v>0</v>
      </c>
      <c r="Q213" s="141">
        <v>0</v>
      </c>
      <c r="R213" s="141">
        <f>Q213*H213</f>
        <v>0</v>
      </c>
      <c r="S213" s="141">
        <v>0</v>
      </c>
      <c r="T213" s="142">
        <f>S213*H213</f>
        <v>0</v>
      </c>
      <c r="AR213" s="143" t="s">
        <v>138</v>
      </c>
      <c r="AT213" s="143" t="s">
        <v>134</v>
      </c>
      <c r="AU213" s="143" t="s">
        <v>87</v>
      </c>
      <c r="AY213" s="15" t="s">
        <v>132</v>
      </c>
      <c r="BE213" s="144">
        <f>IF(N213="základní",J213,0)</f>
        <v>0</v>
      </c>
      <c r="BF213" s="144">
        <f>IF(N213="snížená",J213,0)</f>
        <v>0</v>
      </c>
      <c r="BG213" s="144">
        <f>IF(N213="zákl. přenesená",J213,0)</f>
        <v>0</v>
      </c>
      <c r="BH213" s="144">
        <f>IF(N213="sníž. přenesená",J213,0)</f>
        <v>0</v>
      </c>
      <c r="BI213" s="144">
        <f>IF(N213="nulová",J213,0)</f>
        <v>0</v>
      </c>
      <c r="BJ213" s="15" t="s">
        <v>85</v>
      </c>
      <c r="BK213" s="144">
        <f>ROUND(I213*H213,2)</f>
        <v>0</v>
      </c>
      <c r="BL213" s="15" t="s">
        <v>138</v>
      </c>
      <c r="BM213" s="143" t="s">
        <v>464</v>
      </c>
    </row>
    <row r="214" spans="2:51" s="12" customFormat="1" ht="11.25">
      <c r="B214" s="145"/>
      <c r="D214" s="146" t="s">
        <v>140</v>
      </c>
      <c r="E214" s="147" t="s">
        <v>1</v>
      </c>
      <c r="F214" s="148" t="s">
        <v>465</v>
      </c>
      <c r="H214" s="149">
        <v>13.2</v>
      </c>
      <c r="I214" s="150"/>
      <c r="L214" s="145"/>
      <c r="M214" s="151"/>
      <c r="T214" s="152"/>
      <c r="AT214" s="147" t="s">
        <v>140</v>
      </c>
      <c r="AU214" s="147" t="s">
        <v>87</v>
      </c>
      <c r="AV214" s="12" t="s">
        <v>87</v>
      </c>
      <c r="AW214" s="12" t="s">
        <v>33</v>
      </c>
      <c r="AX214" s="12" t="s">
        <v>77</v>
      </c>
      <c r="AY214" s="147" t="s">
        <v>132</v>
      </c>
    </row>
    <row r="215" spans="2:51" s="12" customFormat="1" ht="11.25">
      <c r="B215" s="145"/>
      <c r="D215" s="146" t="s">
        <v>140</v>
      </c>
      <c r="E215" s="147" t="s">
        <v>1</v>
      </c>
      <c r="F215" s="148" t="s">
        <v>466</v>
      </c>
      <c r="H215" s="149">
        <v>96</v>
      </c>
      <c r="I215" s="150"/>
      <c r="L215" s="145"/>
      <c r="M215" s="151"/>
      <c r="T215" s="152"/>
      <c r="AT215" s="147" t="s">
        <v>140</v>
      </c>
      <c r="AU215" s="147" t="s">
        <v>87</v>
      </c>
      <c r="AV215" s="12" t="s">
        <v>87</v>
      </c>
      <c r="AW215" s="12" t="s">
        <v>33</v>
      </c>
      <c r="AX215" s="12" t="s">
        <v>77</v>
      </c>
      <c r="AY215" s="147" t="s">
        <v>132</v>
      </c>
    </row>
    <row r="216" spans="2:51" s="13" customFormat="1" ht="11.25">
      <c r="B216" s="153"/>
      <c r="D216" s="146" t="s">
        <v>140</v>
      </c>
      <c r="E216" s="154" t="s">
        <v>1</v>
      </c>
      <c r="F216" s="155" t="s">
        <v>144</v>
      </c>
      <c r="H216" s="156">
        <v>109.2</v>
      </c>
      <c r="I216" s="157"/>
      <c r="L216" s="153"/>
      <c r="M216" s="158"/>
      <c r="T216" s="159"/>
      <c r="AT216" s="154" t="s">
        <v>140</v>
      </c>
      <c r="AU216" s="154" t="s">
        <v>87</v>
      </c>
      <c r="AV216" s="13" t="s">
        <v>138</v>
      </c>
      <c r="AW216" s="13" t="s">
        <v>33</v>
      </c>
      <c r="AX216" s="13" t="s">
        <v>85</v>
      </c>
      <c r="AY216" s="154" t="s">
        <v>132</v>
      </c>
    </row>
    <row r="217" spans="2:65" s="1" customFormat="1" ht="33" customHeight="1">
      <c r="B217" s="30"/>
      <c r="C217" s="131" t="s">
        <v>286</v>
      </c>
      <c r="D217" s="131" t="s">
        <v>134</v>
      </c>
      <c r="E217" s="132" t="s">
        <v>467</v>
      </c>
      <c r="F217" s="133" t="s">
        <v>468</v>
      </c>
      <c r="G217" s="134" t="s">
        <v>137</v>
      </c>
      <c r="H217" s="135">
        <v>540.5</v>
      </c>
      <c r="I217" s="136"/>
      <c r="J217" s="137">
        <f>ROUND(I217*H217,2)</f>
        <v>0</v>
      </c>
      <c r="K217" s="138"/>
      <c r="L217" s="30"/>
      <c r="M217" s="139" t="s">
        <v>1</v>
      </c>
      <c r="N217" s="140" t="s">
        <v>42</v>
      </c>
      <c r="P217" s="141">
        <f>O217*H217</f>
        <v>0</v>
      </c>
      <c r="Q217" s="141">
        <v>0</v>
      </c>
      <c r="R217" s="141">
        <f>Q217*H217</f>
        <v>0</v>
      </c>
      <c r="S217" s="141">
        <v>0</v>
      </c>
      <c r="T217" s="142">
        <f>S217*H217</f>
        <v>0</v>
      </c>
      <c r="AR217" s="143" t="s">
        <v>138</v>
      </c>
      <c r="AT217" s="143" t="s">
        <v>134</v>
      </c>
      <c r="AU217" s="143" t="s">
        <v>87</v>
      </c>
      <c r="AY217" s="15" t="s">
        <v>132</v>
      </c>
      <c r="BE217" s="144">
        <f>IF(N217="základní",J217,0)</f>
        <v>0</v>
      </c>
      <c r="BF217" s="144">
        <f>IF(N217="snížená",J217,0)</f>
        <v>0</v>
      </c>
      <c r="BG217" s="144">
        <f>IF(N217="zákl. přenesená",J217,0)</f>
        <v>0</v>
      </c>
      <c r="BH217" s="144">
        <f>IF(N217="sníž. přenesená",J217,0)</f>
        <v>0</v>
      </c>
      <c r="BI217" s="144">
        <f>IF(N217="nulová",J217,0)</f>
        <v>0</v>
      </c>
      <c r="BJ217" s="15" t="s">
        <v>85</v>
      </c>
      <c r="BK217" s="144">
        <f>ROUND(I217*H217,2)</f>
        <v>0</v>
      </c>
      <c r="BL217" s="15" t="s">
        <v>138</v>
      </c>
      <c r="BM217" s="143" t="s">
        <v>469</v>
      </c>
    </row>
    <row r="218" spans="2:51" s="12" customFormat="1" ht="11.25">
      <c r="B218" s="145"/>
      <c r="D218" s="146" t="s">
        <v>140</v>
      </c>
      <c r="E218" s="147" t="s">
        <v>1</v>
      </c>
      <c r="F218" s="148" t="s">
        <v>470</v>
      </c>
      <c r="H218" s="149">
        <v>540.5</v>
      </c>
      <c r="I218" s="150"/>
      <c r="L218" s="145"/>
      <c r="M218" s="151"/>
      <c r="T218" s="152"/>
      <c r="AT218" s="147" t="s">
        <v>140</v>
      </c>
      <c r="AU218" s="147" t="s">
        <v>87</v>
      </c>
      <c r="AV218" s="12" t="s">
        <v>87</v>
      </c>
      <c r="AW218" s="12" t="s">
        <v>33</v>
      </c>
      <c r="AX218" s="12" t="s">
        <v>77</v>
      </c>
      <c r="AY218" s="147" t="s">
        <v>132</v>
      </c>
    </row>
    <row r="219" spans="2:51" s="13" customFormat="1" ht="11.25">
      <c r="B219" s="153"/>
      <c r="D219" s="146" t="s">
        <v>140</v>
      </c>
      <c r="E219" s="154" t="s">
        <v>1</v>
      </c>
      <c r="F219" s="155" t="s">
        <v>144</v>
      </c>
      <c r="H219" s="156">
        <v>540.5</v>
      </c>
      <c r="I219" s="157"/>
      <c r="L219" s="153"/>
      <c r="M219" s="158"/>
      <c r="T219" s="159"/>
      <c r="AT219" s="154" t="s">
        <v>140</v>
      </c>
      <c r="AU219" s="154" t="s">
        <v>87</v>
      </c>
      <c r="AV219" s="13" t="s">
        <v>138</v>
      </c>
      <c r="AW219" s="13" t="s">
        <v>33</v>
      </c>
      <c r="AX219" s="13" t="s">
        <v>85</v>
      </c>
      <c r="AY219" s="154" t="s">
        <v>132</v>
      </c>
    </row>
    <row r="220" spans="2:65" s="1" customFormat="1" ht="24.2" customHeight="1">
      <c r="B220" s="30"/>
      <c r="C220" s="131" t="s">
        <v>290</v>
      </c>
      <c r="D220" s="131" t="s">
        <v>134</v>
      </c>
      <c r="E220" s="132" t="s">
        <v>471</v>
      </c>
      <c r="F220" s="133" t="s">
        <v>472</v>
      </c>
      <c r="G220" s="134" t="s">
        <v>137</v>
      </c>
      <c r="H220" s="135">
        <v>540.5</v>
      </c>
      <c r="I220" s="136"/>
      <c r="J220" s="137">
        <f>ROUND(I220*H220,2)</f>
        <v>0</v>
      </c>
      <c r="K220" s="138"/>
      <c r="L220" s="30"/>
      <c r="M220" s="139" t="s">
        <v>1</v>
      </c>
      <c r="N220" s="140" t="s">
        <v>42</v>
      </c>
      <c r="P220" s="141">
        <f>O220*H220</f>
        <v>0</v>
      </c>
      <c r="Q220" s="141">
        <v>0</v>
      </c>
      <c r="R220" s="141">
        <f>Q220*H220</f>
        <v>0</v>
      </c>
      <c r="S220" s="141">
        <v>0</v>
      </c>
      <c r="T220" s="142">
        <f>S220*H220</f>
        <v>0</v>
      </c>
      <c r="AR220" s="143" t="s">
        <v>138</v>
      </c>
      <c r="AT220" s="143" t="s">
        <v>134</v>
      </c>
      <c r="AU220" s="143" t="s">
        <v>87</v>
      </c>
      <c r="AY220" s="15" t="s">
        <v>132</v>
      </c>
      <c r="BE220" s="144">
        <f>IF(N220="základní",J220,0)</f>
        <v>0</v>
      </c>
      <c r="BF220" s="144">
        <f>IF(N220="snížená",J220,0)</f>
        <v>0</v>
      </c>
      <c r="BG220" s="144">
        <f>IF(N220="zákl. přenesená",J220,0)</f>
        <v>0</v>
      </c>
      <c r="BH220" s="144">
        <f>IF(N220="sníž. přenesená",J220,0)</f>
        <v>0</v>
      </c>
      <c r="BI220" s="144">
        <f>IF(N220="nulová",J220,0)</f>
        <v>0</v>
      </c>
      <c r="BJ220" s="15" t="s">
        <v>85</v>
      </c>
      <c r="BK220" s="144">
        <f>ROUND(I220*H220,2)</f>
        <v>0</v>
      </c>
      <c r="BL220" s="15" t="s">
        <v>138</v>
      </c>
      <c r="BM220" s="143" t="s">
        <v>473</v>
      </c>
    </row>
    <row r="221" spans="2:51" s="12" customFormat="1" ht="11.25">
      <c r="B221" s="145"/>
      <c r="D221" s="146" t="s">
        <v>140</v>
      </c>
      <c r="E221" s="147" t="s">
        <v>1</v>
      </c>
      <c r="F221" s="148" t="s">
        <v>470</v>
      </c>
      <c r="H221" s="149">
        <v>540.5</v>
      </c>
      <c r="I221" s="150"/>
      <c r="L221" s="145"/>
      <c r="M221" s="151"/>
      <c r="T221" s="152"/>
      <c r="AT221" s="147" t="s">
        <v>140</v>
      </c>
      <c r="AU221" s="147" t="s">
        <v>87</v>
      </c>
      <c r="AV221" s="12" t="s">
        <v>87</v>
      </c>
      <c r="AW221" s="12" t="s">
        <v>33</v>
      </c>
      <c r="AX221" s="12" t="s">
        <v>77</v>
      </c>
      <c r="AY221" s="147" t="s">
        <v>132</v>
      </c>
    </row>
    <row r="222" spans="2:51" s="13" customFormat="1" ht="11.25">
      <c r="B222" s="153"/>
      <c r="D222" s="146" t="s">
        <v>140</v>
      </c>
      <c r="E222" s="154" t="s">
        <v>1</v>
      </c>
      <c r="F222" s="155" t="s">
        <v>144</v>
      </c>
      <c r="H222" s="156">
        <v>540.5</v>
      </c>
      <c r="I222" s="157"/>
      <c r="L222" s="153"/>
      <c r="M222" s="158"/>
      <c r="T222" s="159"/>
      <c r="AT222" s="154" t="s">
        <v>140</v>
      </c>
      <c r="AU222" s="154" t="s">
        <v>87</v>
      </c>
      <c r="AV222" s="13" t="s">
        <v>138</v>
      </c>
      <c r="AW222" s="13" t="s">
        <v>33</v>
      </c>
      <c r="AX222" s="13" t="s">
        <v>85</v>
      </c>
      <c r="AY222" s="154" t="s">
        <v>132</v>
      </c>
    </row>
    <row r="223" spans="2:65" s="1" customFormat="1" ht="21.75" customHeight="1">
      <c r="B223" s="30"/>
      <c r="C223" s="131" t="s">
        <v>294</v>
      </c>
      <c r="D223" s="131" t="s">
        <v>134</v>
      </c>
      <c r="E223" s="132" t="s">
        <v>474</v>
      </c>
      <c r="F223" s="133" t="s">
        <v>475</v>
      </c>
      <c r="G223" s="134" t="s">
        <v>137</v>
      </c>
      <c r="H223" s="135">
        <v>540.5</v>
      </c>
      <c r="I223" s="136"/>
      <c r="J223" s="137">
        <f>ROUND(I223*H223,2)</f>
        <v>0</v>
      </c>
      <c r="K223" s="138"/>
      <c r="L223" s="30"/>
      <c r="M223" s="139" t="s">
        <v>1</v>
      </c>
      <c r="N223" s="140" t="s">
        <v>42</v>
      </c>
      <c r="P223" s="141">
        <f>O223*H223</f>
        <v>0</v>
      </c>
      <c r="Q223" s="141">
        <v>0</v>
      </c>
      <c r="R223" s="141">
        <f>Q223*H223</f>
        <v>0</v>
      </c>
      <c r="S223" s="141">
        <v>0</v>
      </c>
      <c r="T223" s="142">
        <f>S223*H223</f>
        <v>0</v>
      </c>
      <c r="AR223" s="143" t="s">
        <v>138</v>
      </c>
      <c r="AT223" s="143" t="s">
        <v>134</v>
      </c>
      <c r="AU223" s="143" t="s">
        <v>87</v>
      </c>
      <c r="AY223" s="15" t="s">
        <v>132</v>
      </c>
      <c r="BE223" s="144">
        <f>IF(N223="základní",J223,0)</f>
        <v>0</v>
      </c>
      <c r="BF223" s="144">
        <f>IF(N223="snížená",J223,0)</f>
        <v>0</v>
      </c>
      <c r="BG223" s="144">
        <f>IF(N223="zákl. přenesená",J223,0)</f>
        <v>0</v>
      </c>
      <c r="BH223" s="144">
        <f>IF(N223="sníž. přenesená",J223,0)</f>
        <v>0</v>
      </c>
      <c r="BI223" s="144">
        <f>IF(N223="nulová",J223,0)</f>
        <v>0</v>
      </c>
      <c r="BJ223" s="15" t="s">
        <v>85</v>
      </c>
      <c r="BK223" s="144">
        <f>ROUND(I223*H223,2)</f>
        <v>0</v>
      </c>
      <c r="BL223" s="15" t="s">
        <v>138</v>
      </c>
      <c r="BM223" s="143" t="s">
        <v>476</v>
      </c>
    </row>
    <row r="224" spans="2:51" s="12" customFormat="1" ht="11.25">
      <c r="B224" s="145"/>
      <c r="D224" s="146" t="s">
        <v>140</v>
      </c>
      <c r="E224" s="147" t="s">
        <v>1</v>
      </c>
      <c r="F224" s="148" t="s">
        <v>470</v>
      </c>
      <c r="H224" s="149">
        <v>540.5</v>
      </c>
      <c r="I224" s="150"/>
      <c r="L224" s="145"/>
      <c r="M224" s="151"/>
      <c r="T224" s="152"/>
      <c r="AT224" s="147" t="s">
        <v>140</v>
      </c>
      <c r="AU224" s="147" t="s">
        <v>87</v>
      </c>
      <c r="AV224" s="12" t="s">
        <v>87</v>
      </c>
      <c r="AW224" s="12" t="s">
        <v>33</v>
      </c>
      <c r="AX224" s="12" t="s">
        <v>77</v>
      </c>
      <c r="AY224" s="147" t="s">
        <v>132</v>
      </c>
    </row>
    <row r="225" spans="2:51" s="13" customFormat="1" ht="11.25">
      <c r="B225" s="153"/>
      <c r="D225" s="146" t="s">
        <v>140</v>
      </c>
      <c r="E225" s="154" t="s">
        <v>1</v>
      </c>
      <c r="F225" s="155" t="s">
        <v>144</v>
      </c>
      <c r="H225" s="156">
        <v>540.5</v>
      </c>
      <c r="I225" s="157"/>
      <c r="L225" s="153"/>
      <c r="M225" s="158"/>
      <c r="T225" s="159"/>
      <c r="AT225" s="154" t="s">
        <v>140</v>
      </c>
      <c r="AU225" s="154" t="s">
        <v>87</v>
      </c>
      <c r="AV225" s="13" t="s">
        <v>138</v>
      </c>
      <c r="AW225" s="13" t="s">
        <v>33</v>
      </c>
      <c r="AX225" s="13" t="s">
        <v>85</v>
      </c>
      <c r="AY225" s="154" t="s">
        <v>132</v>
      </c>
    </row>
    <row r="226" spans="2:65" s="1" customFormat="1" ht="33" customHeight="1">
      <c r="B226" s="30"/>
      <c r="C226" s="131" t="s">
        <v>298</v>
      </c>
      <c r="D226" s="131" t="s">
        <v>134</v>
      </c>
      <c r="E226" s="132" t="s">
        <v>477</v>
      </c>
      <c r="F226" s="133" t="s">
        <v>478</v>
      </c>
      <c r="G226" s="134" t="s">
        <v>137</v>
      </c>
      <c r="H226" s="135">
        <v>540.5</v>
      </c>
      <c r="I226" s="136"/>
      <c r="J226" s="137">
        <f>ROUND(I226*H226,2)</f>
        <v>0</v>
      </c>
      <c r="K226" s="138"/>
      <c r="L226" s="30"/>
      <c r="M226" s="139" t="s">
        <v>1</v>
      </c>
      <c r="N226" s="140" t="s">
        <v>42</v>
      </c>
      <c r="P226" s="141">
        <f>O226*H226</f>
        <v>0</v>
      </c>
      <c r="Q226" s="141">
        <v>0</v>
      </c>
      <c r="R226" s="141">
        <f>Q226*H226</f>
        <v>0</v>
      </c>
      <c r="S226" s="141">
        <v>0</v>
      </c>
      <c r="T226" s="142">
        <f>S226*H226</f>
        <v>0</v>
      </c>
      <c r="AR226" s="143" t="s">
        <v>138</v>
      </c>
      <c r="AT226" s="143" t="s">
        <v>134</v>
      </c>
      <c r="AU226" s="143" t="s">
        <v>87</v>
      </c>
      <c r="AY226" s="15" t="s">
        <v>132</v>
      </c>
      <c r="BE226" s="144">
        <f>IF(N226="základní",J226,0)</f>
        <v>0</v>
      </c>
      <c r="BF226" s="144">
        <f>IF(N226="snížená",J226,0)</f>
        <v>0</v>
      </c>
      <c r="BG226" s="144">
        <f>IF(N226="zákl. přenesená",J226,0)</f>
        <v>0</v>
      </c>
      <c r="BH226" s="144">
        <f>IF(N226="sníž. přenesená",J226,0)</f>
        <v>0</v>
      </c>
      <c r="BI226" s="144">
        <f>IF(N226="nulová",J226,0)</f>
        <v>0</v>
      </c>
      <c r="BJ226" s="15" t="s">
        <v>85</v>
      </c>
      <c r="BK226" s="144">
        <f>ROUND(I226*H226,2)</f>
        <v>0</v>
      </c>
      <c r="BL226" s="15" t="s">
        <v>138</v>
      </c>
      <c r="BM226" s="143" t="s">
        <v>479</v>
      </c>
    </row>
    <row r="227" spans="2:51" s="12" customFormat="1" ht="11.25">
      <c r="B227" s="145"/>
      <c r="D227" s="146" t="s">
        <v>140</v>
      </c>
      <c r="E227" s="147" t="s">
        <v>1</v>
      </c>
      <c r="F227" s="148" t="s">
        <v>480</v>
      </c>
      <c r="H227" s="149">
        <v>540.5</v>
      </c>
      <c r="I227" s="150"/>
      <c r="L227" s="145"/>
      <c r="M227" s="151"/>
      <c r="T227" s="152"/>
      <c r="AT227" s="147" t="s">
        <v>140</v>
      </c>
      <c r="AU227" s="147" t="s">
        <v>87</v>
      </c>
      <c r="AV227" s="12" t="s">
        <v>87</v>
      </c>
      <c r="AW227" s="12" t="s">
        <v>33</v>
      </c>
      <c r="AX227" s="12" t="s">
        <v>77</v>
      </c>
      <c r="AY227" s="147" t="s">
        <v>132</v>
      </c>
    </row>
    <row r="228" spans="2:51" s="13" customFormat="1" ht="11.25">
      <c r="B228" s="153"/>
      <c r="D228" s="146" t="s">
        <v>140</v>
      </c>
      <c r="E228" s="154" t="s">
        <v>1</v>
      </c>
      <c r="F228" s="155" t="s">
        <v>144</v>
      </c>
      <c r="H228" s="156">
        <v>540.5</v>
      </c>
      <c r="I228" s="157"/>
      <c r="L228" s="153"/>
      <c r="M228" s="158"/>
      <c r="T228" s="159"/>
      <c r="AT228" s="154" t="s">
        <v>140</v>
      </c>
      <c r="AU228" s="154" t="s">
        <v>87</v>
      </c>
      <c r="AV228" s="13" t="s">
        <v>138</v>
      </c>
      <c r="AW228" s="13" t="s">
        <v>33</v>
      </c>
      <c r="AX228" s="13" t="s">
        <v>85</v>
      </c>
      <c r="AY228" s="154" t="s">
        <v>132</v>
      </c>
    </row>
    <row r="229" spans="2:65" s="1" customFormat="1" ht="24.2" customHeight="1">
      <c r="B229" s="30"/>
      <c r="C229" s="131" t="s">
        <v>309</v>
      </c>
      <c r="D229" s="131" t="s">
        <v>134</v>
      </c>
      <c r="E229" s="132" t="s">
        <v>481</v>
      </c>
      <c r="F229" s="133" t="s">
        <v>482</v>
      </c>
      <c r="G229" s="134" t="s">
        <v>137</v>
      </c>
      <c r="H229" s="135">
        <v>74.7</v>
      </c>
      <c r="I229" s="136"/>
      <c r="J229" s="137">
        <f>ROUND(I229*H229,2)</f>
        <v>0</v>
      </c>
      <c r="K229" s="138"/>
      <c r="L229" s="30"/>
      <c r="M229" s="139" t="s">
        <v>1</v>
      </c>
      <c r="N229" s="140" t="s">
        <v>42</v>
      </c>
      <c r="P229" s="141">
        <f>O229*H229</f>
        <v>0</v>
      </c>
      <c r="Q229" s="141">
        <v>0.1837</v>
      </c>
      <c r="R229" s="141">
        <f>Q229*H229</f>
        <v>13.72239</v>
      </c>
      <c r="S229" s="141">
        <v>0</v>
      </c>
      <c r="T229" s="142">
        <f>S229*H229</f>
        <v>0</v>
      </c>
      <c r="AR229" s="143" t="s">
        <v>138</v>
      </c>
      <c r="AT229" s="143" t="s">
        <v>134</v>
      </c>
      <c r="AU229" s="143" t="s">
        <v>87</v>
      </c>
      <c r="AY229" s="15" t="s">
        <v>132</v>
      </c>
      <c r="BE229" s="144">
        <f>IF(N229="základní",J229,0)</f>
        <v>0</v>
      </c>
      <c r="BF229" s="144">
        <f>IF(N229="snížená",J229,0)</f>
        <v>0</v>
      </c>
      <c r="BG229" s="144">
        <f>IF(N229="zákl. přenesená",J229,0)</f>
        <v>0</v>
      </c>
      <c r="BH229" s="144">
        <f>IF(N229="sníž. přenesená",J229,0)</f>
        <v>0</v>
      </c>
      <c r="BI229" s="144">
        <f>IF(N229="nulová",J229,0)</f>
        <v>0</v>
      </c>
      <c r="BJ229" s="15" t="s">
        <v>85</v>
      </c>
      <c r="BK229" s="144">
        <f>ROUND(I229*H229,2)</f>
        <v>0</v>
      </c>
      <c r="BL229" s="15" t="s">
        <v>138</v>
      </c>
      <c r="BM229" s="143" t="s">
        <v>483</v>
      </c>
    </row>
    <row r="230" spans="2:51" s="12" customFormat="1" ht="11.25">
      <c r="B230" s="145"/>
      <c r="D230" s="146" t="s">
        <v>140</v>
      </c>
      <c r="E230" s="147" t="s">
        <v>1</v>
      </c>
      <c r="F230" s="148" t="s">
        <v>429</v>
      </c>
      <c r="H230" s="149">
        <v>62.2</v>
      </c>
      <c r="I230" s="150"/>
      <c r="L230" s="145"/>
      <c r="M230" s="151"/>
      <c r="T230" s="152"/>
      <c r="AT230" s="147" t="s">
        <v>140</v>
      </c>
      <c r="AU230" s="147" t="s">
        <v>87</v>
      </c>
      <c r="AV230" s="12" t="s">
        <v>87</v>
      </c>
      <c r="AW230" s="12" t="s">
        <v>33</v>
      </c>
      <c r="AX230" s="12" t="s">
        <v>77</v>
      </c>
      <c r="AY230" s="147" t="s">
        <v>132</v>
      </c>
    </row>
    <row r="231" spans="2:51" s="12" customFormat="1" ht="11.25">
      <c r="B231" s="145"/>
      <c r="D231" s="146" t="s">
        <v>140</v>
      </c>
      <c r="E231" s="147" t="s">
        <v>1</v>
      </c>
      <c r="F231" s="148" t="s">
        <v>484</v>
      </c>
      <c r="H231" s="149">
        <v>12.5</v>
      </c>
      <c r="I231" s="150"/>
      <c r="L231" s="145"/>
      <c r="M231" s="151"/>
      <c r="T231" s="152"/>
      <c r="AT231" s="147" t="s">
        <v>140</v>
      </c>
      <c r="AU231" s="147" t="s">
        <v>87</v>
      </c>
      <c r="AV231" s="12" t="s">
        <v>87</v>
      </c>
      <c r="AW231" s="12" t="s">
        <v>33</v>
      </c>
      <c r="AX231" s="12" t="s">
        <v>77</v>
      </c>
      <c r="AY231" s="147" t="s">
        <v>132</v>
      </c>
    </row>
    <row r="232" spans="2:51" s="13" customFormat="1" ht="11.25">
      <c r="B232" s="153"/>
      <c r="D232" s="146" t="s">
        <v>140</v>
      </c>
      <c r="E232" s="154" t="s">
        <v>1</v>
      </c>
      <c r="F232" s="155" t="s">
        <v>144</v>
      </c>
      <c r="H232" s="156">
        <v>74.7</v>
      </c>
      <c r="I232" s="157"/>
      <c r="L232" s="153"/>
      <c r="M232" s="158"/>
      <c r="T232" s="159"/>
      <c r="AT232" s="154" t="s">
        <v>140</v>
      </c>
      <c r="AU232" s="154" t="s">
        <v>87</v>
      </c>
      <c r="AV232" s="13" t="s">
        <v>138</v>
      </c>
      <c r="AW232" s="13" t="s">
        <v>33</v>
      </c>
      <c r="AX232" s="13" t="s">
        <v>85</v>
      </c>
      <c r="AY232" s="154" t="s">
        <v>132</v>
      </c>
    </row>
    <row r="233" spans="2:65" s="1" customFormat="1" ht="16.5" customHeight="1">
      <c r="B233" s="30"/>
      <c r="C233" s="163" t="s">
        <v>316</v>
      </c>
      <c r="D233" s="163" t="s">
        <v>232</v>
      </c>
      <c r="E233" s="164" t="s">
        <v>485</v>
      </c>
      <c r="F233" s="165" t="s">
        <v>486</v>
      </c>
      <c r="G233" s="166" t="s">
        <v>137</v>
      </c>
      <c r="H233" s="167">
        <v>63.444</v>
      </c>
      <c r="I233" s="168"/>
      <c r="J233" s="169">
        <f>ROUND(I233*H233,2)</f>
        <v>0</v>
      </c>
      <c r="K233" s="170"/>
      <c r="L233" s="171"/>
      <c r="M233" s="172" t="s">
        <v>1</v>
      </c>
      <c r="N233" s="173" t="s">
        <v>42</v>
      </c>
      <c r="P233" s="141">
        <f>O233*H233</f>
        <v>0</v>
      </c>
      <c r="Q233" s="141">
        <v>0.222</v>
      </c>
      <c r="R233" s="141">
        <f>Q233*H233</f>
        <v>14.084568</v>
      </c>
      <c r="S233" s="141">
        <v>0</v>
      </c>
      <c r="T233" s="142">
        <f>S233*H233</f>
        <v>0</v>
      </c>
      <c r="AR233" s="143" t="s">
        <v>301</v>
      </c>
      <c r="AT233" s="143" t="s">
        <v>232</v>
      </c>
      <c r="AU233" s="143" t="s">
        <v>87</v>
      </c>
      <c r="AY233" s="15" t="s">
        <v>132</v>
      </c>
      <c r="BE233" s="144">
        <f>IF(N233="základní",J233,0)</f>
        <v>0</v>
      </c>
      <c r="BF233" s="144">
        <f>IF(N233="snížená",J233,0)</f>
        <v>0</v>
      </c>
      <c r="BG233" s="144">
        <f>IF(N233="zákl. přenesená",J233,0)</f>
        <v>0</v>
      </c>
      <c r="BH233" s="144">
        <f>IF(N233="sníž. přenesená",J233,0)</f>
        <v>0</v>
      </c>
      <c r="BI233" s="144">
        <f>IF(N233="nulová",J233,0)</f>
        <v>0</v>
      </c>
      <c r="BJ233" s="15" t="s">
        <v>85</v>
      </c>
      <c r="BK233" s="144">
        <f>ROUND(I233*H233,2)</f>
        <v>0</v>
      </c>
      <c r="BL233" s="15" t="s">
        <v>301</v>
      </c>
      <c r="BM233" s="143" t="s">
        <v>487</v>
      </c>
    </row>
    <row r="234" spans="2:51" s="12" customFormat="1" ht="11.25">
      <c r="B234" s="145"/>
      <c r="D234" s="146" t="s">
        <v>140</v>
      </c>
      <c r="E234" s="147" t="s">
        <v>1</v>
      </c>
      <c r="F234" s="148" t="s">
        <v>429</v>
      </c>
      <c r="H234" s="149">
        <v>62.2</v>
      </c>
      <c r="I234" s="150"/>
      <c r="L234" s="145"/>
      <c r="M234" s="151"/>
      <c r="T234" s="152"/>
      <c r="AT234" s="147" t="s">
        <v>140</v>
      </c>
      <c r="AU234" s="147" t="s">
        <v>87</v>
      </c>
      <c r="AV234" s="12" t="s">
        <v>87</v>
      </c>
      <c r="AW234" s="12" t="s">
        <v>33</v>
      </c>
      <c r="AX234" s="12" t="s">
        <v>77</v>
      </c>
      <c r="AY234" s="147" t="s">
        <v>132</v>
      </c>
    </row>
    <row r="235" spans="2:51" s="13" customFormat="1" ht="11.25">
      <c r="B235" s="153"/>
      <c r="D235" s="146" t="s">
        <v>140</v>
      </c>
      <c r="E235" s="154" t="s">
        <v>1</v>
      </c>
      <c r="F235" s="155" t="s">
        <v>144</v>
      </c>
      <c r="H235" s="156">
        <v>62.2</v>
      </c>
      <c r="I235" s="157"/>
      <c r="L235" s="153"/>
      <c r="M235" s="158"/>
      <c r="T235" s="159"/>
      <c r="AT235" s="154" t="s">
        <v>140</v>
      </c>
      <c r="AU235" s="154" t="s">
        <v>87</v>
      </c>
      <c r="AV235" s="13" t="s">
        <v>138</v>
      </c>
      <c r="AW235" s="13" t="s">
        <v>33</v>
      </c>
      <c r="AX235" s="13" t="s">
        <v>85</v>
      </c>
      <c r="AY235" s="154" t="s">
        <v>132</v>
      </c>
    </row>
    <row r="236" spans="2:51" s="12" customFormat="1" ht="11.25">
      <c r="B236" s="145"/>
      <c r="D236" s="146" t="s">
        <v>140</v>
      </c>
      <c r="F236" s="148" t="s">
        <v>488</v>
      </c>
      <c r="H236" s="149">
        <v>63.444</v>
      </c>
      <c r="I236" s="150"/>
      <c r="L236" s="145"/>
      <c r="M236" s="151"/>
      <c r="T236" s="152"/>
      <c r="AT236" s="147" t="s">
        <v>140</v>
      </c>
      <c r="AU236" s="147" t="s">
        <v>87</v>
      </c>
      <c r="AV236" s="12" t="s">
        <v>87</v>
      </c>
      <c r="AW236" s="12" t="s">
        <v>4</v>
      </c>
      <c r="AX236" s="12" t="s">
        <v>85</v>
      </c>
      <c r="AY236" s="147" t="s">
        <v>132</v>
      </c>
    </row>
    <row r="237" spans="2:65" s="1" customFormat="1" ht="24.2" customHeight="1">
      <c r="B237" s="30"/>
      <c r="C237" s="131" t="s">
        <v>322</v>
      </c>
      <c r="D237" s="131" t="s">
        <v>134</v>
      </c>
      <c r="E237" s="132" t="s">
        <v>489</v>
      </c>
      <c r="F237" s="133" t="s">
        <v>490</v>
      </c>
      <c r="G237" s="134" t="s">
        <v>137</v>
      </c>
      <c r="H237" s="135">
        <v>39</v>
      </c>
      <c r="I237" s="136"/>
      <c r="J237" s="137">
        <f>ROUND(I237*H237,2)</f>
        <v>0</v>
      </c>
      <c r="K237" s="138"/>
      <c r="L237" s="30"/>
      <c r="M237" s="139" t="s">
        <v>1</v>
      </c>
      <c r="N237" s="140" t="s">
        <v>42</v>
      </c>
      <c r="P237" s="141">
        <f>O237*H237</f>
        <v>0</v>
      </c>
      <c r="Q237" s="141">
        <v>0.19536</v>
      </c>
      <c r="R237" s="141">
        <f>Q237*H237</f>
        <v>7.61904</v>
      </c>
      <c r="S237" s="141">
        <v>0</v>
      </c>
      <c r="T237" s="142">
        <f>S237*H237</f>
        <v>0</v>
      </c>
      <c r="AR237" s="143" t="s">
        <v>138</v>
      </c>
      <c r="AT237" s="143" t="s">
        <v>134</v>
      </c>
      <c r="AU237" s="143" t="s">
        <v>87</v>
      </c>
      <c r="AY237" s="15" t="s">
        <v>132</v>
      </c>
      <c r="BE237" s="144">
        <f>IF(N237="základní",J237,0)</f>
        <v>0</v>
      </c>
      <c r="BF237" s="144">
        <f>IF(N237="snížená",J237,0)</f>
        <v>0</v>
      </c>
      <c r="BG237" s="144">
        <f>IF(N237="zákl. přenesená",J237,0)</f>
        <v>0</v>
      </c>
      <c r="BH237" s="144">
        <f>IF(N237="sníž. přenesená",J237,0)</f>
        <v>0</v>
      </c>
      <c r="BI237" s="144">
        <f>IF(N237="nulová",J237,0)</f>
        <v>0</v>
      </c>
      <c r="BJ237" s="15" t="s">
        <v>85</v>
      </c>
      <c r="BK237" s="144">
        <f>ROUND(I237*H237,2)</f>
        <v>0</v>
      </c>
      <c r="BL237" s="15" t="s">
        <v>138</v>
      </c>
      <c r="BM237" s="143" t="s">
        <v>491</v>
      </c>
    </row>
    <row r="238" spans="2:65" s="1" customFormat="1" ht="16.5" customHeight="1">
      <c r="B238" s="30"/>
      <c r="C238" s="163" t="s">
        <v>329</v>
      </c>
      <c r="D238" s="163" t="s">
        <v>232</v>
      </c>
      <c r="E238" s="164" t="s">
        <v>485</v>
      </c>
      <c r="F238" s="165" t="s">
        <v>486</v>
      </c>
      <c r="G238" s="166" t="s">
        <v>137</v>
      </c>
      <c r="H238" s="167">
        <v>39.78</v>
      </c>
      <c r="I238" s="168"/>
      <c r="J238" s="169">
        <f>ROUND(I238*H238,2)</f>
        <v>0</v>
      </c>
      <c r="K238" s="170"/>
      <c r="L238" s="171"/>
      <c r="M238" s="172" t="s">
        <v>1</v>
      </c>
      <c r="N238" s="173" t="s">
        <v>42</v>
      </c>
      <c r="P238" s="141">
        <f>O238*H238</f>
        <v>0</v>
      </c>
      <c r="Q238" s="141">
        <v>0.222</v>
      </c>
      <c r="R238" s="141">
        <f>Q238*H238</f>
        <v>8.83116</v>
      </c>
      <c r="S238" s="141">
        <v>0</v>
      </c>
      <c r="T238" s="142">
        <f>S238*H238</f>
        <v>0</v>
      </c>
      <c r="AR238" s="143" t="s">
        <v>172</v>
      </c>
      <c r="AT238" s="143" t="s">
        <v>232</v>
      </c>
      <c r="AU238" s="143" t="s">
        <v>87</v>
      </c>
      <c r="AY238" s="15" t="s">
        <v>132</v>
      </c>
      <c r="BE238" s="144">
        <f>IF(N238="základní",J238,0)</f>
        <v>0</v>
      </c>
      <c r="BF238" s="144">
        <f>IF(N238="snížená",J238,0)</f>
        <v>0</v>
      </c>
      <c r="BG238" s="144">
        <f>IF(N238="zákl. přenesená",J238,0)</f>
        <v>0</v>
      </c>
      <c r="BH238" s="144">
        <f>IF(N238="sníž. přenesená",J238,0)</f>
        <v>0</v>
      </c>
      <c r="BI238" s="144">
        <f>IF(N238="nulová",J238,0)</f>
        <v>0</v>
      </c>
      <c r="BJ238" s="15" t="s">
        <v>85</v>
      </c>
      <c r="BK238" s="144">
        <f>ROUND(I238*H238,2)</f>
        <v>0</v>
      </c>
      <c r="BL238" s="15" t="s">
        <v>138</v>
      </c>
      <c r="BM238" s="143" t="s">
        <v>492</v>
      </c>
    </row>
    <row r="239" spans="2:51" s="12" customFormat="1" ht="11.25">
      <c r="B239" s="145"/>
      <c r="D239" s="146" t="s">
        <v>140</v>
      </c>
      <c r="E239" s="147" t="s">
        <v>1</v>
      </c>
      <c r="F239" s="148" t="s">
        <v>493</v>
      </c>
      <c r="H239" s="149">
        <v>14.5</v>
      </c>
      <c r="I239" s="150"/>
      <c r="L239" s="145"/>
      <c r="M239" s="151"/>
      <c r="T239" s="152"/>
      <c r="AT239" s="147" t="s">
        <v>140</v>
      </c>
      <c r="AU239" s="147" t="s">
        <v>87</v>
      </c>
      <c r="AV239" s="12" t="s">
        <v>87</v>
      </c>
      <c r="AW239" s="12" t="s">
        <v>33</v>
      </c>
      <c r="AX239" s="12" t="s">
        <v>77</v>
      </c>
      <c r="AY239" s="147" t="s">
        <v>132</v>
      </c>
    </row>
    <row r="240" spans="2:51" s="12" customFormat="1" ht="11.25">
      <c r="B240" s="145"/>
      <c r="D240" s="146" t="s">
        <v>140</v>
      </c>
      <c r="E240" s="147" t="s">
        <v>1</v>
      </c>
      <c r="F240" s="148" t="s">
        <v>494</v>
      </c>
      <c r="H240" s="149">
        <v>7</v>
      </c>
      <c r="I240" s="150"/>
      <c r="L240" s="145"/>
      <c r="M240" s="151"/>
      <c r="T240" s="152"/>
      <c r="AT240" s="147" t="s">
        <v>140</v>
      </c>
      <c r="AU240" s="147" t="s">
        <v>87</v>
      </c>
      <c r="AV240" s="12" t="s">
        <v>87</v>
      </c>
      <c r="AW240" s="12" t="s">
        <v>33</v>
      </c>
      <c r="AX240" s="12" t="s">
        <v>77</v>
      </c>
      <c r="AY240" s="147" t="s">
        <v>132</v>
      </c>
    </row>
    <row r="241" spans="2:51" s="12" customFormat="1" ht="11.25">
      <c r="B241" s="145"/>
      <c r="D241" s="146" t="s">
        <v>140</v>
      </c>
      <c r="E241" s="147" t="s">
        <v>1</v>
      </c>
      <c r="F241" s="148" t="s">
        <v>495</v>
      </c>
      <c r="H241" s="149">
        <v>13.5</v>
      </c>
      <c r="I241" s="150"/>
      <c r="L241" s="145"/>
      <c r="M241" s="151"/>
      <c r="T241" s="152"/>
      <c r="AT241" s="147" t="s">
        <v>140</v>
      </c>
      <c r="AU241" s="147" t="s">
        <v>87</v>
      </c>
      <c r="AV241" s="12" t="s">
        <v>87</v>
      </c>
      <c r="AW241" s="12" t="s">
        <v>33</v>
      </c>
      <c r="AX241" s="12" t="s">
        <v>77</v>
      </c>
      <c r="AY241" s="147" t="s">
        <v>132</v>
      </c>
    </row>
    <row r="242" spans="2:51" s="12" customFormat="1" ht="11.25">
      <c r="B242" s="145"/>
      <c r="D242" s="146" t="s">
        <v>140</v>
      </c>
      <c r="E242" s="147" t="s">
        <v>1</v>
      </c>
      <c r="F242" s="148" t="s">
        <v>496</v>
      </c>
      <c r="H242" s="149">
        <v>4</v>
      </c>
      <c r="I242" s="150"/>
      <c r="L242" s="145"/>
      <c r="M242" s="151"/>
      <c r="T242" s="152"/>
      <c r="AT242" s="147" t="s">
        <v>140</v>
      </c>
      <c r="AU242" s="147" t="s">
        <v>87</v>
      </c>
      <c r="AV242" s="12" t="s">
        <v>87</v>
      </c>
      <c r="AW242" s="12" t="s">
        <v>33</v>
      </c>
      <c r="AX242" s="12" t="s">
        <v>77</v>
      </c>
      <c r="AY242" s="147" t="s">
        <v>132</v>
      </c>
    </row>
    <row r="243" spans="2:51" s="13" customFormat="1" ht="11.25">
      <c r="B243" s="153"/>
      <c r="D243" s="146" t="s">
        <v>140</v>
      </c>
      <c r="E243" s="154" t="s">
        <v>1</v>
      </c>
      <c r="F243" s="155" t="s">
        <v>144</v>
      </c>
      <c r="H243" s="156">
        <v>39</v>
      </c>
      <c r="I243" s="157"/>
      <c r="L243" s="153"/>
      <c r="M243" s="158"/>
      <c r="T243" s="159"/>
      <c r="AT243" s="154" t="s">
        <v>140</v>
      </c>
      <c r="AU243" s="154" t="s">
        <v>87</v>
      </c>
      <c r="AV243" s="13" t="s">
        <v>138</v>
      </c>
      <c r="AW243" s="13" t="s">
        <v>33</v>
      </c>
      <c r="AX243" s="13" t="s">
        <v>85</v>
      </c>
      <c r="AY243" s="154" t="s">
        <v>132</v>
      </c>
    </row>
    <row r="244" spans="2:51" s="12" customFormat="1" ht="11.25">
      <c r="B244" s="145"/>
      <c r="D244" s="146" t="s">
        <v>140</v>
      </c>
      <c r="F244" s="148" t="s">
        <v>497</v>
      </c>
      <c r="H244" s="149">
        <v>39.78</v>
      </c>
      <c r="I244" s="150"/>
      <c r="L244" s="145"/>
      <c r="M244" s="151"/>
      <c r="T244" s="152"/>
      <c r="AT244" s="147" t="s">
        <v>140</v>
      </c>
      <c r="AU244" s="147" t="s">
        <v>87</v>
      </c>
      <c r="AV244" s="12" t="s">
        <v>87</v>
      </c>
      <c r="AW244" s="12" t="s">
        <v>4</v>
      </c>
      <c r="AX244" s="12" t="s">
        <v>85</v>
      </c>
      <c r="AY244" s="147" t="s">
        <v>132</v>
      </c>
    </row>
    <row r="245" spans="2:65" s="1" customFormat="1" ht="24.2" customHeight="1">
      <c r="B245" s="30"/>
      <c r="C245" s="131" t="s">
        <v>334</v>
      </c>
      <c r="D245" s="131" t="s">
        <v>134</v>
      </c>
      <c r="E245" s="132" t="s">
        <v>498</v>
      </c>
      <c r="F245" s="133" t="s">
        <v>499</v>
      </c>
      <c r="G245" s="134" t="s">
        <v>137</v>
      </c>
      <c r="H245" s="135">
        <v>125</v>
      </c>
      <c r="I245" s="136"/>
      <c r="J245" s="137">
        <f>ROUND(I245*H245,2)</f>
        <v>0</v>
      </c>
      <c r="K245" s="138"/>
      <c r="L245" s="30"/>
      <c r="M245" s="139" t="s">
        <v>1</v>
      </c>
      <c r="N245" s="140" t="s">
        <v>42</v>
      </c>
      <c r="P245" s="141">
        <f>O245*H245</f>
        <v>0</v>
      </c>
      <c r="Q245" s="141">
        <v>0.08922</v>
      </c>
      <c r="R245" s="141">
        <f>Q245*H245</f>
        <v>11.1525</v>
      </c>
      <c r="S245" s="141">
        <v>0</v>
      </c>
      <c r="T245" s="142">
        <f>S245*H245</f>
        <v>0</v>
      </c>
      <c r="AR245" s="143" t="s">
        <v>138</v>
      </c>
      <c r="AT245" s="143" t="s">
        <v>134</v>
      </c>
      <c r="AU245" s="143" t="s">
        <v>87</v>
      </c>
      <c r="AY245" s="15" t="s">
        <v>132</v>
      </c>
      <c r="BE245" s="144">
        <f>IF(N245="základní",J245,0)</f>
        <v>0</v>
      </c>
      <c r="BF245" s="144">
        <f>IF(N245="snížená",J245,0)</f>
        <v>0</v>
      </c>
      <c r="BG245" s="144">
        <f>IF(N245="zákl. přenesená",J245,0)</f>
        <v>0</v>
      </c>
      <c r="BH245" s="144">
        <f>IF(N245="sníž. přenesená",J245,0)</f>
        <v>0</v>
      </c>
      <c r="BI245" s="144">
        <f>IF(N245="nulová",J245,0)</f>
        <v>0</v>
      </c>
      <c r="BJ245" s="15" t="s">
        <v>85</v>
      </c>
      <c r="BK245" s="144">
        <f>ROUND(I245*H245,2)</f>
        <v>0</v>
      </c>
      <c r="BL245" s="15" t="s">
        <v>138</v>
      </c>
      <c r="BM245" s="143" t="s">
        <v>500</v>
      </c>
    </row>
    <row r="246" spans="2:51" s="12" customFormat="1" ht="11.25">
      <c r="B246" s="145"/>
      <c r="D246" s="146" t="s">
        <v>140</v>
      </c>
      <c r="E246" s="147" t="s">
        <v>1</v>
      </c>
      <c r="F246" s="148" t="s">
        <v>141</v>
      </c>
      <c r="H246" s="149">
        <v>5.5</v>
      </c>
      <c r="I246" s="150"/>
      <c r="L246" s="145"/>
      <c r="M246" s="151"/>
      <c r="T246" s="152"/>
      <c r="AT246" s="147" t="s">
        <v>140</v>
      </c>
      <c r="AU246" s="147" t="s">
        <v>87</v>
      </c>
      <c r="AV246" s="12" t="s">
        <v>87</v>
      </c>
      <c r="AW246" s="12" t="s">
        <v>33</v>
      </c>
      <c r="AX246" s="12" t="s">
        <v>77</v>
      </c>
      <c r="AY246" s="147" t="s">
        <v>132</v>
      </c>
    </row>
    <row r="247" spans="2:51" s="12" customFormat="1" ht="22.5">
      <c r="B247" s="145"/>
      <c r="D247" s="146" t="s">
        <v>140</v>
      </c>
      <c r="E247" s="147" t="s">
        <v>1</v>
      </c>
      <c r="F247" s="148" t="s">
        <v>501</v>
      </c>
      <c r="H247" s="149">
        <v>71.5</v>
      </c>
      <c r="I247" s="150"/>
      <c r="L247" s="145"/>
      <c r="M247" s="151"/>
      <c r="T247" s="152"/>
      <c r="AT247" s="147" t="s">
        <v>140</v>
      </c>
      <c r="AU247" s="147" t="s">
        <v>87</v>
      </c>
      <c r="AV247" s="12" t="s">
        <v>87</v>
      </c>
      <c r="AW247" s="12" t="s">
        <v>33</v>
      </c>
      <c r="AX247" s="12" t="s">
        <v>77</v>
      </c>
      <c r="AY247" s="147" t="s">
        <v>132</v>
      </c>
    </row>
    <row r="248" spans="2:51" s="12" customFormat="1" ht="11.25">
      <c r="B248" s="145"/>
      <c r="D248" s="146" t="s">
        <v>140</v>
      </c>
      <c r="E248" s="147" t="s">
        <v>1</v>
      </c>
      <c r="F248" s="148" t="s">
        <v>502</v>
      </c>
      <c r="H248" s="149">
        <v>48</v>
      </c>
      <c r="I248" s="150"/>
      <c r="L248" s="145"/>
      <c r="M248" s="151"/>
      <c r="T248" s="152"/>
      <c r="AT248" s="147" t="s">
        <v>140</v>
      </c>
      <c r="AU248" s="147" t="s">
        <v>87</v>
      </c>
      <c r="AV248" s="12" t="s">
        <v>87</v>
      </c>
      <c r="AW248" s="12" t="s">
        <v>33</v>
      </c>
      <c r="AX248" s="12" t="s">
        <v>77</v>
      </c>
      <c r="AY248" s="147" t="s">
        <v>132</v>
      </c>
    </row>
    <row r="249" spans="2:51" s="13" customFormat="1" ht="11.25">
      <c r="B249" s="153"/>
      <c r="D249" s="146" t="s">
        <v>140</v>
      </c>
      <c r="E249" s="154" t="s">
        <v>1</v>
      </c>
      <c r="F249" s="155" t="s">
        <v>144</v>
      </c>
      <c r="H249" s="156">
        <v>125</v>
      </c>
      <c r="I249" s="157"/>
      <c r="L249" s="153"/>
      <c r="M249" s="158"/>
      <c r="T249" s="159"/>
      <c r="AT249" s="154" t="s">
        <v>140</v>
      </c>
      <c r="AU249" s="154" t="s">
        <v>87</v>
      </c>
      <c r="AV249" s="13" t="s">
        <v>138</v>
      </c>
      <c r="AW249" s="13" t="s">
        <v>33</v>
      </c>
      <c r="AX249" s="13" t="s">
        <v>85</v>
      </c>
      <c r="AY249" s="154" t="s">
        <v>132</v>
      </c>
    </row>
    <row r="250" spans="2:65" s="1" customFormat="1" ht="24.2" customHeight="1">
      <c r="B250" s="30"/>
      <c r="C250" s="131" t="s">
        <v>338</v>
      </c>
      <c r="D250" s="131" t="s">
        <v>134</v>
      </c>
      <c r="E250" s="132" t="s">
        <v>503</v>
      </c>
      <c r="F250" s="133" t="s">
        <v>504</v>
      </c>
      <c r="G250" s="134" t="s">
        <v>137</v>
      </c>
      <c r="H250" s="135">
        <v>66</v>
      </c>
      <c r="I250" s="136"/>
      <c r="J250" s="137">
        <f>ROUND(I250*H250,2)</f>
        <v>0</v>
      </c>
      <c r="K250" s="138"/>
      <c r="L250" s="30"/>
      <c r="M250" s="139" t="s">
        <v>1</v>
      </c>
      <c r="N250" s="140" t="s">
        <v>42</v>
      </c>
      <c r="P250" s="141">
        <f>O250*H250</f>
        <v>0</v>
      </c>
      <c r="Q250" s="141">
        <v>0.11162</v>
      </c>
      <c r="R250" s="141">
        <f>Q250*H250</f>
        <v>7.3669199999999995</v>
      </c>
      <c r="S250" s="141">
        <v>0</v>
      </c>
      <c r="T250" s="142">
        <f>S250*H250</f>
        <v>0</v>
      </c>
      <c r="AR250" s="143" t="s">
        <v>138</v>
      </c>
      <c r="AT250" s="143" t="s">
        <v>134</v>
      </c>
      <c r="AU250" s="143" t="s">
        <v>87</v>
      </c>
      <c r="AY250" s="15" t="s">
        <v>132</v>
      </c>
      <c r="BE250" s="144">
        <f>IF(N250="základní",J250,0)</f>
        <v>0</v>
      </c>
      <c r="BF250" s="144">
        <f>IF(N250="snížená",J250,0)</f>
        <v>0</v>
      </c>
      <c r="BG250" s="144">
        <f>IF(N250="zákl. přenesená",J250,0)</f>
        <v>0</v>
      </c>
      <c r="BH250" s="144">
        <f>IF(N250="sníž. přenesená",J250,0)</f>
        <v>0</v>
      </c>
      <c r="BI250" s="144">
        <f>IF(N250="nulová",J250,0)</f>
        <v>0</v>
      </c>
      <c r="BJ250" s="15" t="s">
        <v>85</v>
      </c>
      <c r="BK250" s="144">
        <f>ROUND(I250*H250,2)</f>
        <v>0</v>
      </c>
      <c r="BL250" s="15" t="s">
        <v>138</v>
      </c>
      <c r="BM250" s="143" t="s">
        <v>505</v>
      </c>
    </row>
    <row r="251" spans="2:65" s="1" customFormat="1" ht="16.5" customHeight="1">
      <c r="B251" s="30"/>
      <c r="C251" s="163" t="s">
        <v>342</v>
      </c>
      <c r="D251" s="163" t="s">
        <v>232</v>
      </c>
      <c r="E251" s="164" t="s">
        <v>506</v>
      </c>
      <c r="F251" s="165" t="s">
        <v>507</v>
      </c>
      <c r="G251" s="166" t="s">
        <v>137</v>
      </c>
      <c r="H251" s="167">
        <v>67.98</v>
      </c>
      <c r="I251" s="168"/>
      <c r="J251" s="169">
        <f>ROUND(I251*H251,2)</f>
        <v>0</v>
      </c>
      <c r="K251" s="170"/>
      <c r="L251" s="171"/>
      <c r="M251" s="172" t="s">
        <v>1</v>
      </c>
      <c r="N251" s="173" t="s">
        <v>42</v>
      </c>
      <c r="P251" s="141">
        <f>O251*H251</f>
        <v>0</v>
      </c>
      <c r="Q251" s="141">
        <v>0.152</v>
      </c>
      <c r="R251" s="141">
        <f>Q251*H251</f>
        <v>10.33296</v>
      </c>
      <c r="S251" s="141">
        <v>0</v>
      </c>
      <c r="T251" s="142">
        <f>S251*H251</f>
        <v>0</v>
      </c>
      <c r="AR251" s="143" t="s">
        <v>172</v>
      </c>
      <c r="AT251" s="143" t="s">
        <v>232</v>
      </c>
      <c r="AU251" s="143" t="s">
        <v>87</v>
      </c>
      <c r="AY251" s="15" t="s">
        <v>132</v>
      </c>
      <c r="BE251" s="144">
        <f>IF(N251="základní",J251,0)</f>
        <v>0</v>
      </c>
      <c r="BF251" s="144">
        <f>IF(N251="snížená",J251,0)</f>
        <v>0</v>
      </c>
      <c r="BG251" s="144">
        <f>IF(N251="zákl. přenesená",J251,0)</f>
        <v>0</v>
      </c>
      <c r="BH251" s="144">
        <f>IF(N251="sníž. přenesená",J251,0)</f>
        <v>0</v>
      </c>
      <c r="BI251" s="144">
        <f>IF(N251="nulová",J251,0)</f>
        <v>0</v>
      </c>
      <c r="BJ251" s="15" t="s">
        <v>85</v>
      </c>
      <c r="BK251" s="144">
        <f>ROUND(I251*H251,2)</f>
        <v>0</v>
      </c>
      <c r="BL251" s="15" t="s">
        <v>138</v>
      </c>
      <c r="BM251" s="143" t="s">
        <v>508</v>
      </c>
    </row>
    <row r="252" spans="2:51" s="12" customFormat="1" ht="11.25">
      <c r="B252" s="145"/>
      <c r="D252" s="146" t="s">
        <v>140</v>
      </c>
      <c r="E252" s="147" t="s">
        <v>1</v>
      </c>
      <c r="F252" s="148" t="s">
        <v>430</v>
      </c>
      <c r="H252" s="149">
        <v>66</v>
      </c>
      <c r="I252" s="150"/>
      <c r="L252" s="145"/>
      <c r="M252" s="151"/>
      <c r="T252" s="152"/>
      <c r="AT252" s="147" t="s">
        <v>140</v>
      </c>
      <c r="AU252" s="147" t="s">
        <v>87</v>
      </c>
      <c r="AV252" s="12" t="s">
        <v>87</v>
      </c>
      <c r="AW252" s="12" t="s">
        <v>33</v>
      </c>
      <c r="AX252" s="12" t="s">
        <v>77</v>
      </c>
      <c r="AY252" s="147" t="s">
        <v>132</v>
      </c>
    </row>
    <row r="253" spans="2:51" s="13" customFormat="1" ht="11.25">
      <c r="B253" s="153"/>
      <c r="D253" s="146" t="s">
        <v>140</v>
      </c>
      <c r="E253" s="154" t="s">
        <v>1</v>
      </c>
      <c r="F253" s="155" t="s">
        <v>144</v>
      </c>
      <c r="H253" s="156">
        <v>66</v>
      </c>
      <c r="I253" s="157"/>
      <c r="L253" s="153"/>
      <c r="M253" s="158"/>
      <c r="T253" s="159"/>
      <c r="AT253" s="154" t="s">
        <v>140</v>
      </c>
      <c r="AU253" s="154" t="s">
        <v>87</v>
      </c>
      <c r="AV253" s="13" t="s">
        <v>138</v>
      </c>
      <c r="AW253" s="13" t="s">
        <v>33</v>
      </c>
      <c r="AX253" s="13" t="s">
        <v>85</v>
      </c>
      <c r="AY253" s="154" t="s">
        <v>132</v>
      </c>
    </row>
    <row r="254" spans="2:51" s="12" customFormat="1" ht="11.25">
      <c r="B254" s="145"/>
      <c r="D254" s="146" t="s">
        <v>140</v>
      </c>
      <c r="F254" s="148" t="s">
        <v>509</v>
      </c>
      <c r="H254" s="149">
        <v>67.98</v>
      </c>
      <c r="I254" s="150"/>
      <c r="L254" s="145"/>
      <c r="M254" s="151"/>
      <c r="T254" s="152"/>
      <c r="AT254" s="147" t="s">
        <v>140</v>
      </c>
      <c r="AU254" s="147" t="s">
        <v>87</v>
      </c>
      <c r="AV254" s="12" t="s">
        <v>87</v>
      </c>
      <c r="AW254" s="12" t="s">
        <v>4</v>
      </c>
      <c r="AX254" s="12" t="s">
        <v>85</v>
      </c>
      <c r="AY254" s="147" t="s">
        <v>132</v>
      </c>
    </row>
    <row r="255" spans="2:65" s="1" customFormat="1" ht="24.2" customHeight="1">
      <c r="B255" s="30"/>
      <c r="C255" s="131" t="s">
        <v>510</v>
      </c>
      <c r="D255" s="131" t="s">
        <v>134</v>
      </c>
      <c r="E255" s="132" t="s">
        <v>511</v>
      </c>
      <c r="F255" s="133" t="s">
        <v>512</v>
      </c>
      <c r="G255" s="134" t="s">
        <v>137</v>
      </c>
      <c r="H255" s="135">
        <v>123.8</v>
      </c>
      <c r="I255" s="136"/>
      <c r="J255" s="137">
        <f>ROUND(I255*H255,2)</f>
        <v>0</v>
      </c>
      <c r="K255" s="138"/>
      <c r="L255" s="30"/>
      <c r="M255" s="139" t="s">
        <v>1</v>
      </c>
      <c r="N255" s="140" t="s">
        <v>42</v>
      </c>
      <c r="P255" s="141">
        <f>O255*H255</f>
        <v>0</v>
      </c>
      <c r="Q255" s="141">
        <v>0.11303</v>
      </c>
      <c r="R255" s="141">
        <f>Q255*H255</f>
        <v>13.993114</v>
      </c>
      <c r="S255" s="141">
        <v>0</v>
      </c>
      <c r="T255" s="142">
        <f>S255*H255</f>
        <v>0</v>
      </c>
      <c r="AR255" s="143" t="s">
        <v>138</v>
      </c>
      <c r="AT255" s="143" t="s">
        <v>134</v>
      </c>
      <c r="AU255" s="143" t="s">
        <v>87</v>
      </c>
      <c r="AY255" s="15" t="s">
        <v>132</v>
      </c>
      <c r="BE255" s="144">
        <f>IF(N255="základní",J255,0)</f>
        <v>0</v>
      </c>
      <c r="BF255" s="144">
        <f>IF(N255="snížená",J255,0)</f>
        <v>0</v>
      </c>
      <c r="BG255" s="144">
        <f>IF(N255="zákl. přenesená",J255,0)</f>
        <v>0</v>
      </c>
      <c r="BH255" s="144">
        <f>IF(N255="sníž. přenesená",J255,0)</f>
        <v>0</v>
      </c>
      <c r="BI255" s="144">
        <f>IF(N255="nulová",J255,0)</f>
        <v>0</v>
      </c>
      <c r="BJ255" s="15" t="s">
        <v>85</v>
      </c>
      <c r="BK255" s="144">
        <f>ROUND(I255*H255,2)</f>
        <v>0</v>
      </c>
      <c r="BL255" s="15" t="s">
        <v>138</v>
      </c>
      <c r="BM255" s="143" t="s">
        <v>513</v>
      </c>
    </row>
    <row r="256" spans="2:65" s="1" customFormat="1" ht="16.5" customHeight="1">
      <c r="B256" s="30"/>
      <c r="C256" s="163" t="s">
        <v>514</v>
      </c>
      <c r="D256" s="163" t="s">
        <v>232</v>
      </c>
      <c r="E256" s="164" t="s">
        <v>515</v>
      </c>
      <c r="F256" s="165" t="s">
        <v>516</v>
      </c>
      <c r="G256" s="166" t="s">
        <v>137</v>
      </c>
      <c r="H256" s="167">
        <v>126.276</v>
      </c>
      <c r="I256" s="168"/>
      <c r="J256" s="169">
        <f>ROUND(I256*H256,2)</f>
        <v>0</v>
      </c>
      <c r="K256" s="170"/>
      <c r="L256" s="171"/>
      <c r="M256" s="172" t="s">
        <v>1</v>
      </c>
      <c r="N256" s="173" t="s">
        <v>42</v>
      </c>
      <c r="P256" s="141">
        <f>O256*H256</f>
        <v>0</v>
      </c>
      <c r="Q256" s="141">
        <v>0.216</v>
      </c>
      <c r="R256" s="141">
        <f>Q256*H256</f>
        <v>27.275616</v>
      </c>
      <c r="S256" s="141">
        <v>0</v>
      </c>
      <c r="T256" s="142">
        <f>S256*H256</f>
        <v>0</v>
      </c>
      <c r="AR256" s="143" t="s">
        <v>172</v>
      </c>
      <c r="AT256" s="143" t="s">
        <v>232</v>
      </c>
      <c r="AU256" s="143" t="s">
        <v>87</v>
      </c>
      <c r="AY256" s="15" t="s">
        <v>132</v>
      </c>
      <c r="BE256" s="144">
        <f>IF(N256="základní",J256,0)</f>
        <v>0</v>
      </c>
      <c r="BF256" s="144">
        <f>IF(N256="snížená",J256,0)</f>
        <v>0</v>
      </c>
      <c r="BG256" s="144">
        <f>IF(N256="zákl. přenesená",J256,0)</f>
        <v>0</v>
      </c>
      <c r="BH256" s="144">
        <f>IF(N256="sníž. přenesená",J256,0)</f>
        <v>0</v>
      </c>
      <c r="BI256" s="144">
        <f>IF(N256="nulová",J256,0)</f>
        <v>0</v>
      </c>
      <c r="BJ256" s="15" t="s">
        <v>85</v>
      </c>
      <c r="BK256" s="144">
        <f>ROUND(I256*H256,2)</f>
        <v>0</v>
      </c>
      <c r="BL256" s="15" t="s">
        <v>138</v>
      </c>
      <c r="BM256" s="143" t="s">
        <v>517</v>
      </c>
    </row>
    <row r="257" spans="2:51" s="12" customFormat="1" ht="11.25">
      <c r="B257" s="145"/>
      <c r="D257" s="146" t="s">
        <v>140</v>
      </c>
      <c r="E257" s="147" t="s">
        <v>1</v>
      </c>
      <c r="F257" s="148" t="s">
        <v>518</v>
      </c>
      <c r="H257" s="149">
        <v>113</v>
      </c>
      <c r="I257" s="150"/>
      <c r="L257" s="145"/>
      <c r="M257" s="151"/>
      <c r="T257" s="152"/>
      <c r="AT257" s="147" t="s">
        <v>140</v>
      </c>
      <c r="AU257" s="147" t="s">
        <v>87</v>
      </c>
      <c r="AV257" s="12" t="s">
        <v>87</v>
      </c>
      <c r="AW257" s="12" t="s">
        <v>33</v>
      </c>
      <c r="AX257" s="12" t="s">
        <v>77</v>
      </c>
      <c r="AY257" s="147" t="s">
        <v>132</v>
      </c>
    </row>
    <row r="258" spans="2:51" s="12" customFormat="1" ht="11.25">
      <c r="B258" s="145"/>
      <c r="D258" s="146" t="s">
        <v>140</v>
      </c>
      <c r="E258" s="147" t="s">
        <v>1</v>
      </c>
      <c r="F258" s="148" t="s">
        <v>519</v>
      </c>
      <c r="H258" s="149">
        <v>10.8</v>
      </c>
      <c r="I258" s="150"/>
      <c r="L258" s="145"/>
      <c r="M258" s="151"/>
      <c r="T258" s="152"/>
      <c r="AT258" s="147" t="s">
        <v>140</v>
      </c>
      <c r="AU258" s="147" t="s">
        <v>87</v>
      </c>
      <c r="AV258" s="12" t="s">
        <v>87</v>
      </c>
      <c r="AW258" s="12" t="s">
        <v>33</v>
      </c>
      <c r="AX258" s="12" t="s">
        <v>77</v>
      </c>
      <c r="AY258" s="147" t="s">
        <v>132</v>
      </c>
    </row>
    <row r="259" spans="2:51" s="13" customFormat="1" ht="11.25">
      <c r="B259" s="153"/>
      <c r="D259" s="146" t="s">
        <v>140</v>
      </c>
      <c r="E259" s="154" t="s">
        <v>1</v>
      </c>
      <c r="F259" s="155" t="s">
        <v>144</v>
      </c>
      <c r="H259" s="156">
        <v>123.8</v>
      </c>
      <c r="I259" s="157"/>
      <c r="L259" s="153"/>
      <c r="M259" s="158"/>
      <c r="T259" s="159"/>
      <c r="AT259" s="154" t="s">
        <v>140</v>
      </c>
      <c r="AU259" s="154" t="s">
        <v>87</v>
      </c>
      <c r="AV259" s="13" t="s">
        <v>138</v>
      </c>
      <c r="AW259" s="13" t="s">
        <v>33</v>
      </c>
      <c r="AX259" s="13" t="s">
        <v>85</v>
      </c>
      <c r="AY259" s="154" t="s">
        <v>132</v>
      </c>
    </row>
    <row r="260" spans="2:51" s="12" customFormat="1" ht="11.25">
      <c r="B260" s="145"/>
      <c r="D260" s="146" t="s">
        <v>140</v>
      </c>
      <c r="F260" s="148" t="s">
        <v>520</v>
      </c>
      <c r="H260" s="149">
        <v>126.276</v>
      </c>
      <c r="I260" s="150"/>
      <c r="L260" s="145"/>
      <c r="M260" s="151"/>
      <c r="T260" s="152"/>
      <c r="AT260" s="147" t="s">
        <v>140</v>
      </c>
      <c r="AU260" s="147" t="s">
        <v>87</v>
      </c>
      <c r="AV260" s="12" t="s">
        <v>87</v>
      </c>
      <c r="AW260" s="12" t="s">
        <v>4</v>
      </c>
      <c r="AX260" s="12" t="s">
        <v>85</v>
      </c>
      <c r="AY260" s="147" t="s">
        <v>132</v>
      </c>
    </row>
    <row r="261" spans="2:65" s="1" customFormat="1" ht="21.75" customHeight="1">
      <c r="B261" s="30"/>
      <c r="C261" s="131" t="s">
        <v>521</v>
      </c>
      <c r="D261" s="131" t="s">
        <v>134</v>
      </c>
      <c r="E261" s="132" t="s">
        <v>522</v>
      </c>
      <c r="F261" s="133" t="s">
        <v>523</v>
      </c>
      <c r="G261" s="134" t="s">
        <v>160</v>
      </c>
      <c r="H261" s="135">
        <v>47.2</v>
      </c>
      <c r="I261" s="136"/>
      <c r="J261" s="137">
        <f>ROUND(I261*H261,2)</f>
        <v>0</v>
      </c>
      <c r="K261" s="138"/>
      <c r="L261" s="30"/>
      <c r="M261" s="139" t="s">
        <v>1</v>
      </c>
      <c r="N261" s="140" t="s">
        <v>42</v>
      </c>
      <c r="P261" s="141">
        <f>O261*H261</f>
        <v>0</v>
      </c>
      <c r="Q261" s="141">
        <v>0.0036</v>
      </c>
      <c r="R261" s="141">
        <f>Q261*H261</f>
        <v>0.16992000000000002</v>
      </c>
      <c r="S261" s="141">
        <v>0</v>
      </c>
      <c r="T261" s="142">
        <f>S261*H261</f>
        <v>0</v>
      </c>
      <c r="AR261" s="143" t="s">
        <v>138</v>
      </c>
      <c r="AT261" s="143" t="s">
        <v>134</v>
      </c>
      <c r="AU261" s="143" t="s">
        <v>87</v>
      </c>
      <c r="AY261" s="15" t="s">
        <v>132</v>
      </c>
      <c r="BE261" s="144">
        <f>IF(N261="základní",J261,0)</f>
        <v>0</v>
      </c>
      <c r="BF261" s="144">
        <f>IF(N261="snížená",J261,0)</f>
        <v>0</v>
      </c>
      <c r="BG261" s="144">
        <f>IF(N261="zákl. přenesená",J261,0)</f>
        <v>0</v>
      </c>
      <c r="BH261" s="144">
        <f>IF(N261="sníž. přenesená",J261,0)</f>
        <v>0</v>
      </c>
      <c r="BI261" s="144">
        <f>IF(N261="nulová",J261,0)</f>
        <v>0</v>
      </c>
      <c r="BJ261" s="15" t="s">
        <v>85</v>
      </c>
      <c r="BK261" s="144">
        <f>ROUND(I261*H261,2)</f>
        <v>0</v>
      </c>
      <c r="BL261" s="15" t="s">
        <v>138</v>
      </c>
      <c r="BM261" s="143" t="s">
        <v>524</v>
      </c>
    </row>
    <row r="262" spans="2:51" s="12" customFormat="1" ht="11.25">
      <c r="B262" s="145"/>
      <c r="D262" s="146" t="s">
        <v>140</v>
      </c>
      <c r="E262" s="147" t="s">
        <v>1</v>
      </c>
      <c r="F262" s="148" t="s">
        <v>525</v>
      </c>
      <c r="H262" s="149">
        <v>47.2</v>
      </c>
      <c r="I262" s="150"/>
      <c r="L262" s="145"/>
      <c r="M262" s="151"/>
      <c r="T262" s="152"/>
      <c r="AT262" s="147" t="s">
        <v>140</v>
      </c>
      <c r="AU262" s="147" t="s">
        <v>87</v>
      </c>
      <c r="AV262" s="12" t="s">
        <v>87</v>
      </c>
      <c r="AW262" s="12" t="s">
        <v>33</v>
      </c>
      <c r="AX262" s="12" t="s">
        <v>77</v>
      </c>
      <c r="AY262" s="147" t="s">
        <v>132</v>
      </c>
    </row>
    <row r="263" spans="2:51" s="13" customFormat="1" ht="11.25">
      <c r="B263" s="153"/>
      <c r="D263" s="146" t="s">
        <v>140</v>
      </c>
      <c r="E263" s="154" t="s">
        <v>1</v>
      </c>
      <c r="F263" s="155" t="s">
        <v>144</v>
      </c>
      <c r="H263" s="156">
        <v>47.2</v>
      </c>
      <c r="I263" s="157"/>
      <c r="L263" s="153"/>
      <c r="M263" s="158"/>
      <c r="T263" s="159"/>
      <c r="AT263" s="154" t="s">
        <v>140</v>
      </c>
      <c r="AU263" s="154" t="s">
        <v>87</v>
      </c>
      <c r="AV263" s="13" t="s">
        <v>138</v>
      </c>
      <c r="AW263" s="13" t="s">
        <v>33</v>
      </c>
      <c r="AX263" s="13" t="s">
        <v>85</v>
      </c>
      <c r="AY263" s="154" t="s">
        <v>132</v>
      </c>
    </row>
    <row r="264" spans="2:63" s="11" customFormat="1" ht="22.9" customHeight="1">
      <c r="B264" s="119"/>
      <c r="D264" s="120" t="s">
        <v>76</v>
      </c>
      <c r="E264" s="129" t="s">
        <v>172</v>
      </c>
      <c r="F264" s="129" t="s">
        <v>526</v>
      </c>
      <c r="I264" s="122"/>
      <c r="J264" s="130">
        <f>BK264</f>
        <v>0</v>
      </c>
      <c r="L264" s="119"/>
      <c r="M264" s="124"/>
      <c r="P264" s="125">
        <f>SUM(P265:P281)</f>
        <v>0</v>
      </c>
      <c r="R264" s="125">
        <f>SUM(R265:R281)</f>
        <v>3.14126</v>
      </c>
      <c r="T264" s="126">
        <f>SUM(T265:T281)</f>
        <v>0</v>
      </c>
      <c r="AR264" s="120" t="s">
        <v>85</v>
      </c>
      <c r="AT264" s="127" t="s">
        <v>76</v>
      </c>
      <c r="AU264" s="127" t="s">
        <v>85</v>
      </c>
      <c r="AY264" s="120" t="s">
        <v>132</v>
      </c>
      <c r="BK264" s="128">
        <f>SUM(BK265:BK281)</f>
        <v>0</v>
      </c>
    </row>
    <row r="265" spans="2:65" s="1" customFormat="1" ht="24.2" customHeight="1">
      <c r="B265" s="30"/>
      <c r="C265" s="131" t="s">
        <v>527</v>
      </c>
      <c r="D265" s="131" t="s">
        <v>134</v>
      </c>
      <c r="E265" s="132" t="s">
        <v>528</v>
      </c>
      <c r="F265" s="133" t="s">
        <v>529</v>
      </c>
      <c r="G265" s="134" t="s">
        <v>160</v>
      </c>
      <c r="H265" s="135">
        <v>19</v>
      </c>
      <c r="I265" s="136"/>
      <c r="J265" s="137">
        <f>ROUND(I265*H265,2)</f>
        <v>0</v>
      </c>
      <c r="K265" s="138"/>
      <c r="L265" s="30"/>
      <c r="M265" s="139" t="s">
        <v>1</v>
      </c>
      <c r="N265" s="140" t="s">
        <v>42</v>
      </c>
      <c r="P265" s="141">
        <f>O265*H265</f>
        <v>0</v>
      </c>
      <c r="Q265" s="141">
        <v>0.00276</v>
      </c>
      <c r="R265" s="141">
        <f>Q265*H265</f>
        <v>0.05244</v>
      </c>
      <c r="S265" s="141">
        <v>0</v>
      </c>
      <c r="T265" s="142">
        <f>S265*H265</f>
        <v>0</v>
      </c>
      <c r="AR265" s="143" t="s">
        <v>138</v>
      </c>
      <c r="AT265" s="143" t="s">
        <v>134</v>
      </c>
      <c r="AU265" s="143" t="s">
        <v>87</v>
      </c>
      <c r="AY265" s="15" t="s">
        <v>132</v>
      </c>
      <c r="BE265" s="144">
        <f>IF(N265="základní",J265,0)</f>
        <v>0</v>
      </c>
      <c r="BF265" s="144">
        <f>IF(N265="snížená",J265,0)</f>
        <v>0</v>
      </c>
      <c r="BG265" s="144">
        <f>IF(N265="zákl. přenesená",J265,0)</f>
        <v>0</v>
      </c>
      <c r="BH265" s="144">
        <f>IF(N265="sníž. přenesená",J265,0)</f>
        <v>0</v>
      </c>
      <c r="BI265" s="144">
        <f>IF(N265="nulová",J265,0)</f>
        <v>0</v>
      </c>
      <c r="BJ265" s="15" t="s">
        <v>85</v>
      </c>
      <c r="BK265" s="144">
        <f>ROUND(I265*H265,2)</f>
        <v>0</v>
      </c>
      <c r="BL265" s="15" t="s">
        <v>138</v>
      </c>
      <c r="BM265" s="143" t="s">
        <v>530</v>
      </c>
    </row>
    <row r="266" spans="2:51" s="12" customFormat="1" ht="11.25">
      <c r="B266" s="145"/>
      <c r="D266" s="146" t="s">
        <v>140</v>
      </c>
      <c r="E266" s="147" t="s">
        <v>1</v>
      </c>
      <c r="F266" s="148" t="s">
        <v>531</v>
      </c>
      <c r="H266" s="149">
        <v>19</v>
      </c>
      <c r="I266" s="150"/>
      <c r="L266" s="145"/>
      <c r="M266" s="151"/>
      <c r="T266" s="152"/>
      <c r="AT266" s="147" t="s">
        <v>140</v>
      </c>
      <c r="AU266" s="147" t="s">
        <v>87</v>
      </c>
      <c r="AV266" s="12" t="s">
        <v>87</v>
      </c>
      <c r="AW266" s="12" t="s">
        <v>33</v>
      </c>
      <c r="AX266" s="12" t="s">
        <v>77</v>
      </c>
      <c r="AY266" s="147" t="s">
        <v>132</v>
      </c>
    </row>
    <row r="267" spans="2:51" s="13" customFormat="1" ht="11.25">
      <c r="B267" s="153"/>
      <c r="D267" s="146" t="s">
        <v>140</v>
      </c>
      <c r="E267" s="154" t="s">
        <v>1</v>
      </c>
      <c r="F267" s="155" t="s">
        <v>144</v>
      </c>
      <c r="H267" s="156">
        <v>19</v>
      </c>
      <c r="I267" s="157"/>
      <c r="L267" s="153"/>
      <c r="M267" s="158"/>
      <c r="T267" s="159"/>
      <c r="AT267" s="154" t="s">
        <v>140</v>
      </c>
      <c r="AU267" s="154" t="s">
        <v>87</v>
      </c>
      <c r="AV267" s="13" t="s">
        <v>138</v>
      </c>
      <c r="AW267" s="13" t="s">
        <v>33</v>
      </c>
      <c r="AX267" s="13" t="s">
        <v>85</v>
      </c>
      <c r="AY267" s="154" t="s">
        <v>132</v>
      </c>
    </row>
    <row r="268" spans="2:65" s="1" customFormat="1" ht="21.75" customHeight="1">
      <c r="B268" s="30"/>
      <c r="C268" s="131" t="s">
        <v>532</v>
      </c>
      <c r="D268" s="131" t="s">
        <v>134</v>
      </c>
      <c r="E268" s="132" t="s">
        <v>533</v>
      </c>
      <c r="F268" s="133" t="s">
        <v>534</v>
      </c>
      <c r="G268" s="134" t="s">
        <v>160</v>
      </c>
      <c r="H268" s="135">
        <v>20</v>
      </c>
      <c r="I268" s="136"/>
      <c r="J268" s="137">
        <f aca="true" t="shared" si="0" ref="J268:J281">ROUND(I268*H268,2)</f>
        <v>0</v>
      </c>
      <c r="K268" s="138"/>
      <c r="L268" s="30"/>
      <c r="M268" s="139" t="s">
        <v>1</v>
      </c>
      <c r="N268" s="140" t="s">
        <v>42</v>
      </c>
      <c r="P268" s="141">
        <f aca="true" t="shared" si="1" ref="P268:P281">O268*H268</f>
        <v>0</v>
      </c>
      <c r="Q268" s="141">
        <v>0</v>
      </c>
      <c r="R268" s="141">
        <f aca="true" t="shared" si="2" ref="R268:R281">Q268*H268</f>
        <v>0</v>
      </c>
      <c r="S268" s="141">
        <v>0</v>
      </c>
      <c r="T268" s="142">
        <f aca="true" t="shared" si="3" ref="T268:T281">S268*H268</f>
        <v>0</v>
      </c>
      <c r="AR268" s="143" t="s">
        <v>138</v>
      </c>
      <c r="AT268" s="143" t="s">
        <v>134</v>
      </c>
      <c r="AU268" s="143" t="s">
        <v>87</v>
      </c>
      <c r="AY268" s="15" t="s">
        <v>132</v>
      </c>
      <c r="BE268" s="144">
        <f aca="true" t="shared" si="4" ref="BE268:BE281">IF(N268="základní",J268,0)</f>
        <v>0</v>
      </c>
      <c r="BF268" s="144">
        <f aca="true" t="shared" si="5" ref="BF268:BF281">IF(N268="snížená",J268,0)</f>
        <v>0</v>
      </c>
      <c r="BG268" s="144">
        <f aca="true" t="shared" si="6" ref="BG268:BG281">IF(N268="zákl. přenesená",J268,0)</f>
        <v>0</v>
      </c>
      <c r="BH268" s="144">
        <f aca="true" t="shared" si="7" ref="BH268:BH281">IF(N268="sníž. přenesená",J268,0)</f>
        <v>0</v>
      </c>
      <c r="BI268" s="144">
        <f aca="true" t="shared" si="8" ref="BI268:BI281">IF(N268="nulová",J268,0)</f>
        <v>0</v>
      </c>
      <c r="BJ268" s="15" t="s">
        <v>85</v>
      </c>
      <c r="BK268" s="144">
        <f aca="true" t="shared" si="9" ref="BK268:BK281">ROUND(I268*H268,2)</f>
        <v>0</v>
      </c>
      <c r="BL268" s="15" t="s">
        <v>138</v>
      </c>
      <c r="BM268" s="143" t="s">
        <v>535</v>
      </c>
    </row>
    <row r="269" spans="2:65" s="1" customFormat="1" ht="24.2" customHeight="1">
      <c r="B269" s="30"/>
      <c r="C269" s="131" t="s">
        <v>536</v>
      </c>
      <c r="D269" s="131" t="s">
        <v>134</v>
      </c>
      <c r="E269" s="132" t="s">
        <v>537</v>
      </c>
      <c r="F269" s="133" t="s">
        <v>538</v>
      </c>
      <c r="G269" s="134" t="s">
        <v>325</v>
      </c>
      <c r="H269" s="135">
        <v>1</v>
      </c>
      <c r="I269" s="136"/>
      <c r="J269" s="137">
        <f t="shared" si="0"/>
        <v>0</v>
      </c>
      <c r="K269" s="138"/>
      <c r="L269" s="30"/>
      <c r="M269" s="139" t="s">
        <v>1</v>
      </c>
      <c r="N269" s="140" t="s">
        <v>42</v>
      </c>
      <c r="P269" s="141">
        <f t="shared" si="1"/>
        <v>0</v>
      </c>
      <c r="Q269" s="141">
        <v>0.12422</v>
      </c>
      <c r="R269" s="141">
        <f t="shared" si="2"/>
        <v>0.12422</v>
      </c>
      <c r="S269" s="141">
        <v>0</v>
      </c>
      <c r="T269" s="142">
        <f t="shared" si="3"/>
        <v>0</v>
      </c>
      <c r="AR269" s="143" t="s">
        <v>138</v>
      </c>
      <c r="AT269" s="143" t="s">
        <v>134</v>
      </c>
      <c r="AU269" s="143" t="s">
        <v>87</v>
      </c>
      <c r="AY269" s="15" t="s">
        <v>132</v>
      </c>
      <c r="BE269" s="144">
        <f t="shared" si="4"/>
        <v>0</v>
      </c>
      <c r="BF269" s="144">
        <f t="shared" si="5"/>
        <v>0</v>
      </c>
      <c r="BG269" s="144">
        <f t="shared" si="6"/>
        <v>0</v>
      </c>
      <c r="BH269" s="144">
        <f t="shared" si="7"/>
        <v>0</v>
      </c>
      <c r="BI269" s="144">
        <f t="shared" si="8"/>
        <v>0</v>
      </c>
      <c r="BJ269" s="15" t="s">
        <v>85</v>
      </c>
      <c r="BK269" s="144">
        <f t="shared" si="9"/>
        <v>0</v>
      </c>
      <c r="BL269" s="15" t="s">
        <v>138</v>
      </c>
      <c r="BM269" s="143" t="s">
        <v>539</v>
      </c>
    </row>
    <row r="270" spans="2:65" s="1" customFormat="1" ht="24.2" customHeight="1">
      <c r="B270" s="30"/>
      <c r="C270" s="163" t="s">
        <v>540</v>
      </c>
      <c r="D270" s="163" t="s">
        <v>232</v>
      </c>
      <c r="E270" s="164" t="s">
        <v>541</v>
      </c>
      <c r="F270" s="165" t="s">
        <v>542</v>
      </c>
      <c r="G270" s="166" t="s">
        <v>325</v>
      </c>
      <c r="H270" s="167">
        <v>1</v>
      </c>
      <c r="I270" s="168"/>
      <c r="J270" s="169">
        <f t="shared" si="0"/>
        <v>0</v>
      </c>
      <c r="K270" s="170"/>
      <c r="L270" s="171"/>
      <c r="M270" s="172" t="s">
        <v>1</v>
      </c>
      <c r="N270" s="173" t="s">
        <v>42</v>
      </c>
      <c r="P270" s="141">
        <f t="shared" si="1"/>
        <v>0</v>
      </c>
      <c r="Q270" s="141">
        <v>0.08</v>
      </c>
      <c r="R270" s="141">
        <f t="shared" si="2"/>
        <v>0.08</v>
      </c>
      <c r="S270" s="141">
        <v>0</v>
      </c>
      <c r="T270" s="142">
        <f t="shared" si="3"/>
        <v>0</v>
      </c>
      <c r="AR270" s="143" t="s">
        <v>301</v>
      </c>
      <c r="AT270" s="143" t="s">
        <v>232</v>
      </c>
      <c r="AU270" s="143" t="s">
        <v>87</v>
      </c>
      <c r="AY270" s="15" t="s">
        <v>132</v>
      </c>
      <c r="BE270" s="144">
        <f t="shared" si="4"/>
        <v>0</v>
      </c>
      <c r="BF270" s="144">
        <f t="shared" si="5"/>
        <v>0</v>
      </c>
      <c r="BG270" s="144">
        <f t="shared" si="6"/>
        <v>0</v>
      </c>
      <c r="BH270" s="144">
        <f t="shared" si="7"/>
        <v>0</v>
      </c>
      <c r="BI270" s="144">
        <f t="shared" si="8"/>
        <v>0</v>
      </c>
      <c r="BJ270" s="15" t="s">
        <v>85</v>
      </c>
      <c r="BK270" s="144">
        <f t="shared" si="9"/>
        <v>0</v>
      </c>
      <c r="BL270" s="15" t="s">
        <v>301</v>
      </c>
      <c r="BM270" s="143" t="s">
        <v>543</v>
      </c>
    </row>
    <row r="271" spans="2:65" s="1" customFormat="1" ht="24.2" customHeight="1">
      <c r="B271" s="30"/>
      <c r="C271" s="131" t="s">
        <v>544</v>
      </c>
      <c r="D271" s="131" t="s">
        <v>134</v>
      </c>
      <c r="E271" s="132" t="s">
        <v>545</v>
      </c>
      <c r="F271" s="133" t="s">
        <v>546</v>
      </c>
      <c r="G271" s="134" t="s">
        <v>325</v>
      </c>
      <c r="H271" s="135">
        <v>1</v>
      </c>
      <c r="I271" s="136"/>
      <c r="J271" s="137">
        <f t="shared" si="0"/>
        <v>0</v>
      </c>
      <c r="K271" s="138"/>
      <c r="L271" s="30"/>
      <c r="M271" s="139" t="s">
        <v>1</v>
      </c>
      <c r="N271" s="140" t="s">
        <v>42</v>
      </c>
      <c r="P271" s="141">
        <f t="shared" si="1"/>
        <v>0</v>
      </c>
      <c r="Q271" s="141">
        <v>0.12422</v>
      </c>
      <c r="R271" s="141">
        <f t="shared" si="2"/>
        <v>0.12422</v>
      </c>
      <c r="S271" s="141">
        <v>0</v>
      </c>
      <c r="T271" s="142">
        <f t="shared" si="3"/>
        <v>0</v>
      </c>
      <c r="AR271" s="143" t="s">
        <v>138</v>
      </c>
      <c r="AT271" s="143" t="s">
        <v>134</v>
      </c>
      <c r="AU271" s="143" t="s">
        <v>87</v>
      </c>
      <c r="AY271" s="15" t="s">
        <v>132</v>
      </c>
      <c r="BE271" s="144">
        <f t="shared" si="4"/>
        <v>0</v>
      </c>
      <c r="BF271" s="144">
        <f t="shared" si="5"/>
        <v>0</v>
      </c>
      <c r="BG271" s="144">
        <f t="shared" si="6"/>
        <v>0</v>
      </c>
      <c r="BH271" s="144">
        <f t="shared" si="7"/>
        <v>0</v>
      </c>
      <c r="BI271" s="144">
        <f t="shared" si="8"/>
        <v>0</v>
      </c>
      <c r="BJ271" s="15" t="s">
        <v>85</v>
      </c>
      <c r="BK271" s="144">
        <f t="shared" si="9"/>
        <v>0</v>
      </c>
      <c r="BL271" s="15" t="s">
        <v>138</v>
      </c>
      <c r="BM271" s="143" t="s">
        <v>547</v>
      </c>
    </row>
    <row r="272" spans="2:65" s="1" customFormat="1" ht="24.2" customHeight="1">
      <c r="B272" s="30"/>
      <c r="C272" s="163" t="s">
        <v>548</v>
      </c>
      <c r="D272" s="163" t="s">
        <v>232</v>
      </c>
      <c r="E272" s="164" t="s">
        <v>549</v>
      </c>
      <c r="F272" s="165" t="s">
        <v>550</v>
      </c>
      <c r="G272" s="166" t="s">
        <v>325</v>
      </c>
      <c r="H272" s="167">
        <v>1</v>
      </c>
      <c r="I272" s="168"/>
      <c r="J272" s="169">
        <f t="shared" si="0"/>
        <v>0</v>
      </c>
      <c r="K272" s="170"/>
      <c r="L272" s="171"/>
      <c r="M272" s="172" t="s">
        <v>1</v>
      </c>
      <c r="N272" s="173" t="s">
        <v>42</v>
      </c>
      <c r="P272" s="141">
        <f t="shared" si="1"/>
        <v>0</v>
      </c>
      <c r="Q272" s="141">
        <v>0.072</v>
      </c>
      <c r="R272" s="141">
        <f t="shared" si="2"/>
        <v>0.072</v>
      </c>
      <c r="S272" s="141">
        <v>0</v>
      </c>
      <c r="T272" s="142">
        <f t="shared" si="3"/>
        <v>0</v>
      </c>
      <c r="AR272" s="143" t="s">
        <v>301</v>
      </c>
      <c r="AT272" s="143" t="s">
        <v>232</v>
      </c>
      <c r="AU272" s="143" t="s">
        <v>87</v>
      </c>
      <c r="AY272" s="15" t="s">
        <v>132</v>
      </c>
      <c r="BE272" s="144">
        <f t="shared" si="4"/>
        <v>0</v>
      </c>
      <c r="BF272" s="144">
        <f t="shared" si="5"/>
        <v>0</v>
      </c>
      <c r="BG272" s="144">
        <f t="shared" si="6"/>
        <v>0</v>
      </c>
      <c r="BH272" s="144">
        <f t="shared" si="7"/>
        <v>0</v>
      </c>
      <c r="BI272" s="144">
        <f t="shared" si="8"/>
        <v>0</v>
      </c>
      <c r="BJ272" s="15" t="s">
        <v>85</v>
      </c>
      <c r="BK272" s="144">
        <f t="shared" si="9"/>
        <v>0</v>
      </c>
      <c r="BL272" s="15" t="s">
        <v>301</v>
      </c>
      <c r="BM272" s="143" t="s">
        <v>551</v>
      </c>
    </row>
    <row r="273" spans="2:65" s="1" customFormat="1" ht="24.2" customHeight="1">
      <c r="B273" s="30"/>
      <c r="C273" s="131" t="s">
        <v>552</v>
      </c>
      <c r="D273" s="131" t="s">
        <v>134</v>
      </c>
      <c r="E273" s="132" t="s">
        <v>553</v>
      </c>
      <c r="F273" s="133" t="s">
        <v>554</v>
      </c>
      <c r="G273" s="134" t="s">
        <v>325</v>
      </c>
      <c r="H273" s="135">
        <v>2</v>
      </c>
      <c r="I273" s="136"/>
      <c r="J273" s="137">
        <f t="shared" si="0"/>
        <v>0</v>
      </c>
      <c r="K273" s="138"/>
      <c r="L273" s="30"/>
      <c r="M273" s="139" t="s">
        <v>1</v>
      </c>
      <c r="N273" s="140" t="s">
        <v>42</v>
      </c>
      <c r="P273" s="141">
        <f t="shared" si="1"/>
        <v>0</v>
      </c>
      <c r="Q273" s="141">
        <v>0.02972</v>
      </c>
      <c r="R273" s="141">
        <f t="shared" si="2"/>
        <v>0.05944</v>
      </c>
      <c r="S273" s="141">
        <v>0</v>
      </c>
      <c r="T273" s="142">
        <f t="shared" si="3"/>
        <v>0</v>
      </c>
      <c r="AR273" s="143" t="s">
        <v>138</v>
      </c>
      <c r="AT273" s="143" t="s">
        <v>134</v>
      </c>
      <c r="AU273" s="143" t="s">
        <v>87</v>
      </c>
      <c r="AY273" s="15" t="s">
        <v>132</v>
      </c>
      <c r="BE273" s="144">
        <f t="shared" si="4"/>
        <v>0</v>
      </c>
      <c r="BF273" s="144">
        <f t="shared" si="5"/>
        <v>0</v>
      </c>
      <c r="BG273" s="144">
        <f t="shared" si="6"/>
        <v>0</v>
      </c>
      <c r="BH273" s="144">
        <f t="shared" si="7"/>
        <v>0</v>
      </c>
      <c r="BI273" s="144">
        <f t="shared" si="8"/>
        <v>0</v>
      </c>
      <c r="BJ273" s="15" t="s">
        <v>85</v>
      </c>
      <c r="BK273" s="144">
        <f t="shared" si="9"/>
        <v>0</v>
      </c>
      <c r="BL273" s="15" t="s">
        <v>138</v>
      </c>
      <c r="BM273" s="143" t="s">
        <v>555</v>
      </c>
    </row>
    <row r="274" spans="2:65" s="1" customFormat="1" ht="21.75" customHeight="1">
      <c r="B274" s="30"/>
      <c r="C274" s="163" t="s">
        <v>556</v>
      </c>
      <c r="D274" s="163" t="s">
        <v>232</v>
      </c>
      <c r="E274" s="164" t="s">
        <v>557</v>
      </c>
      <c r="F274" s="165" t="s">
        <v>558</v>
      </c>
      <c r="G274" s="166" t="s">
        <v>325</v>
      </c>
      <c r="H274" s="167">
        <v>1</v>
      </c>
      <c r="I274" s="168"/>
      <c r="J274" s="169">
        <f t="shared" si="0"/>
        <v>0</v>
      </c>
      <c r="K274" s="170"/>
      <c r="L274" s="171"/>
      <c r="M274" s="172" t="s">
        <v>1</v>
      </c>
      <c r="N274" s="173" t="s">
        <v>42</v>
      </c>
      <c r="P274" s="141">
        <f t="shared" si="1"/>
        <v>0</v>
      </c>
      <c r="Q274" s="141">
        <v>0.027</v>
      </c>
      <c r="R274" s="141">
        <f t="shared" si="2"/>
        <v>0.027</v>
      </c>
      <c r="S274" s="141">
        <v>0</v>
      </c>
      <c r="T274" s="142">
        <f t="shared" si="3"/>
        <v>0</v>
      </c>
      <c r="AR274" s="143" t="s">
        <v>172</v>
      </c>
      <c r="AT274" s="143" t="s">
        <v>232</v>
      </c>
      <c r="AU274" s="143" t="s">
        <v>87</v>
      </c>
      <c r="AY274" s="15" t="s">
        <v>132</v>
      </c>
      <c r="BE274" s="144">
        <f t="shared" si="4"/>
        <v>0</v>
      </c>
      <c r="BF274" s="144">
        <f t="shared" si="5"/>
        <v>0</v>
      </c>
      <c r="BG274" s="144">
        <f t="shared" si="6"/>
        <v>0</v>
      </c>
      <c r="BH274" s="144">
        <f t="shared" si="7"/>
        <v>0</v>
      </c>
      <c r="BI274" s="144">
        <f t="shared" si="8"/>
        <v>0</v>
      </c>
      <c r="BJ274" s="15" t="s">
        <v>85</v>
      </c>
      <c r="BK274" s="144">
        <f t="shared" si="9"/>
        <v>0</v>
      </c>
      <c r="BL274" s="15" t="s">
        <v>138</v>
      </c>
      <c r="BM274" s="143" t="s">
        <v>559</v>
      </c>
    </row>
    <row r="275" spans="2:65" s="1" customFormat="1" ht="16.5" customHeight="1">
      <c r="B275" s="30"/>
      <c r="C275" s="163" t="s">
        <v>560</v>
      </c>
      <c r="D275" s="163" t="s">
        <v>232</v>
      </c>
      <c r="E275" s="164" t="s">
        <v>561</v>
      </c>
      <c r="F275" s="165" t="s">
        <v>562</v>
      </c>
      <c r="G275" s="166" t="s">
        <v>325</v>
      </c>
      <c r="H275" s="167">
        <v>1</v>
      </c>
      <c r="I275" s="168"/>
      <c r="J275" s="169">
        <f t="shared" si="0"/>
        <v>0</v>
      </c>
      <c r="K275" s="170"/>
      <c r="L275" s="171"/>
      <c r="M275" s="172" t="s">
        <v>1</v>
      </c>
      <c r="N275" s="173" t="s">
        <v>42</v>
      </c>
      <c r="P275" s="141">
        <f t="shared" si="1"/>
        <v>0</v>
      </c>
      <c r="Q275" s="141">
        <v>0.074</v>
      </c>
      <c r="R275" s="141">
        <f t="shared" si="2"/>
        <v>0.074</v>
      </c>
      <c r="S275" s="141">
        <v>0</v>
      </c>
      <c r="T275" s="142">
        <f t="shared" si="3"/>
        <v>0</v>
      </c>
      <c r="AR275" s="143" t="s">
        <v>301</v>
      </c>
      <c r="AT275" s="143" t="s">
        <v>232</v>
      </c>
      <c r="AU275" s="143" t="s">
        <v>87</v>
      </c>
      <c r="AY275" s="15" t="s">
        <v>132</v>
      </c>
      <c r="BE275" s="144">
        <f t="shared" si="4"/>
        <v>0</v>
      </c>
      <c r="BF275" s="144">
        <f t="shared" si="5"/>
        <v>0</v>
      </c>
      <c r="BG275" s="144">
        <f t="shared" si="6"/>
        <v>0</v>
      </c>
      <c r="BH275" s="144">
        <f t="shared" si="7"/>
        <v>0</v>
      </c>
      <c r="BI275" s="144">
        <f t="shared" si="8"/>
        <v>0</v>
      </c>
      <c r="BJ275" s="15" t="s">
        <v>85</v>
      </c>
      <c r="BK275" s="144">
        <f t="shared" si="9"/>
        <v>0</v>
      </c>
      <c r="BL275" s="15" t="s">
        <v>301</v>
      </c>
      <c r="BM275" s="143" t="s">
        <v>563</v>
      </c>
    </row>
    <row r="276" spans="2:65" s="1" customFormat="1" ht="24.2" customHeight="1">
      <c r="B276" s="30"/>
      <c r="C276" s="131" t="s">
        <v>564</v>
      </c>
      <c r="D276" s="131" t="s">
        <v>134</v>
      </c>
      <c r="E276" s="132" t="s">
        <v>565</v>
      </c>
      <c r="F276" s="133" t="s">
        <v>566</v>
      </c>
      <c r="G276" s="134" t="s">
        <v>325</v>
      </c>
      <c r="H276" s="135">
        <v>2</v>
      </c>
      <c r="I276" s="136"/>
      <c r="J276" s="137">
        <f t="shared" si="0"/>
        <v>0</v>
      </c>
      <c r="K276" s="138"/>
      <c r="L276" s="30"/>
      <c r="M276" s="139" t="s">
        <v>1</v>
      </c>
      <c r="N276" s="140" t="s">
        <v>42</v>
      </c>
      <c r="P276" s="141">
        <f t="shared" si="1"/>
        <v>0</v>
      </c>
      <c r="Q276" s="141">
        <v>0.02972</v>
      </c>
      <c r="R276" s="141">
        <f t="shared" si="2"/>
        <v>0.05944</v>
      </c>
      <c r="S276" s="141">
        <v>0</v>
      </c>
      <c r="T276" s="142">
        <f t="shared" si="3"/>
        <v>0</v>
      </c>
      <c r="AR276" s="143" t="s">
        <v>138</v>
      </c>
      <c r="AT276" s="143" t="s">
        <v>134</v>
      </c>
      <c r="AU276" s="143" t="s">
        <v>87</v>
      </c>
      <c r="AY276" s="15" t="s">
        <v>132</v>
      </c>
      <c r="BE276" s="144">
        <f t="shared" si="4"/>
        <v>0</v>
      </c>
      <c r="BF276" s="144">
        <f t="shared" si="5"/>
        <v>0</v>
      </c>
      <c r="BG276" s="144">
        <f t="shared" si="6"/>
        <v>0</v>
      </c>
      <c r="BH276" s="144">
        <f t="shared" si="7"/>
        <v>0</v>
      </c>
      <c r="BI276" s="144">
        <f t="shared" si="8"/>
        <v>0</v>
      </c>
      <c r="BJ276" s="15" t="s">
        <v>85</v>
      </c>
      <c r="BK276" s="144">
        <f t="shared" si="9"/>
        <v>0</v>
      </c>
      <c r="BL276" s="15" t="s">
        <v>138</v>
      </c>
      <c r="BM276" s="143" t="s">
        <v>567</v>
      </c>
    </row>
    <row r="277" spans="2:65" s="1" customFormat="1" ht="24.2" customHeight="1">
      <c r="B277" s="30"/>
      <c r="C277" s="163" t="s">
        <v>568</v>
      </c>
      <c r="D277" s="163" t="s">
        <v>232</v>
      </c>
      <c r="E277" s="164" t="s">
        <v>569</v>
      </c>
      <c r="F277" s="165" t="s">
        <v>570</v>
      </c>
      <c r="G277" s="166" t="s">
        <v>325</v>
      </c>
      <c r="H277" s="167">
        <v>2</v>
      </c>
      <c r="I277" s="168"/>
      <c r="J277" s="169">
        <f t="shared" si="0"/>
        <v>0</v>
      </c>
      <c r="K277" s="170"/>
      <c r="L277" s="171"/>
      <c r="M277" s="172" t="s">
        <v>1</v>
      </c>
      <c r="N277" s="173" t="s">
        <v>42</v>
      </c>
      <c r="P277" s="141">
        <f t="shared" si="1"/>
        <v>0</v>
      </c>
      <c r="Q277" s="141">
        <v>0.04</v>
      </c>
      <c r="R277" s="141">
        <f t="shared" si="2"/>
        <v>0.08</v>
      </c>
      <c r="S277" s="141">
        <v>0</v>
      </c>
      <c r="T277" s="142">
        <f t="shared" si="3"/>
        <v>0</v>
      </c>
      <c r="AR277" s="143" t="s">
        <v>301</v>
      </c>
      <c r="AT277" s="143" t="s">
        <v>232</v>
      </c>
      <c r="AU277" s="143" t="s">
        <v>87</v>
      </c>
      <c r="AY277" s="15" t="s">
        <v>132</v>
      </c>
      <c r="BE277" s="144">
        <f t="shared" si="4"/>
        <v>0</v>
      </c>
      <c r="BF277" s="144">
        <f t="shared" si="5"/>
        <v>0</v>
      </c>
      <c r="BG277" s="144">
        <f t="shared" si="6"/>
        <v>0</v>
      </c>
      <c r="BH277" s="144">
        <f t="shared" si="7"/>
        <v>0</v>
      </c>
      <c r="BI277" s="144">
        <f t="shared" si="8"/>
        <v>0</v>
      </c>
      <c r="BJ277" s="15" t="s">
        <v>85</v>
      </c>
      <c r="BK277" s="144">
        <f t="shared" si="9"/>
        <v>0</v>
      </c>
      <c r="BL277" s="15" t="s">
        <v>301</v>
      </c>
      <c r="BM277" s="143" t="s">
        <v>571</v>
      </c>
    </row>
    <row r="278" spans="2:65" s="1" customFormat="1" ht="24.2" customHeight="1">
      <c r="B278" s="30"/>
      <c r="C278" s="131" t="s">
        <v>572</v>
      </c>
      <c r="D278" s="131" t="s">
        <v>134</v>
      </c>
      <c r="E278" s="132" t="s">
        <v>573</v>
      </c>
      <c r="F278" s="133" t="s">
        <v>574</v>
      </c>
      <c r="G278" s="134" t="s">
        <v>325</v>
      </c>
      <c r="H278" s="135">
        <v>1</v>
      </c>
      <c r="I278" s="136"/>
      <c r="J278" s="137">
        <f t="shared" si="0"/>
        <v>0</v>
      </c>
      <c r="K278" s="138"/>
      <c r="L278" s="30"/>
      <c r="M278" s="139" t="s">
        <v>1</v>
      </c>
      <c r="N278" s="140" t="s">
        <v>42</v>
      </c>
      <c r="P278" s="141">
        <f t="shared" si="1"/>
        <v>0</v>
      </c>
      <c r="Q278" s="141">
        <v>0.02972</v>
      </c>
      <c r="R278" s="141">
        <f t="shared" si="2"/>
        <v>0.02972</v>
      </c>
      <c r="S278" s="141">
        <v>0</v>
      </c>
      <c r="T278" s="142">
        <f t="shared" si="3"/>
        <v>0</v>
      </c>
      <c r="AR278" s="143" t="s">
        <v>138</v>
      </c>
      <c r="AT278" s="143" t="s">
        <v>134</v>
      </c>
      <c r="AU278" s="143" t="s">
        <v>87</v>
      </c>
      <c r="AY278" s="15" t="s">
        <v>132</v>
      </c>
      <c r="BE278" s="144">
        <f t="shared" si="4"/>
        <v>0</v>
      </c>
      <c r="BF278" s="144">
        <f t="shared" si="5"/>
        <v>0</v>
      </c>
      <c r="BG278" s="144">
        <f t="shared" si="6"/>
        <v>0</v>
      </c>
      <c r="BH278" s="144">
        <f t="shared" si="7"/>
        <v>0</v>
      </c>
      <c r="BI278" s="144">
        <f t="shared" si="8"/>
        <v>0</v>
      </c>
      <c r="BJ278" s="15" t="s">
        <v>85</v>
      </c>
      <c r="BK278" s="144">
        <f t="shared" si="9"/>
        <v>0</v>
      </c>
      <c r="BL278" s="15" t="s">
        <v>138</v>
      </c>
      <c r="BM278" s="143" t="s">
        <v>575</v>
      </c>
    </row>
    <row r="279" spans="2:65" s="1" customFormat="1" ht="24.2" customHeight="1">
      <c r="B279" s="30"/>
      <c r="C279" s="163" t="s">
        <v>576</v>
      </c>
      <c r="D279" s="163" t="s">
        <v>232</v>
      </c>
      <c r="E279" s="164" t="s">
        <v>577</v>
      </c>
      <c r="F279" s="165" t="s">
        <v>578</v>
      </c>
      <c r="G279" s="166" t="s">
        <v>325</v>
      </c>
      <c r="H279" s="167">
        <v>1</v>
      </c>
      <c r="I279" s="168"/>
      <c r="J279" s="169">
        <f t="shared" si="0"/>
        <v>0</v>
      </c>
      <c r="K279" s="170"/>
      <c r="L279" s="171"/>
      <c r="M279" s="172" t="s">
        <v>1</v>
      </c>
      <c r="N279" s="173" t="s">
        <v>42</v>
      </c>
      <c r="P279" s="141">
        <f t="shared" si="1"/>
        <v>0</v>
      </c>
      <c r="Q279" s="141">
        <v>0.057</v>
      </c>
      <c r="R279" s="141">
        <f t="shared" si="2"/>
        <v>0.057</v>
      </c>
      <c r="S279" s="141">
        <v>0</v>
      </c>
      <c r="T279" s="142">
        <f t="shared" si="3"/>
        <v>0</v>
      </c>
      <c r="AR279" s="143" t="s">
        <v>301</v>
      </c>
      <c r="AT279" s="143" t="s">
        <v>232</v>
      </c>
      <c r="AU279" s="143" t="s">
        <v>87</v>
      </c>
      <c r="AY279" s="15" t="s">
        <v>132</v>
      </c>
      <c r="BE279" s="144">
        <f t="shared" si="4"/>
        <v>0</v>
      </c>
      <c r="BF279" s="144">
        <f t="shared" si="5"/>
        <v>0</v>
      </c>
      <c r="BG279" s="144">
        <f t="shared" si="6"/>
        <v>0</v>
      </c>
      <c r="BH279" s="144">
        <f t="shared" si="7"/>
        <v>0</v>
      </c>
      <c r="BI279" s="144">
        <f t="shared" si="8"/>
        <v>0</v>
      </c>
      <c r="BJ279" s="15" t="s">
        <v>85</v>
      </c>
      <c r="BK279" s="144">
        <f t="shared" si="9"/>
        <v>0</v>
      </c>
      <c r="BL279" s="15" t="s">
        <v>301</v>
      </c>
      <c r="BM279" s="143" t="s">
        <v>579</v>
      </c>
    </row>
    <row r="280" spans="2:65" s="1" customFormat="1" ht="16.5" customHeight="1">
      <c r="B280" s="30"/>
      <c r="C280" s="131" t="s">
        <v>580</v>
      </c>
      <c r="D280" s="131" t="s">
        <v>134</v>
      </c>
      <c r="E280" s="132" t="s">
        <v>581</v>
      </c>
      <c r="F280" s="133" t="s">
        <v>582</v>
      </c>
      <c r="G280" s="134" t="s">
        <v>325</v>
      </c>
      <c r="H280" s="135">
        <v>1</v>
      </c>
      <c r="I280" s="136"/>
      <c r="J280" s="137">
        <f t="shared" si="0"/>
        <v>0</v>
      </c>
      <c r="K280" s="138"/>
      <c r="L280" s="30"/>
      <c r="M280" s="139" t="s">
        <v>1</v>
      </c>
      <c r="N280" s="140" t="s">
        <v>42</v>
      </c>
      <c r="P280" s="141">
        <f t="shared" si="1"/>
        <v>0</v>
      </c>
      <c r="Q280" s="141">
        <v>0.12422</v>
      </c>
      <c r="R280" s="141">
        <f t="shared" si="2"/>
        <v>0.12422</v>
      </c>
      <c r="S280" s="141">
        <v>0</v>
      </c>
      <c r="T280" s="142">
        <f t="shared" si="3"/>
        <v>0</v>
      </c>
      <c r="AR280" s="143" t="s">
        <v>138</v>
      </c>
      <c r="AT280" s="143" t="s">
        <v>134</v>
      </c>
      <c r="AU280" s="143" t="s">
        <v>87</v>
      </c>
      <c r="AY280" s="15" t="s">
        <v>132</v>
      </c>
      <c r="BE280" s="144">
        <f t="shared" si="4"/>
        <v>0</v>
      </c>
      <c r="BF280" s="144">
        <f t="shared" si="5"/>
        <v>0</v>
      </c>
      <c r="BG280" s="144">
        <f t="shared" si="6"/>
        <v>0</v>
      </c>
      <c r="BH280" s="144">
        <f t="shared" si="7"/>
        <v>0</v>
      </c>
      <c r="BI280" s="144">
        <f t="shared" si="8"/>
        <v>0</v>
      </c>
      <c r="BJ280" s="15" t="s">
        <v>85</v>
      </c>
      <c r="BK280" s="144">
        <f t="shared" si="9"/>
        <v>0</v>
      </c>
      <c r="BL280" s="15" t="s">
        <v>138</v>
      </c>
      <c r="BM280" s="143" t="s">
        <v>583</v>
      </c>
    </row>
    <row r="281" spans="2:65" s="1" customFormat="1" ht="24.2" customHeight="1">
      <c r="B281" s="30"/>
      <c r="C281" s="131" t="s">
        <v>584</v>
      </c>
      <c r="D281" s="131" t="s">
        <v>134</v>
      </c>
      <c r="E281" s="132" t="s">
        <v>585</v>
      </c>
      <c r="F281" s="133" t="s">
        <v>586</v>
      </c>
      <c r="G281" s="134" t="s">
        <v>325</v>
      </c>
      <c r="H281" s="135">
        <v>7</v>
      </c>
      <c r="I281" s="136"/>
      <c r="J281" s="137">
        <f t="shared" si="0"/>
        <v>0</v>
      </c>
      <c r="K281" s="138"/>
      <c r="L281" s="30"/>
      <c r="M281" s="139" t="s">
        <v>1</v>
      </c>
      <c r="N281" s="140" t="s">
        <v>42</v>
      </c>
      <c r="P281" s="141">
        <f t="shared" si="1"/>
        <v>0</v>
      </c>
      <c r="Q281" s="141">
        <v>0.31108</v>
      </c>
      <c r="R281" s="141">
        <f t="shared" si="2"/>
        <v>2.17756</v>
      </c>
      <c r="S281" s="141">
        <v>0</v>
      </c>
      <c r="T281" s="142">
        <f t="shared" si="3"/>
        <v>0</v>
      </c>
      <c r="AR281" s="143" t="s">
        <v>138</v>
      </c>
      <c r="AT281" s="143" t="s">
        <v>134</v>
      </c>
      <c r="AU281" s="143" t="s">
        <v>87</v>
      </c>
      <c r="AY281" s="15" t="s">
        <v>132</v>
      </c>
      <c r="BE281" s="144">
        <f t="shared" si="4"/>
        <v>0</v>
      </c>
      <c r="BF281" s="144">
        <f t="shared" si="5"/>
        <v>0</v>
      </c>
      <c r="BG281" s="144">
        <f t="shared" si="6"/>
        <v>0</v>
      </c>
      <c r="BH281" s="144">
        <f t="shared" si="7"/>
        <v>0</v>
      </c>
      <c r="BI281" s="144">
        <f t="shared" si="8"/>
        <v>0</v>
      </c>
      <c r="BJ281" s="15" t="s">
        <v>85</v>
      </c>
      <c r="BK281" s="144">
        <f t="shared" si="9"/>
        <v>0</v>
      </c>
      <c r="BL281" s="15" t="s">
        <v>138</v>
      </c>
      <c r="BM281" s="143" t="s">
        <v>587</v>
      </c>
    </row>
    <row r="282" spans="2:63" s="11" customFormat="1" ht="22.9" customHeight="1">
      <c r="B282" s="119"/>
      <c r="D282" s="120" t="s">
        <v>76</v>
      </c>
      <c r="E282" s="129" t="s">
        <v>178</v>
      </c>
      <c r="F282" s="129" t="s">
        <v>247</v>
      </c>
      <c r="I282" s="122"/>
      <c r="J282" s="130">
        <f>BK282</f>
        <v>0</v>
      </c>
      <c r="L282" s="119"/>
      <c r="M282" s="124"/>
      <c r="P282" s="125">
        <f>SUM(P283:P323)</f>
        <v>0</v>
      </c>
      <c r="R282" s="125">
        <f>SUM(R283:R323)</f>
        <v>107.46172200000002</v>
      </c>
      <c r="T282" s="126">
        <f>SUM(T283:T323)</f>
        <v>30.72</v>
      </c>
      <c r="AR282" s="120" t="s">
        <v>85</v>
      </c>
      <c r="AT282" s="127" t="s">
        <v>76</v>
      </c>
      <c r="AU282" s="127" t="s">
        <v>85</v>
      </c>
      <c r="AY282" s="120" t="s">
        <v>132</v>
      </c>
      <c r="BK282" s="128">
        <f>SUM(BK283:BK323)</f>
        <v>0</v>
      </c>
    </row>
    <row r="283" spans="2:65" s="1" customFormat="1" ht="24.2" customHeight="1">
      <c r="B283" s="30"/>
      <c r="C283" s="131" t="s">
        <v>588</v>
      </c>
      <c r="D283" s="131" t="s">
        <v>134</v>
      </c>
      <c r="E283" s="132" t="s">
        <v>589</v>
      </c>
      <c r="F283" s="133" t="s">
        <v>590</v>
      </c>
      <c r="G283" s="134" t="s">
        <v>325</v>
      </c>
      <c r="H283" s="135">
        <v>4</v>
      </c>
      <c r="I283" s="136"/>
      <c r="J283" s="137">
        <f aca="true" t="shared" si="10" ref="J283:J292">ROUND(I283*H283,2)</f>
        <v>0</v>
      </c>
      <c r="K283" s="138"/>
      <c r="L283" s="30"/>
      <c r="M283" s="139" t="s">
        <v>1</v>
      </c>
      <c r="N283" s="140" t="s">
        <v>42</v>
      </c>
      <c r="P283" s="141">
        <f aca="true" t="shared" si="11" ref="P283:P292">O283*H283</f>
        <v>0</v>
      </c>
      <c r="Q283" s="141">
        <v>0.0007</v>
      </c>
      <c r="R283" s="141">
        <f aca="true" t="shared" si="12" ref="R283:R292">Q283*H283</f>
        <v>0.0028</v>
      </c>
      <c r="S283" s="141">
        <v>0</v>
      </c>
      <c r="T283" s="142">
        <f aca="true" t="shared" si="13" ref="T283:T292">S283*H283</f>
        <v>0</v>
      </c>
      <c r="AR283" s="143" t="s">
        <v>138</v>
      </c>
      <c r="AT283" s="143" t="s">
        <v>134</v>
      </c>
      <c r="AU283" s="143" t="s">
        <v>87</v>
      </c>
      <c r="AY283" s="15" t="s">
        <v>132</v>
      </c>
      <c r="BE283" s="144">
        <f aca="true" t="shared" si="14" ref="BE283:BE292">IF(N283="základní",J283,0)</f>
        <v>0</v>
      </c>
      <c r="BF283" s="144">
        <f aca="true" t="shared" si="15" ref="BF283:BF292">IF(N283="snížená",J283,0)</f>
        <v>0</v>
      </c>
      <c r="BG283" s="144">
        <f aca="true" t="shared" si="16" ref="BG283:BG292">IF(N283="zákl. přenesená",J283,0)</f>
        <v>0</v>
      </c>
      <c r="BH283" s="144">
        <f aca="true" t="shared" si="17" ref="BH283:BH292">IF(N283="sníž. přenesená",J283,0)</f>
        <v>0</v>
      </c>
      <c r="BI283" s="144">
        <f aca="true" t="shared" si="18" ref="BI283:BI292">IF(N283="nulová",J283,0)</f>
        <v>0</v>
      </c>
      <c r="BJ283" s="15" t="s">
        <v>85</v>
      </c>
      <c r="BK283" s="144">
        <f aca="true" t="shared" si="19" ref="BK283:BK292">ROUND(I283*H283,2)</f>
        <v>0</v>
      </c>
      <c r="BL283" s="15" t="s">
        <v>138</v>
      </c>
      <c r="BM283" s="143" t="s">
        <v>591</v>
      </c>
    </row>
    <row r="284" spans="2:65" s="1" customFormat="1" ht="24.2" customHeight="1">
      <c r="B284" s="30"/>
      <c r="C284" s="163" t="s">
        <v>592</v>
      </c>
      <c r="D284" s="163" t="s">
        <v>232</v>
      </c>
      <c r="E284" s="164" t="s">
        <v>593</v>
      </c>
      <c r="F284" s="165" t="s">
        <v>594</v>
      </c>
      <c r="G284" s="166" t="s">
        <v>325</v>
      </c>
      <c r="H284" s="167">
        <v>4</v>
      </c>
      <c r="I284" s="168"/>
      <c r="J284" s="169">
        <f t="shared" si="10"/>
        <v>0</v>
      </c>
      <c r="K284" s="170"/>
      <c r="L284" s="171"/>
      <c r="M284" s="172" t="s">
        <v>1</v>
      </c>
      <c r="N284" s="173" t="s">
        <v>42</v>
      </c>
      <c r="P284" s="141">
        <f t="shared" si="11"/>
        <v>0</v>
      </c>
      <c r="Q284" s="141">
        <v>0.0077</v>
      </c>
      <c r="R284" s="141">
        <f t="shared" si="12"/>
        <v>0.0308</v>
      </c>
      <c r="S284" s="141">
        <v>0</v>
      </c>
      <c r="T284" s="142">
        <f t="shared" si="13"/>
        <v>0</v>
      </c>
      <c r="AR284" s="143" t="s">
        <v>301</v>
      </c>
      <c r="AT284" s="143" t="s">
        <v>232</v>
      </c>
      <c r="AU284" s="143" t="s">
        <v>87</v>
      </c>
      <c r="AY284" s="15" t="s">
        <v>132</v>
      </c>
      <c r="BE284" s="144">
        <f t="shared" si="14"/>
        <v>0</v>
      </c>
      <c r="BF284" s="144">
        <f t="shared" si="15"/>
        <v>0</v>
      </c>
      <c r="BG284" s="144">
        <f t="shared" si="16"/>
        <v>0</v>
      </c>
      <c r="BH284" s="144">
        <f t="shared" si="17"/>
        <v>0</v>
      </c>
      <c r="BI284" s="144">
        <f t="shared" si="18"/>
        <v>0</v>
      </c>
      <c r="BJ284" s="15" t="s">
        <v>85</v>
      </c>
      <c r="BK284" s="144">
        <f t="shared" si="19"/>
        <v>0</v>
      </c>
      <c r="BL284" s="15" t="s">
        <v>301</v>
      </c>
      <c r="BM284" s="143" t="s">
        <v>595</v>
      </c>
    </row>
    <row r="285" spans="2:65" s="1" customFormat="1" ht="24.2" customHeight="1">
      <c r="B285" s="30"/>
      <c r="C285" s="131" t="s">
        <v>596</v>
      </c>
      <c r="D285" s="131" t="s">
        <v>134</v>
      </c>
      <c r="E285" s="132" t="s">
        <v>597</v>
      </c>
      <c r="F285" s="133" t="s">
        <v>598</v>
      </c>
      <c r="G285" s="134" t="s">
        <v>325</v>
      </c>
      <c r="H285" s="135">
        <v>4</v>
      </c>
      <c r="I285" s="136"/>
      <c r="J285" s="137">
        <f t="shared" si="10"/>
        <v>0</v>
      </c>
      <c r="K285" s="138"/>
      <c r="L285" s="30"/>
      <c r="M285" s="139" t="s">
        <v>1</v>
      </c>
      <c r="N285" s="140" t="s">
        <v>42</v>
      </c>
      <c r="P285" s="141">
        <f t="shared" si="11"/>
        <v>0</v>
      </c>
      <c r="Q285" s="141">
        <v>0.11241</v>
      </c>
      <c r="R285" s="141">
        <f t="shared" si="12"/>
        <v>0.44964</v>
      </c>
      <c r="S285" s="141">
        <v>0</v>
      </c>
      <c r="T285" s="142">
        <f t="shared" si="13"/>
        <v>0</v>
      </c>
      <c r="AR285" s="143" t="s">
        <v>138</v>
      </c>
      <c r="AT285" s="143" t="s">
        <v>134</v>
      </c>
      <c r="AU285" s="143" t="s">
        <v>87</v>
      </c>
      <c r="AY285" s="15" t="s">
        <v>132</v>
      </c>
      <c r="BE285" s="144">
        <f t="shared" si="14"/>
        <v>0</v>
      </c>
      <c r="BF285" s="144">
        <f t="shared" si="15"/>
        <v>0</v>
      </c>
      <c r="BG285" s="144">
        <f t="shared" si="16"/>
        <v>0</v>
      </c>
      <c r="BH285" s="144">
        <f t="shared" si="17"/>
        <v>0</v>
      </c>
      <c r="BI285" s="144">
        <f t="shared" si="18"/>
        <v>0</v>
      </c>
      <c r="BJ285" s="15" t="s">
        <v>85</v>
      </c>
      <c r="BK285" s="144">
        <f t="shared" si="19"/>
        <v>0</v>
      </c>
      <c r="BL285" s="15" t="s">
        <v>138</v>
      </c>
      <c r="BM285" s="143" t="s">
        <v>599</v>
      </c>
    </row>
    <row r="286" spans="2:65" s="1" customFormat="1" ht="16.5" customHeight="1">
      <c r="B286" s="30"/>
      <c r="C286" s="163" t="s">
        <v>600</v>
      </c>
      <c r="D286" s="163" t="s">
        <v>232</v>
      </c>
      <c r="E286" s="164" t="s">
        <v>601</v>
      </c>
      <c r="F286" s="165" t="s">
        <v>602</v>
      </c>
      <c r="G286" s="166" t="s">
        <v>325</v>
      </c>
      <c r="H286" s="167">
        <v>4</v>
      </c>
      <c r="I286" s="168"/>
      <c r="J286" s="169">
        <f t="shared" si="10"/>
        <v>0</v>
      </c>
      <c r="K286" s="170"/>
      <c r="L286" s="171"/>
      <c r="M286" s="172" t="s">
        <v>1</v>
      </c>
      <c r="N286" s="173" t="s">
        <v>42</v>
      </c>
      <c r="P286" s="141">
        <f t="shared" si="11"/>
        <v>0</v>
      </c>
      <c r="Q286" s="141">
        <v>0.003</v>
      </c>
      <c r="R286" s="141">
        <f t="shared" si="12"/>
        <v>0.012</v>
      </c>
      <c r="S286" s="141">
        <v>0</v>
      </c>
      <c r="T286" s="142">
        <f t="shared" si="13"/>
        <v>0</v>
      </c>
      <c r="AR286" s="143" t="s">
        <v>301</v>
      </c>
      <c r="AT286" s="143" t="s">
        <v>232</v>
      </c>
      <c r="AU286" s="143" t="s">
        <v>87</v>
      </c>
      <c r="AY286" s="15" t="s">
        <v>132</v>
      </c>
      <c r="BE286" s="144">
        <f t="shared" si="14"/>
        <v>0</v>
      </c>
      <c r="BF286" s="144">
        <f t="shared" si="15"/>
        <v>0</v>
      </c>
      <c r="BG286" s="144">
        <f t="shared" si="16"/>
        <v>0</v>
      </c>
      <c r="BH286" s="144">
        <f t="shared" si="17"/>
        <v>0</v>
      </c>
      <c r="BI286" s="144">
        <f t="shared" si="18"/>
        <v>0</v>
      </c>
      <c r="BJ286" s="15" t="s">
        <v>85</v>
      </c>
      <c r="BK286" s="144">
        <f t="shared" si="19"/>
        <v>0</v>
      </c>
      <c r="BL286" s="15" t="s">
        <v>301</v>
      </c>
      <c r="BM286" s="143" t="s">
        <v>603</v>
      </c>
    </row>
    <row r="287" spans="2:65" s="1" customFormat="1" ht="21.75" customHeight="1">
      <c r="B287" s="30"/>
      <c r="C287" s="163" t="s">
        <v>278</v>
      </c>
      <c r="D287" s="163" t="s">
        <v>232</v>
      </c>
      <c r="E287" s="164" t="s">
        <v>604</v>
      </c>
      <c r="F287" s="165" t="s">
        <v>605</v>
      </c>
      <c r="G287" s="166" t="s">
        <v>325</v>
      </c>
      <c r="H287" s="167">
        <v>4</v>
      </c>
      <c r="I287" s="168"/>
      <c r="J287" s="169">
        <f t="shared" si="10"/>
        <v>0</v>
      </c>
      <c r="K287" s="170"/>
      <c r="L287" s="171"/>
      <c r="M287" s="172" t="s">
        <v>1</v>
      </c>
      <c r="N287" s="173" t="s">
        <v>42</v>
      </c>
      <c r="P287" s="141">
        <f t="shared" si="11"/>
        <v>0</v>
      </c>
      <c r="Q287" s="141">
        <v>0.0025</v>
      </c>
      <c r="R287" s="141">
        <f t="shared" si="12"/>
        <v>0.01</v>
      </c>
      <c r="S287" s="141">
        <v>0</v>
      </c>
      <c r="T287" s="142">
        <f t="shared" si="13"/>
        <v>0</v>
      </c>
      <c r="AR287" s="143" t="s">
        <v>301</v>
      </c>
      <c r="AT287" s="143" t="s">
        <v>232</v>
      </c>
      <c r="AU287" s="143" t="s">
        <v>87</v>
      </c>
      <c r="AY287" s="15" t="s">
        <v>132</v>
      </c>
      <c r="BE287" s="144">
        <f t="shared" si="14"/>
        <v>0</v>
      </c>
      <c r="BF287" s="144">
        <f t="shared" si="15"/>
        <v>0</v>
      </c>
      <c r="BG287" s="144">
        <f t="shared" si="16"/>
        <v>0</v>
      </c>
      <c r="BH287" s="144">
        <f t="shared" si="17"/>
        <v>0</v>
      </c>
      <c r="BI287" s="144">
        <f t="shared" si="18"/>
        <v>0</v>
      </c>
      <c r="BJ287" s="15" t="s">
        <v>85</v>
      </c>
      <c r="BK287" s="144">
        <f t="shared" si="19"/>
        <v>0</v>
      </c>
      <c r="BL287" s="15" t="s">
        <v>301</v>
      </c>
      <c r="BM287" s="143" t="s">
        <v>606</v>
      </c>
    </row>
    <row r="288" spans="2:65" s="1" customFormat="1" ht="21.75" customHeight="1">
      <c r="B288" s="30"/>
      <c r="C288" s="163" t="s">
        <v>607</v>
      </c>
      <c r="D288" s="163" t="s">
        <v>232</v>
      </c>
      <c r="E288" s="164" t="s">
        <v>608</v>
      </c>
      <c r="F288" s="165" t="s">
        <v>609</v>
      </c>
      <c r="G288" s="166" t="s">
        <v>325</v>
      </c>
      <c r="H288" s="167">
        <v>8</v>
      </c>
      <c r="I288" s="168"/>
      <c r="J288" s="169">
        <f t="shared" si="10"/>
        <v>0</v>
      </c>
      <c r="K288" s="170"/>
      <c r="L288" s="171"/>
      <c r="M288" s="172" t="s">
        <v>1</v>
      </c>
      <c r="N288" s="173" t="s">
        <v>42</v>
      </c>
      <c r="P288" s="141">
        <f t="shared" si="11"/>
        <v>0</v>
      </c>
      <c r="Q288" s="141">
        <v>0.00035</v>
      </c>
      <c r="R288" s="141">
        <f t="shared" si="12"/>
        <v>0.0028</v>
      </c>
      <c r="S288" s="141">
        <v>0</v>
      </c>
      <c r="T288" s="142">
        <f t="shared" si="13"/>
        <v>0</v>
      </c>
      <c r="AR288" s="143" t="s">
        <v>301</v>
      </c>
      <c r="AT288" s="143" t="s">
        <v>232</v>
      </c>
      <c r="AU288" s="143" t="s">
        <v>87</v>
      </c>
      <c r="AY288" s="15" t="s">
        <v>132</v>
      </c>
      <c r="BE288" s="144">
        <f t="shared" si="14"/>
        <v>0</v>
      </c>
      <c r="BF288" s="144">
        <f t="shared" si="15"/>
        <v>0</v>
      </c>
      <c r="BG288" s="144">
        <f t="shared" si="16"/>
        <v>0</v>
      </c>
      <c r="BH288" s="144">
        <f t="shared" si="17"/>
        <v>0</v>
      </c>
      <c r="BI288" s="144">
        <f t="shared" si="18"/>
        <v>0</v>
      </c>
      <c r="BJ288" s="15" t="s">
        <v>85</v>
      </c>
      <c r="BK288" s="144">
        <f t="shared" si="19"/>
        <v>0</v>
      </c>
      <c r="BL288" s="15" t="s">
        <v>301</v>
      </c>
      <c r="BM288" s="143" t="s">
        <v>610</v>
      </c>
    </row>
    <row r="289" spans="2:65" s="1" customFormat="1" ht="16.5" customHeight="1">
      <c r="B289" s="30"/>
      <c r="C289" s="163" t="s">
        <v>611</v>
      </c>
      <c r="D289" s="163" t="s">
        <v>232</v>
      </c>
      <c r="E289" s="164" t="s">
        <v>612</v>
      </c>
      <c r="F289" s="165" t="s">
        <v>613</v>
      </c>
      <c r="G289" s="166" t="s">
        <v>325</v>
      </c>
      <c r="H289" s="167">
        <v>4</v>
      </c>
      <c r="I289" s="168"/>
      <c r="J289" s="169">
        <f t="shared" si="10"/>
        <v>0</v>
      </c>
      <c r="K289" s="170"/>
      <c r="L289" s="171"/>
      <c r="M289" s="172" t="s">
        <v>1</v>
      </c>
      <c r="N289" s="173" t="s">
        <v>42</v>
      </c>
      <c r="P289" s="141">
        <f t="shared" si="11"/>
        <v>0</v>
      </c>
      <c r="Q289" s="141">
        <v>0.0001</v>
      </c>
      <c r="R289" s="141">
        <f t="shared" si="12"/>
        <v>0.0004</v>
      </c>
      <c r="S289" s="141">
        <v>0</v>
      </c>
      <c r="T289" s="142">
        <f t="shared" si="13"/>
        <v>0</v>
      </c>
      <c r="AR289" s="143" t="s">
        <v>301</v>
      </c>
      <c r="AT289" s="143" t="s">
        <v>232</v>
      </c>
      <c r="AU289" s="143" t="s">
        <v>87</v>
      </c>
      <c r="AY289" s="15" t="s">
        <v>132</v>
      </c>
      <c r="BE289" s="144">
        <f t="shared" si="14"/>
        <v>0</v>
      </c>
      <c r="BF289" s="144">
        <f t="shared" si="15"/>
        <v>0</v>
      </c>
      <c r="BG289" s="144">
        <f t="shared" si="16"/>
        <v>0</v>
      </c>
      <c r="BH289" s="144">
        <f t="shared" si="17"/>
        <v>0</v>
      </c>
      <c r="BI289" s="144">
        <f t="shared" si="18"/>
        <v>0</v>
      </c>
      <c r="BJ289" s="15" t="s">
        <v>85</v>
      </c>
      <c r="BK289" s="144">
        <f t="shared" si="19"/>
        <v>0</v>
      </c>
      <c r="BL289" s="15" t="s">
        <v>301</v>
      </c>
      <c r="BM289" s="143" t="s">
        <v>614</v>
      </c>
    </row>
    <row r="290" spans="2:65" s="1" customFormat="1" ht="33" customHeight="1">
      <c r="B290" s="30"/>
      <c r="C290" s="131" t="s">
        <v>615</v>
      </c>
      <c r="D290" s="131" t="s">
        <v>134</v>
      </c>
      <c r="E290" s="132" t="s">
        <v>616</v>
      </c>
      <c r="F290" s="133" t="s">
        <v>617</v>
      </c>
      <c r="G290" s="134" t="s">
        <v>160</v>
      </c>
      <c r="H290" s="135">
        <v>386.5</v>
      </c>
      <c r="I290" s="136"/>
      <c r="J290" s="137">
        <f t="shared" si="10"/>
        <v>0</v>
      </c>
      <c r="K290" s="138"/>
      <c r="L290" s="30"/>
      <c r="M290" s="139" t="s">
        <v>1</v>
      </c>
      <c r="N290" s="140" t="s">
        <v>42</v>
      </c>
      <c r="P290" s="141">
        <f t="shared" si="11"/>
        <v>0</v>
      </c>
      <c r="Q290" s="141">
        <v>0.1554</v>
      </c>
      <c r="R290" s="141">
        <f t="shared" si="12"/>
        <v>60.0621</v>
      </c>
      <c r="S290" s="141">
        <v>0</v>
      </c>
      <c r="T290" s="142">
        <f t="shared" si="13"/>
        <v>0</v>
      </c>
      <c r="AR290" s="143" t="s">
        <v>138</v>
      </c>
      <c r="AT290" s="143" t="s">
        <v>134</v>
      </c>
      <c r="AU290" s="143" t="s">
        <v>87</v>
      </c>
      <c r="AY290" s="15" t="s">
        <v>132</v>
      </c>
      <c r="BE290" s="144">
        <f t="shared" si="14"/>
        <v>0</v>
      </c>
      <c r="BF290" s="144">
        <f t="shared" si="15"/>
        <v>0</v>
      </c>
      <c r="BG290" s="144">
        <f t="shared" si="16"/>
        <v>0</v>
      </c>
      <c r="BH290" s="144">
        <f t="shared" si="17"/>
        <v>0</v>
      </c>
      <c r="BI290" s="144">
        <f t="shared" si="18"/>
        <v>0</v>
      </c>
      <c r="BJ290" s="15" t="s">
        <v>85</v>
      </c>
      <c r="BK290" s="144">
        <f t="shared" si="19"/>
        <v>0</v>
      </c>
      <c r="BL290" s="15" t="s">
        <v>138</v>
      </c>
      <c r="BM290" s="143" t="s">
        <v>618</v>
      </c>
    </row>
    <row r="291" spans="2:65" s="1" customFormat="1" ht="24.2" customHeight="1">
      <c r="B291" s="30"/>
      <c r="C291" s="163" t="s">
        <v>619</v>
      </c>
      <c r="D291" s="163" t="s">
        <v>232</v>
      </c>
      <c r="E291" s="164" t="s">
        <v>620</v>
      </c>
      <c r="F291" s="165" t="s">
        <v>621</v>
      </c>
      <c r="G291" s="166" t="s">
        <v>325</v>
      </c>
      <c r="H291" s="167">
        <v>2</v>
      </c>
      <c r="I291" s="168"/>
      <c r="J291" s="169">
        <f t="shared" si="10"/>
        <v>0</v>
      </c>
      <c r="K291" s="170"/>
      <c r="L291" s="171"/>
      <c r="M291" s="172" t="s">
        <v>1</v>
      </c>
      <c r="N291" s="173" t="s">
        <v>42</v>
      </c>
      <c r="P291" s="141">
        <f t="shared" si="11"/>
        <v>0</v>
      </c>
      <c r="Q291" s="141">
        <v>0.06567</v>
      </c>
      <c r="R291" s="141">
        <f t="shared" si="12"/>
        <v>0.13134</v>
      </c>
      <c r="S291" s="141">
        <v>0</v>
      </c>
      <c r="T291" s="142">
        <f t="shared" si="13"/>
        <v>0</v>
      </c>
      <c r="AR291" s="143" t="s">
        <v>301</v>
      </c>
      <c r="AT291" s="143" t="s">
        <v>232</v>
      </c>
      <c r="AU291" s="143" t="s">
        <v>87</v>
      </c>
      <c r="AY291" s="15" t="s">
        <v>132</v>
      </c>
      <c r="BE291" s="144">
        <f t="shared" si="14"/>
        <v>0</v>
      </c>
      <c r="BF291" s="144">
        <f t="shared" si="15"/>
        <v>0</v>
      </c>
      <c r="BG291" s="144">
        <f t="shared" si="16"/>
        <v>0</v>
      </c>
      <c r="BH291" s="144">
        <f t="shared" si="17"/>
        <v>0</v>
      </c>
      <c r="BI291" s="144">
        <f t="shared" si="18"/>
        <v>0</v>
      </c>
      <c r="BJ291" s="15" t="s">
        <v>85</v>
      </c>
      <c r="BK291" s="144">
        <f t="shared" si="19"/>
        <v>0</v>
      </c>
      <c r="BL291" s="15" t="s">
        <v>301</v>
      </c>
      <c r="BM291" s="143" t="s">
        <v>622</v>
      </c>
    </row>
    <row r="292" spans="2:65" s="1" customFormat="1" ht="24.2" customHeight="1">
      <c r="B292" s="30"/>
      <c r="C292" s="163" t="s">
        <v>623</v>
      </c>
      <c r="D292" s="163" t="s">
        <v>232</v>
      </c>
      <c r="E292" s="164" t="s">
        <v>624</v>
      </c>
      <c r="F292" s="165" t="s">
        <v>625</v>
      </c>
      <c r="G292" s="166" t="s">
        <v>325</v>
      </c>
      <c r="H292" s="167">
        <v>24</v>
      </c>
      <c r="I292" s="168"/>
      <c r="J292" s="169">
        <f t="shared" si="10"/>
        <v>0</v>
      </c>
      <c r="K292" s="170"/>
      <c r="L292" s="171"/>
      <c r="M292" s="172" t="s">
        <v>1</v>
      </c>
      <c r="N292" s="173" t="s">
        <v>42</v>
      </c>
      <c r="P292" s="141">
        <f t="shared" si="11"/>
        <v>0</v>
      </c>
      <c r="Q292" s="141">
        <v>0.062</v>
      </c>
      <c r="R292" s="141">
        <f t="shared" si="12"/>
        <v>1.488</v>
      </c>
      <c r="S292" s="141">
        <v>0</v>
      </c>
      <c r="T292" s="142">
        <f t="shared" si="13"/>
        <v>0</v>
      </c>
      <c r="AR292" s="143" t="s">
        <v>301</v>
      </c>
      <c r="AT292" s="143" t="s">
        <v>232</v>
      </c>
      <c r="AU292" s="143" t="s">
        <v>87</v>
      </c>
      <c r="AY292" s="15" t="s">
        <v>132</v>
      </c>
      <c r="BE292" s="144">
        <f t="shared" si="14"/>
        <v>0</v>
      </c>
      <c r="BF292" s="144">
        <f t="shared" si="15"/>
        <v>0</v>
      </c>
      <c r="BG292" s="144">
        <f t="shared" si="16"/>
        <v>0</v>
      </c>
      <c r="BH292" s="144">
        <f t="shared" si="17"/>
        <v>0</v>
      </c>
      <c r="BI292" s="144">
        <f t="shared" si="18"/>
        <v>0</v>
      </c>
      <c r="BJ292" s="15" t="s">
        <v>85</v>
      </c>
      <c r="BK292" s="144">
        <f t="shared" si="19"/>
        <v>0</v>
      </c>
      <c r="BL292" s="15" t="s">
        <v>301</v>
      </c>
      <c r="BM292" s="143" t="s">
        <v>626</v>
      </c>
    </row>
    <row r="293" spans="2:51" s="12" customFormat="1" ht="11.25">
      <c r="B293" s="145"/>
      <c r="D293" s="146" t="s">
        <v>140</v>
      </c>
      <c r="E293" s="147" t="s">
        <v>1</v>
      </c>
      <c r="F293" s="148" t="s">
        <v>627</v>
      </c>
      <c r="H293" s="149">
        <v>24</v>
      </c>
      <c r="I293" s="150"/>
      <c r="L293" s="145"/>
      <c r="M293" s="151"/>
      <c r="T293" s="152"/>
      <c r="AT293" s="147" t="s">
        <v>140</v>
      </c>
      <c r="AU293" s="147" t="s">
        <v>87</v>
      </c>
      <c r="AV293" s="12" t="s">
        <v>87</v>
      </c>
      <c r="AW293" s="12" t="s">
        <v>33</v>
      </c>
      <c r="AX293" s="12" t="s">
        <v>77</v>
      </c>
      <c r="AY293" s="147" t="s">
        <v>132</v>
      </c>
    </row>
    <row r="294" spans="2:51" s="13" customFormat="1" ht="11.25">
      <c r="B294" s="153"/>
      <c r="D294" s="146" t="s">
        <v>140</v>
      </c>
      <c r="E294" s="154" t="s">
        <v>1</v>
      </c>
      <c r="F294" s="155" t="s">
        <v>144</v>
      </c>
      <c r="H294" s="156">
        <v>24</v>
      </c>
      <c r="I294" s="157"/>
      <c r="L294" s="153"/>
      <c r="M294" s="158"/>
      <c r="T294" s="159"/>
      <c r="AT294" s="154" t="s">
        <v>140</v>
      </c>
      <c r="AU294" s="154" t="s">
        <v>87</v>
      </c>
      <c r="AV294" s="13" t="s">
        <v>138</v>
      </c>
      <c r="AW294" s="13" t="s">
        <v>33</v>
      </c>
      <c r="AX294" s="13" t="s">
        <v>85</v>
      </c>
      <c r="AY294" s="154" t="s">
        <v>132</v>
      </c>
    </row>
    <row r="295" spans="2:65" s="1" customFormat="1" ht="24.2" customHeight="1">
      <c r="B295" s="30"/>
      <c r="C295" s="163" t="s">
        <v>628</v>
      </c>
      <c r="D295" s="163" t="s">
        <v>232</v>
      </c>
      <c r="E295" s="164" t="s">
        <v>629</v>
      </c>
      <c r="F295" s="165" t="s">
        <v>630</v>
      </c>
      <c r="G295" s="166" t="s">
        <v>325</v>
      </c>
      <c r="H295" s="167">
        <v>6</v>
      </c>
      <c r="I295" s="168"/>
      <c r="J295" s="169">
        <f>ROUND(I295*H295,2)</f>
        <v>0</v>
      </c>
      <c r="K295" s="170"/>
      <c r="L295" s="171"/>
      <c r="M295" s="172" t="s">
        <v>1</v>
      </c>
      <c r="N295" s="173" t="s">
        <v>42</v>
      </c>
      <c r="P295" s="141">
        <f>O295*H295</f>
        <v>0</v>
      </c>
      <c r="Q295" s="141">
        <v>0.059</v>
      </c>
      <c r="R295" s="141">
        <f>Q295*H295</f>
        <v>0.354</v>
      </c>
      <c r="S295" s="141">
        <v>0</v>
      </c>
      <c r="T295" s="142">
        <f>S295*H295</f>
        <v>0</v>
      </c>
      <c r="AR295" s="143" t="s">
        <v>301</v>
      </c>
      <c r="AT295" s="143" t="s">
        <v>232</v>
      </c>
      <c r="AU295" s="143" t="s">
        <v>87</v>
      </c>
      <c r="AY295" s="15" t="s">
        <v>132</v>
      </c>
      <c r="BE295" s="144">
        <f>IF(N295="základní",J295,0)</f>
        <v>0</v>
      </c>
      <c r="BF295" s="144">
        <f>IF(N295="snížená",J295,0)</f>
        <v>0</v>
      </c>
      <c r="BG295" s="144">
        <f>IF(N295="zákl. přenesená",J295,0)</f>
        <v>0</v>
      </c>
      <c r="BH295" s="144">
        <f>IF(N295="sníž. přenesená",J295,0)</f>
        <v>0</v>
      </c>
      <c r="BI295" s="144">
        <f>IF(N295="nulová",J295,0)</f>
        <v>0</v>
      </c>
      <c r="BJ295" s="15" t="s">
        <v>85</v>
      </c>
      <c r="BK295" s="144">
        <f>ROUND(I295*H295,2)</f>
        <v>0</v>
      </c>
      <c r="BL295" s="15" t="s">
        <v>301</v>
      </c>
      <c r="BM295" s="143" t="s">
        <v>631</v>
      </c>
    </row>
    <row r="296" spans="2:51" s="12" customFormat="1" ht="11.25">
      <c r="B296" s="145"/>
      <c r="D296" s="146" t="s">
        <v>140</v>
      </c>
      <c r="E296" s="147" t="s">
        <v>1</v>
      </c>
      <c r="F296" s="148" t="s">
        <v>632</v>
      </c>
      <c r="H296" s="149">
        <v>6</v>
      </c>
      <c r="I296" s="150"/>
      <c r="L296" s="145"/>
      <c r="M296" s="151"/>
      <c r="T296" s="152"/>
      <c r="AT296" s="147" t="s">
        <v>140</v>
      </c>
      <c r="AU296" s="147" t="s">
        <v>87</v>
      </c>
      <c r="AV296" s="12" t="s">
        <v>87</v>
      </c>
      <c r="AW296" s="12" t="s">
        <v>33</v>
      </c>
      <c r="AX296" s="12" t="s">
        <v>77</v>
      </c>
      <c r="AY296" s="147" t="s">
        <v>132</v>
      </c>
    </row>
    <row r="297" spans="2:51" s="13" customFormat="1" ht="11.25">
      <c r="B297" s="153"/>
      <c r="D297" s="146" t="s">
        <v>140</v>
      </c>
      <c r="E297" s="154" t="s">
        <v>1</v>
      </c>
      <c r="F297" s="155" t="s">
        <v>144</v>
      </c>
      <c r="H297" s="156">
        <v>6</v>
      </c>
      <c r="I297" s="157"/>
      <c r="L297" s="153"/>
      <c r="M297" s="158"/>
      <c r="T297" s="159"/>
      <c r="AT297" s="154" t="s">
        <v>140</v>
      </c>
      <c r="AU297" s="154" t="s">
        <v>87</v>
      </c>
      <c r="AV297" s="13" t="s">
        <v>138</v>
      </c>
      <c r="AW297" s="13" t="s">
        <v>33</v>
      </c>
      <c r="AX297" s="13" t="s">
        <v>85</v>
      </c>
      <c r="AY297" s="154" t="s">
        <v>132</v>
      </c>
    </row>
    <row r="298" spans="2:65" s="1" customFormat="1" ht="21.75" customHeight="1">
      <c r="B298" s="30"/>
      <c r="C298" s="163" t="s">
        <v>633</v>
      </c>
      <c r="D298" s="163" t="s">
        <v>232</v>
      </c>
      <c r="E298" s="164" t="s">
        <v>634</v>
      </c>
      <c r="F298" s="165" t="s">
        <v>635</v>
      </c>
      <c r="G298" s="166" t="s">
        <v>325</v>
      </c>
      <c r="H298" s="167">
        <v>106</v>
      </c>
      <c r="I298" s="168"/>
      <c r="J298" s="169">
        <f>ROUND(I298*H298,2)</f>
        <v>0</v>
      </c>
      <c r="K298" s="170"/>
      <c r="L298" s="171"/>
      <c r="M298" s="172" t="s">
        <v>1</v>
      </c>
      <c r="N298" s="173" t="s">
        <v>42</v>
      </c>
      <c r="P298" s="141">
        <f>O298*H298</f>
        <v>0</v>
      </c>
      <c r="Q298" s="141">
        <v>0.056</v>
      </c>
      <c r="R298" s="141">
        <f>Q298*H298</f>
        <v>5.936</v>
      </c>
      <c r="S298" s="141">
        <v>0</v>
      </c>
      <c r="T298" s="142">
        <f>S298*H298</f>
        <v>0</v>
      </c>
      <c r="AR298" s="143" t="s">
        <v>301</v>
      </c>
      <c r="AT298" s="143" t="s">
        <v>232</v>
      </c>
      <c r="AU298" s="143" t="s">
        <v>87</v>
      </c>
      <c r="AY298" s="15" t="s">
        <v>132</v>
      </c>
      <c r="BE298" s="144">
        <f>IF(N298="základní",J298,0)</f>
        <v>0</v>
      </c>
      <c r="BF298" s="144">
        <f>IF(N298="snížená",J298,0)</f>
        <v>0</v>
      </c>
      <c r="BG298" s="144">
        <f>IF(N298="zákl. přenesená",J298,0)</f>
        <v>0</v>
      </c>
      <c r="BH298" s="144">
        <f>IF(N298="sníž. přenesená",J298,0)</f>
        <v>0</v>
      </c>
      <c r="BI298" s="144">
        <f>IF(N298="nulová",J298,0)</f>
        <v>0</v>
      </c>
      <c r="BJ298" s="15" t="s">
        <v>85</v>
      </c>
      <c r="BK298" s="144">
        <f>ROUND(I298*H298,2)</f>
        <v>0</v>
      </c>
      <c r="BL298" s="15" t="s">
        <v>301</v>
      </c>
      <c r="BM298" s="143" t="s">
        <v>636</v>
      </c>
    </row>
    <row r="299" spans="2:51" s="12" customFormat="1" ht="11.25">
      <c r="B299" s="145"/>
      <c r="D299" s="146" t="s">
        <v>140</v>
      </c>
      <c r="E299" s="147" t="s">
        <v>1</v>
      </c>
      <c r="F299" s="148" t="s">
        <v>637</v>
      </c>
      <c r="H299" s="149">
        <v>46.5</v>
      </c>
      <c r="I299" s="150"/>
      <c r="L299" s="145"/>
      <c r="M299" s="151"/>
      <c r="T299" s="152"/>
      <c r="AT299" s="147" t="s">
        <v>140</v>
      </c>
      <c r="AU299" s="147" t="s">
        <v>87</v>
      </c>
      <c r="AV299" s="12" t="s">
        <v>87</v>
      </c>
      <c r="AW299" s="12" t="s">
        <v>33</v>
      </c>
      <c r="AX299" s="12" t="s">
        <v>77</v>
      </c>
      <c r="AY299" s="147" t="s">
        <v>132</v>
      </c>
    </row>
    <row r="300" spans="2:51" s="12" customFormat="1" ht="11.25">
      <c r="B300" s="145"/>
      <c r="D300" s="146" t="s">
        <v>140</v>
      </c>
      <c r="E300" s="147" t="s">
        <v>1</v>
      </c>
      <c r="F300" s="148" t="s">
        <v>638</v>
      </c>
      <c r="H300" s="149">
        <v>10</v>
      </c>
      <c r="I300" s="150"/>
      <c r="L300" s="145"/>
      <c r="M300" s="151"/>
      <c r="T300" s="152"/>
      <c r="AT300" s="147" t="s">
        <v>140</v>
      </c>
      <c r="AU300" s="147" t="s">
        <v>87</v>
      </c>
      <c r="AV300" s="12" t="s">
        <v>87</v>
      </c>
      <c r="AW300" s="12" t="s">
        <v>33</v>
      </c>
      <c r="AX300" s="12" t="s">
        <v>77</v>
      </c>
      <c r="AY300" s="147" t="s">
        <v>132</v>
      </c>
    </row>
    <row r="301" spans="2:51" s="12" customFormat="1" ht="11.25">
      <c r="B301" s="145"/>
      <c r="D301" s="146" t="s">
        <v>140</v>
      </c>
      <c r="E301" s="147" t="s">
        <v>1</v>
      </c>
      <c r="F301" s="148" t="s">
        <v>639</v>
      </c>
      <c r="H301" s="149">
        <v>23.5</v>
      </c>
      <c r="I301" s="150"/>
      <c r="L301" s="145"/>
      <c r="M301" s="151"/>
      <c r="T301" s="152"/>
      <c r="AT301" s="147" t="s">
        <v>140</v>
      </c>
      <c r="AU301" s="147" t="s">
        <v>87</v>
      </c>
      <c r="AV301" s="12" t="s">
        <v>87</v>
      </c>
      <c r="AW301" s="12" t="s">
        <v>33</v>
      </c>
      <c r="AX301" s="12" t="s">
        <v>77</v>
      </c>
      <c r="AY301" s="147" t="s">
        <v>132</v>
      </c>
    </row>
    <row r="302" spans="2:51" s="12" customFormat="1" ht="11.25">
      <c r="B302" s="145"/>
      <c r="D302" s="146" t="s">
        <v>140</v>
      </c>
      <c r="E302" s="147" t="s">
        <v>1</v>
      </c>
      <c r="F302" s="148" t="s">
        <v>640</v>
      </c>
      <c r="H302" s="149">
        <v>26</v>
      </c>
      <c r="I302" s="150"/>
      <c r="L302" s="145"/>
      <c r="M302" s="151"/>
      <c r="T302" s="152"/>
      <c r="AT302" s="147" t="s">
        <v>140</v>
      </c>
      <c r="AU302" s="147" t="s">
        <v>87</v>
      </c>
      <c r="AV302" s="12" t="s">
        <v>87</v>
      </c>
      <c r="AW302" s="12" t="s">
        <v>33</v>
      </c>
      <c r="AX302" s="12" t="s">
        <v>77</v>
      </c>
      <c r="AY302" s="147" t="s">
        <v>132</v>
      </c>
    </row>
    <row r="303" spans="2:51" s="13" customFormat="1" ht="11.25">
      <c r="B303" s="153"/>
      <c r="D303" s="146" t="s">
        <v>140</v>
      </c>
      <c r="E303" s="154" t="s">
        <v>1</v>
      </c>
      <c r="F303" s="155" t="s">
        <v>144</v>
      </c>
      <c r="H303" s="156">
        <v>106</v>
      </c>
      <c r="I303" s="157"/>
      <c r="L303" s="153"/>
      <c r="M303" s="158"/>
      <c r="T303" s="159"/>
      <c r="AT303" s="154" t="s">
        <v>140</v>
      </c>
      <c r="AU303" s="154" t="s">
        <v>87</v>
      </c>
      <c r="AV303" s="13" t="s">
        <v>138</v>
      </c>
      <c r="AW303" s="13" t="s">
        <v>33</v>
      </c>
      <c r="AX303" s="13" t="s">
        <v>85</v>
      </c>
      <c r="AY303" s="154" t="s">
        <v>132</v>
      </c>
    </row>
    <row r="304" spans="2:65" s="1" customFormat="1" ht="16.5" customHeight="1">
      <c r="B304" s="30"/>
      <c r="C304" s="163" t="s">
        <v>641</v>
      </c>
      <c r="D304" s="163" t="s">
        <v>232</v>
      </c>
      <c r="E304" s="164" t="s">
        <v>642</v>
      </c>
      <c r="F304" s="165" t="s">
        <v>643</v>
      </c>
      <c r="G304" s="166" t="s">
        <v>160</v>
      </c>
      <c r="H304" s="167">
        <v>140</v>
      </c>
      <c r="I304" s="168"/>
      <c r="J304" s="169">
        <f>ROUND(I304*H304,2)</f>
        <v>0</v>
      </c>
      <c r="K304" s="170"/>
      <c r="L304" s="171"/>
      <c r="M304" s="172" t="s">
        <v>1</v>
      </c>
      <c r="N304" s="173" t="s">
        <v>42</v>
      </c>
      <c r="P304" s="141">
        <f>O304*H304</f>
        <v>0</v>
      </c>
      <c r="Q304" s="141">
        <v>0.08</v>
      </c>
      <c r="R304" s="141">
        <f>Q304*H304</f>
        <v>11.200000000000001</v>
      </c>
      <c r="S304" s="141">
        <v>0</v>
      </c>
      <c r="T304" s="142">
        <f>S304*H304</f>
        <v>0</v>
      </c>
      <c r="AR304" s="143" t="s">
        <v>301</v>
      </c>
      <c r="AT304" s="143" t="s">
        <v>232</v>
      </c>
      <c r="AU304" s="143" t="s">
        <v>87</v>
      </c>
      <c r="AY304" s="15" t="s">
        <v>132</v>
      </c>
      <c r="BE304" s="144">
        <f>IF(N304="základní",J304,0)</f>
        <v>0</v>
      </c>
      <c r="BF304" s="144">
        <f>IF(N304="snížená",J304,0)</f>
        <v>0</v>
      </c>
      <c r="BG304" s="144">
        <f>IF(N304="zákl. přenesená",J304,0)</f>
        <v>0</v>
      </c>
      <c r="BH304" s="144">
        <f>IF(N304="sníž. přenesená",J304,0)</f>
        <v>0</v>
      </c>
      <c r="BI304" s="144">
        <f>IF(N304="nulová",J304,0)</f>
        <v>0</v>
      </c>
      <c r="BJ304" s="15" t="s">
        <v>85</v>
      </c>
      <c r="BK304" s="144">
        <f>ROUND(I304*H304,2)</f>
        <v>0</v>
      </c>
      <c r="BL304" s="15" t="s">
        <v>301</v>
      </c>
      <c r="BM304" s="143" t="s">
        <v>644</v>
      </c>
    </row>
    <row r="305" spans="2:51" s="12" customFormat="1" ht="11.25">
      <c r="B305" s="145"/>
      <c r="D305" s="146" t="s">
        <v>140</v>
      </c>
      <c r="E305" s="147" t="s">
        <v>1</v>
      </c>
      <c r="F305" s="148" t="s">
        <v>645</v>
      </c>
      <c r="H305" s="149">
        <v>93</v>
      </c>
      <c r="I305" s="150"/>
      <c r="L305" s="145"/>
      <c r="M305" s="151"/>
      <c r="T305" s="152"/>
      <c r="AT305" s="147" t="s">
        <v>140</v>
      </c>
      <c r="AU305" s="147" t="s">
        <v>87</v>
      </c>
      <c r="AV305" s="12" t="s">
        <v>87</v>
      </c>
      <c r="AW305" s="12" t="s">
        <v>33</v>
      </c>
      <c r="AX305" s="12" t="s">
        <v>77</v>
      </c>
      <c r="AY305" s="147" t="s">
        <v>132</v>
      </c>
    </row>
    <row r="306" spans="2:51" s="12" customFormat="1" ht="11.25">
      <c r="B306" s="145"/>
      <c r="D306" s="146" t="s">
        <v>140</v>
      </c>
      <c r="E306" s="147" t="s">
        <v>1</v>
      </c>
      <c r="F306" s="148" t="s">
        <v>646</v>
      </c>
      <c r="H306" s="149">
        <v>47</v>
      </c>
      <c r="I306" s="150"/>
      <c r="L306" s="145"/>
      <c r="M306" s="151"/>
      <c r="T306" s="152"/>
      <c r="AT306" s="147" t="s">
        <v>140</v>
      </c>
      <c r="AU306" s="147" t="s">
        <v>87</v>
      </c>
      <c r="AV306" s="12" t="s">
        <v>87</v>
      </c>
      <c r="AW306" s="12" t="s">
        <v>33</v>
      </c>
      <c r="AX306" s="12" t="s">
        <v>77</v>
      </c>
      <c r="AY306" s="147" t="s">
        <v>132</v>
      </c>
    </row>
    <row r="307" spans="2:51" s="13" customFormat="1" ht="11.25">
      <c r="B307" s="153"/>
      <c r="D307" s="146" t="s">
        <v>140</v>
      </c>
      <c r="E307" s="154" t="s">
        <v>1</v>
      </c>
      <c r="F307" s="155" t="s">
        <v>144</v>
      </c>
      <c r="H307" s="156">
        <v>140</v>
      </c>
      <c r="I307" s="157"/>
      <c r="L307" s="153"/>
      <c r="M307" s="158"/>
      <c r="T307" s="159"/>
      <c r="AT307" s="154" t="s">
        <v>140</v>
      </c>
      <c r="AU307" s="154" t="s">
        <v>87</v>
      </c>
      <c r="AV307" s="13" t="s">
        <v>138</v>
      </c>
      <c r="AW307" s="13" t="s">
        <v>33</v>
      </c>
      <c r="AX307" s="13" t="s">
        <v>85</v>
      </c>
      <c r="AY307" s="154" t="s">
        <v>132</v>
      </c>
    </row>
    <row r="308" spans="2:65" s="1" customFormat="1" ht="16.5" customHeight="1">
      <c r="B308" s="30"/>
      <c r="C308" s="163" t="s">
        <v>647</v>
      </c>
      <c r="D308" s="163" t="s">
        <v>232</v>
      </c>
      <c r="E308" s="164" t="s">
        <v>648</v>
      </c>
      <c r="F308" s="165" t="s">
        <v>649</v>
      </c>
      <c r="G308" s="166" t="s">
        <v>160</v>
      </c>
      <c r="H308" s="167">
        <v>108.5</v>
      </c>
      <c r="I308" s="168"/>
      <c r="J308" s="169">
        <f>ROUND(I308*H308,2)</f>
        <v>0</v>
      </c>
      <c r="K308" s="170"/>
      <c r="L308" s="171"/>
      <c r="M308" s="172" t="s">
        <v>1</v>
      </c>
      <c r="N308" s="173" t="s">
        <v>42</v>
      </c>
      <c r="P308" s="141">
        <f>O308*H308</f>
        <v>0</v>
      </c>
      <c r="Q308" s="141">
        <v>0.055</v>
      </c>
      <c r="R308" s="141">
        <f>Q308*H308</f>
        <v>5.9675</v>
      </c>
      <c r="S308" s="141">
        <v>0</v>
      </c>
      <c r="T308" s="142">
        <f>S308*H308</f>
        <v>0</v>
      </c>
      <c r="AR308" s="143" t="s">
        <v>301</v>
      </c>
      <c r="AT308" s="143" t="s">
        <v>232</v>
      </c>
      <c r="AU308" s="143" t="s">
        <v>87</v>
      </c>
      <c r="AY308" s="15" t="s">
        <v>132</v>
      </c>
      <c r="BE308" s="144">
        <f>IF(N308="základní",J308,0)</f>
        <v>0</v>
      </c>
      <c r="BF308" s="144">
        <f>IF(N308="snížená",J308,0)</f>
        <v>0</v>
      </c>
      <c r="BG308" s="144">
        <f>IF(N308="zákl. přenesená",J308,0)</f>
        <v>0</v>
      </c>
      <c r="BH308" s="144">
        <f>IF(N308="sníž. přenesená",J308,0)</f>
        <v>0</v>
      </c>
      <c r="BI308" s="144">
        <f>IF(N308="nulová",J308,0)</f>
        <v>0</v>
      </c>
      <c r="BJ308" s="15" t="s">
        <v>85</v>
      </c>
      <c r="BK308" s="144">
        <f>ROUND(I308*H308,2)</f>
        <v>0</v>
      </c>
      <c r="BL308" s="15" t="s">
        <v>301</v>
      </c>
      <c r="BM308" s="143" t="s">
        <v>650</v>
      </c>
    </row>
    <row r="309" spans="2:51" s="12" customFormat="1" ht="11.25">
      <c r="B309" s="145"/>
      <c r="D309" s="146" t="s">
        <v>140</v>
      </c>
      <c r="E309" s="147" t="s">
        <v>1</v>
      </c>
      <c r="F309" s="148" t="s">
        <v>651</v>
      </c>
      <c r="H309" s="149">
        <v>26.5</v>
      </c>
      <c r="I309" s="150"/>
      <c r="L309" s="145"/>
      <c r="M309" s="151"/>
      <c r="T309" s="152"/>
      <c r="AT309" s="147" t="s">
        <v>140</v>
      </c>
      <c r="AU309" s="147" t="s">
        <v>87</v>
      </c>
      <c r="AV309" s="12" t="s">
        <v>87</v>
      </c>
      <c r="AW309" s="12" t="s">
        <v>33</v>
      </c>
      <c r="AX309" s="12" t="s">
        <v>77</v>
      </c>
      <c r="AY309" s="147" t="s">
        <v>132</v>
      </c>
    </row>
    <row r="310" spans="2:51" s="12" customFormat="1" ht="11.25">
      <c r="B310" s="145"/>
      <c r="D310" s="146" t="s">
        <v>140</v>
      </c>
      <c r="E310" s="147" t="s">
        <v>1</v>
      </c>
      <c r="F310" s="148" t="s">
        <v>652</v>
      </c>
      <c r="H310" s="149">
        <v>62</v>
      </c>
      <c r="I310" s="150"/>
      <c r="L310" s="145"/>
      <c r="M310" s="151"/>
      <c r="T310" s="152"/>
      <c r="AT310" s="147" t="s">
        <v>140</v>
      </c>
      <c r="AU310" s="147" t="s">
        <v>87</v>
      </c>
      <c r="AV310" s="12" t="s">
        <v>87</v>
      </c>
      <c r="AW310" s="12" t="s">
        <v>33</v>
      </c>
      <c r="AX310" s="12" t="s">
        <v>77</v>
      </c>
      <c r="AY310" s="147" t="s">
        <v>132</v>
      </c>
    </row>
    <row r="311" spans="2:51" s="12" customFormat="1" ht="11.25">
      <c r="B311" s="145"/>
      <c r="D311" s="146" t="s">
        <v>140</v>
      </c>
      <c r="E311" s="147" t="s">
        <v>1</v>
      </c>
      <c r="F311" s="148" t="s">
        <v>653</v>
      </c>
      <c r="H311" s="149">
        <v>20</v>
      </c>
      <c r="I311" s="150"/>
      <c r="L311" s="145"/>
      <c r="M311" s="151"/>
      <c r="T311" s="152"/>
      <c r="AT311" s="147" t="s">
        <v>140</v>
      </c>
      <c r="AU311" s="147" t="s">
        <v>87</v>
      </c>
      <c r="AV311" s="12" t="s">
        <v>87</v>
      </c>
      <c r="AW311" s="12" t="s">
        <v>33</v>
      </c>
      <c r="AX311" s="12" t="s">
        <v>77</v>
      </c>
      <c r="AY311" s="147" t="s">
        <v>132</v>
      </c>
    </row>
    <row r="312" spans="2:51" s="13" customFormat="1" ht="11.25">
      <c r="B312" s="153"/>
      <c r="D312" s="146" t="s">
        <v>140</v>
      </c>
      <c r="E312" s="154" t="s">
        <v>1</v>
      </c>
      <c r="F312" s="155" t="s">
        <v>144</v>
      </c>
      <c r="H312" s="156">
        <v>108.5</v>
      </c>
      <c r="I312" s="157"/>
      <c r="L312" s="153"/>
      <c r="M312" s="158"/>
      <c r="T312" s="159"/>
      <c r="AT312" s="154" t="s">
        <v>140</v>
      </c>
      <c r="AU312" s="154" t="s">
        <v>87</v>
      </c>
      <c r="AV312" s="13" t="s">
        <v>138</v>
      </c>
      <c r="AW312" s="13" t="s">
        <v>33</v>
      </c>
      <c r="AX312" s="13" t="s">
        <v>85</v>
      </c>
      <c r="AY312" s="154" t="s">
        <v>132</v>
      </c>
    </row>
    <row r="313" spans="2:65" s="1" customFormat="1" ht="24.2" customHeight="1">
      <c r="B313" s="30"/>
      <c r="C313" s="131" t="s">
        <v>654</v>
      </c>
      <c r="D313" s="131" t="s">
        <v>134</v>
      </c>
      <c r="E313" s="132" t="s">
        <v>655</v>
      </c>
      <c r="F313" s="133" t="s">
        <v>656</v>
      </c>
      <c r="G313" s="134" t="s">
        <v>160</v>
      </c>
      <c r="H313" s="135">
        <v>40</v>
      </c>
      <c r="I313" s="136"/>
      <c r="J313" s="137">
        <f>ROUND(I313*H313,2)</f>
        <v>0</v>
      </c>
      <c r="K313" s="138"/>
      <c r="L313" s="30"/>
      <c r="M313" s="139" t="s">
        <v>1</v>
      </c>
      <c r="N313" s="140" t="s">
        <v>42</v>
      </c>
      <c r="P313" s="141">
        <f>O313*H313</f>
        <v>0</v>
      </c>
      <c r="Q313" s="141">
        <v>0.14067</v>
      </c>
      <c r="R313" s="141">
        <f>Q313*H313</f>
        <v>5.626799999999999</v>
      </c>
      <c r="S313" s="141">
        <v>0</v>
      </c>
      <c r="T313" s="142">
        <f>S313*H313</f>
        <v>0</v>
      </c>
      <c r="AR313" s="143" t="s">
        <v>138</v>
      </c>
      <c r="AT313" s="143" t="s">
        <v>134</v>
      </c>
      <c r="AU313" s="143" t="s">
        <v>87</v>
      </c>
      <c r="AY313" s="15" t="s">
        <v>132</v>
      </c>
      <c r="BE313" s="144">
        <f>IF(N313="základní",J313,0)</f>
        <v>0</v>
      </c>
      <c r="BF313" s="144">
        <f>IF(N313="snížená",J313,0)</f>
        <v>0</v>
      </c>
      <c r="BG313" s="144">
        <f>IF(N313="zákl. přenesená",J313,0)</f>
        <v>0</v>
      </c>
      <c r="BH313" s="144">
        <f>IF(N313="sníž. přenesená",J313,0)</f>
        <v>0</v>
      </c>
      <c r="BI313" s="144">
        <f>IF(N313="nulová",J313,0)</f>
        <v>0</v>
      </c>
      <c r="BJ313" s="15" t="s">
        <v>85</v>
      </c>
      <c r="BK313" s="144">
        <f>ROUND(I313*H313,2)</f>
        <v>0</v>
      </c>
      <c r="BL313" s="15" t="s">
        <v>138</v>
      </c>
      <c r="BM313" s="143" t="s">
        <v>657</v>
      </c>
    </row>
    <row r="314" spans="2:51" s="12" customFormat="1" ht="22.5">
      <c r="B314" s="145"/>
      <c r="D314" s="146" t="s">
        <v>140</v>
      </c>
      <c r="E314" s="147" t="s">
        <v>1</v>
      </c>
      <c r="F314" s="148" t="s">
        <v>658</v>
      </c>
      <c r="H314" s="149">
        <v>40</v>
      </c>
      <c r="I314" s="150"/>
      <c r="L314" s="145"/>
      <c r="M314" s="151"/>
      <c r="T314" s="152"/>
      <c r="AT314" s="147" t="s">
        <v>140</v>
      </c>
      <c r="AU314" s="147" t="s">
        <v>87</v>
      </c>
      <c r="AV314" s="12" t="s">
        <v>87</v>
      </c>
      <c r="AW314" s="12" t="s">
        <v>33</v>
      </c>
      <c r="AX314" s="12" t="s">
        <v>77</v>
      </c>
      <c r="AY314" s="147" t="s">
        <v>132</v>
      </c>
    </row>
    <row r="315" spans="2:51" s="13" customFormat="1" ht="11.25">
      <c r="B315" s="153"/>
      <c r="D315" s="146" t="s">
        <v>140</v>
      </c>
      <c r="E315" s="154" t="s">
        <v>1</v>
      </c>
      <c r="F315" s="155" t="s">
        <v>144</v>
      </c>
      <c r="H315" s="156">
        <v>40</v>
      </c>
      <c r="I315" s="157"/>
      <c r="L315" s="153"/>
      <c r="M315" s="158"/>
      <c r="T315" s="159"/>
      <c r="AT315" s="154" t="s">
        <v>140</v>
      </c>
      <c r="AU315" s="154" t="s">
        <v>87</v>
      </c>
      <c r="AV315" s="13" t="s">
        <v>138</v>
      </c>
      <c r="AW315" s="13" t="s">
        <v>33</v>
      </c>
      <c r="AX315" s="13" t="s">
        <v>85</v>
      </c>
      <c r="AY315" s="154" t="s">
        <v>132</v>
      </c>
    </row>
    <row r="316" spans="2:65" s="1" customFormat="1" ht="33" customHeight="1">
      <c r="B316" s="30"/>
      <c r="C316" s="131" t="s">
        <v>659</v>
      </c>
      <c r="D316" s="131" t="s">
        <v>134</v>
      </c>
      <c r="E316" s="132" t="s">
        <v>660</v>
      </c>
      <c r="F316" s="133" t="s">
        <v>661</v>
      </c>
      <c r="G316" s="134" t="s">
        <v>160</v>
      </c>
      <c r="H316" s="135">
        <v>32.2</v>
      </c>
      <c r="I316" s="136"/>
      <c r="J316" s="137">
        <f>ROUND(I316*H316,2)</f>
        <v>0</v>
      </c>
      <c r="K316" s="138"/>
      <c r="L316" s="30"/>
      <c r="M316" s="139" t="s">
        <v>1</v>
      </c>
      <c r="N316" s="140" t="s">
        <v>42</v>
      </c>
      <c r="P316" s="141">
        <f>O316*H316</f>
        <v>0</v>
      </c>
      <c r="Q316" s="141">
        <v>0.00061</v>
      </c>
      <c r="R316" s="141">
        <f>Q316*H316</f>
        <v>0.019642</v>
      </c>
      <c r="S316" s="141">
        <v>0</v>
      </c>
      <c r="T316" s="142">
        <f>S316*H316</f>
        <v>0</v>
      </c>
      <c r="AR316" s="143" t="s">
        <v>138</v>
      </c>
      <c r="AT316" s="143" t="s">
        <v>134</v>
      </c>
      <c r="AU316" s="143" t="s">
        <v>87</v>
      </c>
      <c r="AY316" s="15" t="s">
        <v>132</v>
      </c>
      <c r="BE316" s="144">
        <f>IF(N316="základní",J316,0)</f>
        <v>0</v>
      </c>
      <c r="BF316" s="144">
        <f>IF(N316="snížená",J316,0)</f>
        <v>0</v>
      </c>
      <c r="BG316" s="144">
        <f>IF(N316="zákl. přenesená",J316,0)</f>
        <v>0</v>
      </c>
      <c r="BH316" s="144">
        <f>IF(N316="sníž. přenesená",J316,0)</f>
        <v>0</v>
      </c>
      <c r="BI316" s="144">
        <f>IF(N316="nulová",J316,0)</f>
        <v>0</v>
      </c>
      <c r="BJ316" s="15" t="s">
        <v>85</v>
      </c>
      <c r="BK316" s="144">
        <f>ROUND(I316*H316,2)</f>
        <v>0</v>
      </c>
      <c r="BL316" s="15" t="s">
        <v>138</v>
      </c>
      <c r="BM316" s="143" t="s">
        <v>662</v>
      </c>
    </row>
    <row r="317" spans="2:51" s="12" customFormat="1" ht="11.25">
      <c r="B317" s="145"/>
      <c r="D317" s="146" t="s">
        <v>140</v>
      </c>
      <c r="E317" s="147" t="s">
        <v>1</v>
      </c>
      <c r="F317" s="148" t="s">
        <v>663</v>
      </c>
      <c r="H317" s="149">
        <v>32.2</v>
      </c>
      <c r="I317" s="150"/>
      <c r="L317" s="145"/>
      <c r="M317" s="151"/>
      <c r="T317" s="152"/>
      <c r="AT317" s="147" t="s">
        <v>140</v>
      </c>
      <c r="AU317" s="147" t="s">
        <v>87</v>
      </c>
      <c r="AV317" s="12" t="s">
        <v>87</v>
      </c>
      <c r="AW317" s="12" t="s">
        <v>33</v>
      </c>
      <c r="AX317" s="12" t="s">
        <v>77</v>
      </c>
      <c r="AY317" s="147" t="s">
        <v>132</v>
      </c>
    </row>
    <row r="318" spans="2:51" s="13" customFormat="1" ht="11.25">
      <c r="B318" s="153"/>
      <c r="D318" s="146" t="s">
        <v>140</v>
      </c>
      <c r="E318" s="154" t="s">
        <v>1</v>
      </c>
      <c r="F318" s="155" t="s">
        <v>144</v>
      </c>
      <c r="H318" s="156">
        <v>32.2</v>
      </c>
      <c r="I318" s="157"/>
      <c r="L318" s="153"/>
      <c r="M318" s="158"/>
      <c r="T318" s="159"/>
      <c r="AT318" s="154" t="s">
        <v>140</v>
      </c>
      <c r="AU318" s="154" t="s">
        <v>87</v>
      </c>
      <c r="AV318" s="13" t="s">
        <v>138</v>
      </c>
      <c r="AW318" s="13" t="s">
        <v>33</v>
      </c>
      <c r="AX318" s="13" t="s">
        <v>85</v>
      </c>
      <c r="AY318" s="154" t="s">
        <v>132</v>
      </c>
    </row>
    <row r="319" spans="2:65" s="1" customFormat="1" ht="33" customHeight="1">
      <c r="B319" s="30"/>
      <c r="C319" s="131" t="s">
        <v>664</v>
      </c>
      <c r="D319" s="131" t="s">
        <v>134</v>
      </c>
      <c r="E319" s="132" t="s">
        <v>665</v>
      </c>
      <c r="F319" s="133" t="s">
        <v>666</v>
      </c>
      <c r="G319" s="134" t="s">
        <v>325</v>
      </c>
      <c r="H319" s="135">
        <v>10</v>
      </c>
      <c r="I319" s="136"/>
      <c r="J319" s="137">
        <f>ROUND(I319*H319,2)</f>
        <v>0</v>
      </c>
      <c r="K319" s="138"/>
      <c r="L319" s="30"/>
      <c r="M319" s="139" t="s">
        <v>1</v>
      </c>
      <c r="N319" s="140" t="s">
        <v>42</v>
      </c>
      <c r="P319" s="141">
        <f>O319*H319</f>
        <v>0</v>
      </c>
      <c r="Q319" s="141">
        <v>1.61679</v>
      </c>
      <c r="R319" s="141">
        <f>Q319*H319</f>
        <v>16.1679</v>
      </c>
      <c r="S319" s="141">
        <v>0</v>
      </c>
      <c r="T319" s="142">
        <f>S319*H319</f>
        <v>0</v>
      </c>
      <c r="AR319" s="143" t="s">
        <v>138</v>
      </c>
      <c r="AT319" s="143" t="s">
        <v>134</v>
      </c>
      <c r="AU319" s="143" t="s">
        <v>87</v>
      </c>
      <c r="AY319" s="15" t="s">
        <v>132</v>
      </c>
      <c r="BE319" s="144">
        <f>IF(N319="základní",J319,0)</f>
        <v>0</v>
      </c>
      <c r="BF319" s="144">
        <f>IF(N319="snížená",J319,0)</f>
        <v>0</v>
      </c>
      <c r="BG319" s="144">
        <f>IF(N319="zákl. přenesená",J319,0)</f>
        <v>0</v>
      </c>
      <c r="BH319" s="144">
        <f>IF(N319="sníž. přenesená",J319,0)</f>
        <v>0</v>
      </c>
      <c r="BI319" s="144">
        <f>IF(N319="nulová",J319,0)</f>
        <v>0</v>
      </c>
      <c r="BJ319" s="15" t="s">
        <v>85</v>
      </c>
      <c r="BK319" s="144">
        <f>ROUND(I319*H319,2)</f>
        <v>0</v>
      </c>
      <c r="BL319" s="15" t="s">
        <v>138</v>
      </c>
      <c r="BM319" s="143" t="s">
        <v>667</v>
      </c>
    </row>
    <row r="320" spans="2:65" s="1" customFormat="1" ht="16.5" customHeight="1">
      <c r="B320" s="30"/>
      <c r="C320" s="131" t="s">
        <v>668</v>
      </c>
      <c r="D320" s="131" t="s">
        <v>134</v>
      </c>
      <c r="E320" s="132" t="s">
        <v>669</v>
      </c>
      <c r="F320" s="133" t="s">
        <v>670</v>
      </c>
      <c r="G320" s="134" t="s">
        <v>137</v>
      </c>
      <c r="H320" s="135">
        <v>1000</v>
      </c>
      <c r="I320" s="136"/>
      <c r="J320" s="137">
        <f>ROUND(I320*H320,2)</f>
        <v>0</v>
      </c>
      <c r="K320" s="138"/>
      <c r="L320" s="30"/>
      <c r="M320" s="139" t="s">
        <v>1</v>
      </c>
      <c r="N320" s="140" t="s">
        <v>42</v>
      </c>
      <c r="P320" s="141">
        <f>O320*H320</f>
        <v>0</v>
      </c>
      <c r="Q320" s="141">
        <v>0</v>
      </c>
      <c r="R320" s="141">
        <f>Q320*H320</f>
        <v>0</v>
      </c>
      <c r="S320" s="141">
        <v>0.01</v>
      </c>
      <c r="T320" s="142">
        <f>S320*H320</f>
        <v>10</v>
      </c>
      <c r="AR320" s="143" t="s">
        <v>138</v>
      </c>
      <c r="AT320" s="143" t="s">
        <v>134</v>
      </c>
      <c r="AU320" s="143" t="s">
        <v>87</v>
      </c>
      <c r="AY320" s="15" t="s">
        <v>132</v>
      </c>
      <c r="BE320" s="144">
        <f>IF(N320="základní",J320,0)</f>
        <v>0</v>
      </c>
      <c r="BF320" s="144">
        <f>IF(N320="snížená",J320,0)</f>
        <v>0</v>
      </c>
      <c r="BG320" s="144">
        <f>IF(N320="zákl. přenesená",J320,0)</f>
        <v>0</v>
      </c>
      <c r="BH320" s="144">
        <f>IF(N320="sníž. přenesená",J320,0)</f>
        <v>0</v>
      </c>
      <c r="BI320" s="144">
        <f>IF(N320="nulová",J320,0)</f>
        <v>0</v>
      </c>
      <c r="BJ320" s="15" t="s">
        <v>85</v>
      </c>
      <c r="BK320" s="144">
        <f>ROUND(I320*H320,2)</f>
        <v>0</v>
      </c>
      <c r="BL320" s="15" t="s">
        <v>138</v>
      </c>
      <c r="BM320" s="143" t="s">
        <v>671</v>
      </c>
    </row>
    <row r="321" spans="2:65" s="1" customFormat="1" ht="24.2" customHeight="1">
      <c r="B321" s="30"/>
      <c r="C321" s="131" t="s">
        <v>672</v>
      </c>
      <c r="D321" s="131" t="s">
        <v>134</v>
      </c>
      <c r="E321" s="132" t="s">
        <v>673</v>
      </c>
      <c r="F321" s="133" t="s">
        <v>674</v>
      </c>
      <c r="G321" s="134" t="s">
        <v>137</v>
      </c>
      <c r="H321" s="135">
        <v>1000</v>
      </c>
      <c r="I321" s="136"/>
      <c r="J321" s="137">
        <f>ROUND(I321*H321,2)</f>
        <v>0</v>
      </c>
      <c r="K321" s="138"/>
      <c r="L321" s="30"/>
      <c r="M321" s="139" t="s">
        <v>1</v>
      </c>
      <c r="N321" s="140" t="s">
        <v>42</v>
      </c>
      <c r="P321" s="141">
        <f>O321*H321</f>
        <v>0</v>
      </c>
      <c r="Q321" s="141">
        <v>0</v>
      </c>
      <c r="R321" s="141">
        <f>Q321*H321</f>
        <v>0</v>
      </c>
      <c r="S321" s="141">
        <v>0.02</v>
      </c>
      <c r="T321" s="142">
        <f>S321*H321</f>
        <v>20</v>
      </c>
      <c r="AR321" s="143" t="s">
        <v>138</v>
      </c>
      <c r="AT321" s="143" t="s">
        <v>134</v>
      </c>
      <c r="AU321" s="143" t="s">
        <v>87</v>
      </c>
      <c r="AY321" s="15" t="s">
        <v>132</v>
      </c>
      <c r="BE321" s="144">
        <f>IF(N321="základní",J321,0)</f>
        <v>0</v>
      </c>
      <c r="BF321" s="144">
        <f>IF(N321="snížená",J321,0)</f>
        <v>0</v>
      </c>
      <c r="BG321" s="144">
        <f>IF(N321="zákl. přenesená",J321,0)</f>
        <v>0</v>
      </c>
      <c r="BH321" s="144">
        <f>IF(N321="sníž. přenesená",J321,0)</f>
        <v>0</v>
      </c>
      <c r="BI321" s="144">
        <f>IF(N321="nulová",J321,0)</f>
        <v>0</v>
      </c>
      <c r="BJ321" s="15" t="s">
        <v>85</v>
      </c>
      <c r="BK321" s="144">
        <f>ROUND(I321*H321,2)</f>
        <v>0</v>
      </c>
      <c r="BL321" s="15" t="s">
        <v>138</v>
      </c>
      <c r="BM321" s="143" t="s">
        <v>675</v>
      </c>
    </row>
    <row r="322" spans="2:65" s="1" customFormat="1" ht="16.5" customHeight="1">
      <c r="B322" s="30"/>
      <c r="C322" s="131" t="s">
        <v>676</v>
      </c>
      <c r="D322" s="131" t="s">
        <v>134</v>
      </c>
      <c r="E322" s="132" t="s">
        <v>677</v>
      </c>
      <c r="F322" s="133" t="s">
        <v>678</v>
      </c>
      <c r="G322" s="134" t="s">
        <v>325</v>
      </c>
      <c r="H322" s="135">
        <v>1</v>
      </c>
      <c r="I322" s="136"/>
      <c r="J322" s="137">
        <f>ROUND(I322*H322,2)</f>
        <v>0</v>
      </c>
      <c r="K322" s="138"/>
      <c r="L322" s="30"/>
      <c r="M322" s="139" t="s">
        <v>1</v>
      </c>
      <c r="N322" s="140" t="s">
        <v>42</v>
      </c>
      <c r="P322" s="141">
        <f>O322*H322</f>
        <v>0</v>
      </c>
      <c r="Q322" s="141">
        <v>0</v>
      </c>
      <c r="R322" s="141">
        <f>Q322*H322</f>
        <v>0</v>
      </c>
      <c r="S322" s="141">
        <v>0.72</v>
      </c>
      <c r="T322" s="142">
        <f>S322*H322</f>
        <v>0.72</v>
      </c>
      <c r="AR322" s="143" t="s">
        <v>138</v>
      </c>
      <c r="AT322" s="143" t="s">
        <v>134</v>
      </c>
      <c r="AU322" s="143" t="s">
        <v>87</v>
      </c>
      <c r="AY322" s="15" t="s">
        <v>132</v>
      </c>
      <c r="BE322" s="144">
        <f>IF(N322="základní",J322,0)</f>
        <v>0</v>
      </c>
      <c r="BF322" s="144">
        <f>IF(N322="snížená",J322,0)</f>
        <v>0</v>
      </c>
      <c r="BG322" s="144">
        <f>IF(N322="zákl. přenesená",J322,0)</f>
        <v>0</v>
      </c>
      <c r="BH322" s="144">
        <f>IF(N322="sníž. přenesená",J322,0)</f>
        <v>0</v>
      </c>
      <c r="BI322" s="144">
        <f>IF(N322="nulová",J322,0)</f>
        <v>0</v>
      </c>
      <c r="BJ322" s="15" t="s">
        <v>85</v>
      </c>
      <c r="BK322" s="144">
        <f>ROUND(I322*H322,2)</f>
        <v>0</v>
      </c>
      <c r="BL322" s="15" t="s">
        <v>138</v>
      </c>
      <c r="BM322" s="143" t="s">
        <v>679</v>
      </c>
    </row>
    <row r="323" spans="2:65" s="1" customFormat="1" ht="21.75" customHeight="1">
      <c r="B323" s="30"/>
      <c r="C323" s="131" t="s">
        <v>680</v>
      </c>
      <c r="D323" s="131" t="s">
        <v>134</v>
      </c>
      <c r="E323" s="132" t="s">
        <v>681</v>
      </c>
      <c r="F323" s="133" t="s">
        <v>682</v>
      </c>
      <c r="G323" s="134" t="s">
        <v>160</v>
      </c>
      <c r="H323" s="135">
        <v>40</v>
      </c>
      <c r="I323" s="136"/>
      <c r="J323" s="137">
        <f>ROUND(I323*H323,2)</f>
        <v>0</v>
      </c>
      <c r="K323" s="138"/>
      <c r="L323" s="30"/>
      <c r="M323" s="139" t="s">
        <v>1</v>
      </c>
      <c r="N323" s="140" t="s">
        <v>42</v>
      </c>
      <c r="P323" s="141">
        <f>O323*H323</f>
        <v>0</v>
      </c>
      <c r="Q323" s="141">
        <v>0</v>
      </c>
      <c r="R323" s="141">
        <f>Q323*H323</f>
        <v>0</v>
      </c>
      <c r="S323" s="141">
        <v>0</v>
      </c>
      <c r="T323" s="142">
        <f>S323*H323</f>
        <v>0</v>
      </c>
      <c r="AR323" s="143" t="s">
        <v>138</v>
      </c>
      <c r="AT323" s="143" t="s">
        <v>134</v>
      </c>
      <c r="AU323" s="143" t="s">
        <v>87</v>
      </c>
      <c r="AY323" s="15" t="s">
        <v>132</v>
      </c>
      <c r="BE323" s="144">
        <f>IF(N323="základní",J323,0)</f>
        <v>0</v>
      </c>
      <c r="BF323" s="144">
        <f>IF(N323="snížená",J323,0)</f>
        <v>0</v>
      </c>
      <c r="BG323" s="144">
        <f>IF(N323="zákl. přenesená",J323,0)</f>
        <v>0</v>
      </c>
      <c r="BH323" s="144">
        <f>IF(N323="sníž. přenesená",J323,0)</f>
        <v>0</v>
      </c>
      <c r="BI323" s="144">
        <f>IF(N323="nulová",J323,0)</f>
        <v>0</v>
      </c>
      <c r="BJ323" s="15" t="s">
        <v>85</v>
      </c>
      <c r="BK323" s="144">
        <f>ROUND(I323*H323,2)</f>
        <v>0</v>
      </c>
      <c r="BL323" s="15" t="s">
        <v>138</v>
      </c>
      <c r="BM323" s="143" t="s">
        <v>683</v>
      </c>
    </row>
    <row r="324" spans="2:63" s="11" customFormat="1" ht="22.9" customHeight="1">
      <c r="B324" s="119"/>
      <c r="D324" s="120" t="s">
        <v>76</v>
      </c>
      <c r="E324" s="129" t="s">
        <v>684</v>
      </c>
      <c r="F324" s="129" t="s">
        <v>685</v>
      </c>
      <c r="I324" s="122"/>
      <c r="J324" s="130">
        <f>BK324</f>
        <v>0</v>
      </c>
      <c r="L324" s="119"/>
      <c r="M324" s="124"/>
      <c r="P324" s="125">
        <f>P325</f>
        <v>0</v>
      </c>
      <c r="R324" s="125">
        <f>R325</f>
        <v>0</v>
      </c>
      <c r="T324" s="126">
        <f>T325</f>
        <v>0</v>
      </c>
      <c r="AR324" s="120" t="s">
        <v>85</v>
      </c>
      <c r="AT324" s="127" t="s">
        <v>76</v>
      </c>
      <c r="AU324" s="127" t="s">
        <v>85</v>
      </c>
      <c r="AY324" s="120" t="s">
        <v>132</v>
      </c>
      <c r="BK324" s="128">
        <f>BK325</f>
        <v>0</v>
      </c>
    </row>
    <row r="325" spans="2:65" s="1" customFormat="1" ht="33" customHeight="1">
      <c r="B325" s="30"/>
      <c r="C325" s="131" t="s">
        <v>686</v>
      </c>
      <c r="D325" s="131" t="s">
        <v>134</v>
      </c>
      <c r="E325" s="132" t="s">
        <v>687</v>
      </c>
      <c r="F325" s="133" t="s">
        <v>688</v>
      </c>
      <c r="G325" s="134" t="s">
        <v>209</v>
      </c>
      <c r="H325" s="135">
        <v>199.087</v>
      </c>
      <c r="I325" s="136"/>
      <c r="J325" s="137">
        <f>ROUND(I325*H325,2)</f>
        <v>0</v>
      </c>
      <c r="K325" s="138"/>
      <c r="L325" s="30"/>
      <c r="M325" s="139" t="s">
        <v>1</v>
      </c>
      <c r="N325" s="140" t="s">
        <v>42</v>
      </c>
      <c r="P325" s="141">
        <f>O325*H325</f>
        <v>0</v>
      </c>
      <c r="Q325" s="141">
        <v>0</v>
      </c>
      <c r="R325" s="141">
        <f>Q325*H325</f>
        <v>0</v>
      </c>
      <c r="S325" s="141">
        <v>0</v>
      </c>
      <c r="T325" s="142">
        <f>S325*H325</f>
        <v>0</v>
      </c>
      <c r="AR325" s="143" t="s">
        <v>138</v>
      </c>
      <c r="AT325" s="143" t="s">
        <v>134</v>
      </c>
      <c r="AU325" s="143" t="s">
        <v>87</v>
      </c>
      <c r="AY325" s="15" t="s">
        <v>132</v>
      </c>
      <c r="BE325" s="144">
        <f>IF(N325="základní",J325,0)</f>
        <v>0</v>
      </c>
      <c r="BF325" s="144">
        <f>IF(N325="snížená",J325,0)</f>
        <v>0</v>
      </c>
      <c r="BG325" s="144">
        <f>IF(N325="zákl. přenesená",J325,0)</f>
        <v>0</v>
      </c>
      <c r="BH325" s="144">
        <f>IF(N325="sníž. přenesená",J325,0)</f>
        <v>0</v>
      </c>
      <c r="BI325" s="144">
        <f>IF(N325="nulová",J325,0)</f>
        <v>0</v>
      </c>
      <c r="BJ325" s="15" t="s">
        <v>85</v>
      </c>
      <c r="BK325" s="144">
        <f>ROUND(I325*H325,2)</f>
        <v>0</v>
      </c>
      <c r="BL325" s="15" t="s">
        <v>138</v>
      </c>
      <c r="BM325" s="143" t="s">
        <v>689</v>
      </c>
    </row>
    <row r="326" spans="2:63" s="11" customFormat="1" ht="25.9" customHeight="1">
      <c r="B326" s="119"/>
      <c r="D326" s="120" t="s">
        <v>76</v>
      </c>
      <c r="E326" s="121" t="s">
        <v>305</v>
      </c>
      <c r="F326" s="121" t="s">
        <v>306</v>
      </c>
      <c r="I326" s="122"/>
      <c r="J326" s="123">
        <f>BK326</f>
        <v>0</v>
      </c>
      <c r="L326" s="119"/>
      <c r="M326" s="124"/>
      <c r="P326" s="125">
        <f>P327+P331+P338</f>
        <v>0</v>
      </c>
      <c r="R326" s="125">
        <f>R327+R331+R338</f>
        <v>0</v>
      </c>
      <c r="T326" s="126">
        <f>T327+T331+T338</f>
        <v>0</v>
      </c>
      <c r="AR326" s="120" t="s">
        <v>157</v>
      </c>
      <c r="AT326" s="127" t="s">
        <v>76</v>
      </c>
      <c r="AU326" s="127" t="s">
        <v>77</v>
      </c>
      <c r="AY326" s="120" t="s">
        <v>132</v>
      </c>
      <c r="BK326" s="128">
        <f>BK327+BK331+BK338</f>
        <v>0</v>
      </c>
    </row>
    <row r="327" spans="2:63" s="11" customFormat="1" ht="22.9" customHeight="1">
      <c r="B327" s="119"/>
      <c r="D327" s="120" t="s">
        <v>76</v>
      </c>
      <c r="E327" s="129" t="s">
        <v>307</v>
      </c>
      <c r="F327" s="129" t="s">
        <v>308</v>
      </c>
      <c r="I327" s="122"/>
      <c r="J327" s="130">
        <f>BK327</f>
        <v>0</v>
      </c>
      <c r="L327" s="119"/>
      <c r="M327" s="124"/>
      <c r="P327" s="125">
        <f>SUM(P328:P330)</f>
        <v>0</v>
      </c>
      <c r="R327" s="125">
        <f>SUM(R328:R330)</f>
        <v>0</v>
      </c>
      <c r="T327" s="126">
        <f>SUM(T328:T330)</f>
        <v>0</v>
      </c>
      <c r="AR327" s="120" t="s">
        <v>157</v>
      </c>
      <c r="AT327" s="127" t="s">
        <v>76</v>
      </c>
      <c r="AU327" s="127" t="s">
        <v>85</v>
      </c>
      <c r="AY327" s="120" t="s">
        <v>132</v>
      </c>
      <c r="BK327" s="128">
        <f>SUM(BK328:BK330)</f>
        <v>0</v>
      </c>
    </row>
    <row r="328" spans="2:65" s="1" customFormat="1" ht="16.5" customHeight="1">
      <c r="B328" s="30"/>
      <c r="C328" s="131" t="s">
        <v>690</v>
      </c>
      <c r="D328" s="131" t="s">
        <v>134</v>
      </c>
      <c r="E328" s="132" t="s">
        <v>691</v>
      </c>
      <c r="F328" s="133" t="s">
        <v>692</v>
      </c>
      <c r="G328" s="134" t="s">
        <v>312</v>
      </c>
      <c r="H328" s="135">
        <v>1</v>
      </c>
      <c r="I328" s="136"/>
      <c r="J328" s="137">
        <f>ROUND(I328*H328,2)</f>
        <v>0</v>
      </c>
      <c r="K328" s="138"/>
      <c r="L328" s="30"/>
      <c r="M328" s="139" t="s">
        <v>1</v>
      </c>
      <c r="N328" s="140" t="s">
        <v>42</v>
      </c>
      <c r="P328" s="141">
        <f>O328*H328</f>
        <v>0</v>
      </c>
      <c r="Q328" s="141">
        <v>0</v>
      </c>
      <c r="R328" s="141">
        <f>Q328*H328</f>
        <v>0</v>
      </c>
      <c r="S328" s="141">
        <v>0</v>
      </c>
      <c r="T328" s="142">
        <f>S328*H328</f>
        <v>0</v>
      </c>
      <c r="AR328" s="143" t="s">
        <v>313</v>
      </c>
      <c r="AT328" s="143" t="s">
        <v>134</v>
      </c>
      <c r="AU328" s="143" t="s">
        <v>87</v>
      </c>
      <c r="AY328" s="15" t="s">
        <v>132</v>
      </c>
      <c r="BE328" s="144">
        <f>IF(N328="základní",J328,0)</f>
        <v>0</v>
      </c>
      <c r="BF328" s="144">
        <f>IF(N328="snížená",J328,0)</f>
        <v>0</v>
      </c>
      <c r="BG328" s="144">
        <f>IF(N328="zákl. přenesená",J328,0)</f>
        <v>0</v>
      </c>
      <c r="BH328" s="144">
        <f>IF(N328="sníž. přenesená",J328,0)</f>
        <v>0</v>
      </c>
      <c r="BI328" s="144">
        <f>IF(N328="nulová",J328,0)</f>
        <v>0</v>
      </c>
      <c r="BJ328" s="15" t="s">
        <v>85</v>
      </c>
      <c r="BK328" s="144">
        <f>ROUND(I328*H328,2)</f>
        <v>0</v>
      </c>
      <c r="BL328" s="15" t="s">
        <v>313</v>
      </c>
      <c r="BM328" s="143" t="s">
        <v>693</v>
      </c>
    </row>
    <row r="329" spans="2:47" s="1" customFormat="1" ht="39">
      <c r="B329" s="30"/>
      <c r="D329" s="146" t="s">
        <v>186</v>
      </c>
      <c r="F329" s="160" t="s">
        <v>694</v>
      </c>
      <c r="I329" s="161"/>
      <c r="L329" s="30"/>
      <c r="M329" s="162"/>
      <c r="T329" s="54"/>
      <c r="AT329" s="15" t="s">
        <v>186</v>
      </c>
      <c r="AU329" s="15" t="s">
        <v>87</v>
      </c>
    </row>
    <row r="330" spans="2:65" s="1" customFormat="1" ht="16.5" customHeight="1">
      <c r="B330" s="30"/>
      <c r="C330" s="131" t="s">
        <v>695</v>
      </c>
      <c r="D330" s="131" t="s">
        <v>134</v>
      </c>
      <c r="E330" s="132" t="s">
        <v>696</v>
      </c>
      <c r="F330" s="133" t="s">
        <v>697</v>
      </c>
      <c r="G330" s="134" t="s">
        <v>312</v>
      </c>
      <c r="H330" s="135">
        <v>1</v>
      </c>
      <c r="I330" s="136"/>
      <c r="J330" s="137">
        <f>ROUND(I330*H330,2)</f>
        <v>0</v>
      </c>
      <c r="K330" s="138"/>
      <c r="L330" s="30"/>
      <c r="M330" s="139" t="s">
        <v>1</v>
      </c>
      <c r="N330" s="140" t="s">
        <v>42</v>
      </c>
      <c r="P330" s="141">
        <f>O330*H330</f>
        <v>0</v>
      </c>
      <c r="Q330" s="141">
        <v>0</v>
      </c>
      <c r="R330" s="141">
        <f>Q330*H330</f>
        <v>0</v>
      </c>
      <c r="S330" s="141">
        <v>0</v>
      </c>
      <c r="T330" s="142">
        <f>S330*H330</f>
        <v>0</v>
      </c>
      <c r="AR330" s="143" t="s">
        <v>313</v>
      </c>
      <c r="AT330" s="143" t="s">
        <v>134</v>
      </c>
      <c r="AU330" s="143" t="s">
        <v>87</v>
      </c>
      <c r="AY330" s="15" t="s">
        <v>132</v>
      </c>
      <c r="BE330" s="144">
        <f>IF(N330="základní",J330,0)</f>
        <v>0</v>
      </c>
      <c r="BF330" s="144">
        <f>IF(N330="snížená",J330,0)</f>
        <v>0</v>
      </c>
      <c r="BG330" s="144">
        <f>IF(N330="zákl. přenesená",J330,0)</f>
        <v>0</v>
      </c>
      <c r="BH330" s="144">
        <f>IF(N330="sníž. přenesená",J330,0)</f>
        <v>0</v>
      </c>
      <c r="BI330" s="144">
        <f>IF(N330="nulová",J330,0)</f>
        <v>0</v>
      </c>
      <c r="BJ330" s="15" t="s">
        <v>85</v>
      </c>
      <c r="BK330" s="144">
        <f>ROUND(I330*H330,2)</f>
        <v>0</v>
      </c>
      <c r="BL330" s="15" t="s">
        <v>313</v>
      </c>
      <c r="BM330" s="143" t="s">
        <v>698</v>
      </c>
    </row>
    <row r="331" spans="2:63" s="11" customFormat="1" ht="22.9" customHeight="1">
      <c r="B331" s="119"/>
      <c r="D331" s="120" t="s">
        <v>76</v>
      </c>
      <c r="E331" s="129" t="s">
        <v>327</v>
      </c>
      <c r="F331" s="129" t="s">
        <v>328</v>
      </c>
      <c r="I331" s="122"/>
      <c r="J331" s="130">
        <f>BK331</f>
        <v>0</v>
      </c>
      <c r="L331" s="119"/>
      <c r="M331" s="124"/>
      <c r="P331" s="125">
        <f>SUM(P332:P337)</f>
        <v>0</v>
      </c>
      <c r="R331" s="125">
        <f>SUM(R332:R337)</f>
        <v>0</v>
      </c>
      <c r="T331" s="126">
        <f>SUM(T332:T337)</f>
        <v>0</v>
      </c>
      <c r="AR331" s="120" t="s">
        <v>157</v>
      </c>
      <c r="AT331" s="127" t="s">
        <v>76</v>
      </c>
      <c r="AU331" s="127" t="s">
        <v>85</v>
      </c>
      <c r="AY331" s="120" t="s">
        <v>132</v>
      </c>
      <c r="BK331" s="128">
        <f>SUM(BK332:BK337)</f>
        <v>0</v>
      </c>
    </row>
    <row r="332" spans="2:65" s="1" customFormat="1" ht="16.5" customHeight="1">
      <c r="B332" s="30"/>
      <c r="C332" s="131" t="s">
        <v>699</v>
      </c>
      <c r="D332" s="131" t="s">
        <v>134</v>
      </c>
      <c r="E332" s="132" t="s">
        <v>330</v>
      </c>
      <c r="F332" s="133" t="s">
        <v>331</v>
      </c>
      <c r="G332" s="134" t="s">
        <v>312</v>
      </c>
      <c r="H332" s="135">
        <v>1</v>
      </c>
      <c r="I332" s="136"/>
      <c r="J332" s="137">
        <f>ROUND(I332*H332,2)</f>
        <v>0</v>
      </c>
      <c r="K332" s="138"/>
      <c r="L332" s="30"/>
      <c r="M332" s="139" t="s">
        <v>1</v>
      </c>
      <c r="N332" s="140" t="s">
        <v>42</v>
      </c>
      <c r="P332" s="141">
        <f>O332*H332</f>
        <v>0</v>
      </c>
      <c r="Q332" s="141">
        <v>0</v>
      </c>
      <c r="R332" s="141">
        <f>Q332*H332</f>
        <v>0</v>
      </c>
      <c r="S332" s="141">
        <v>0</v>
      </c>
      <c r="T332" s="142">
        <f>S332*H332</f>
        <v>0</v>
      </c>
      <c r="AR332" s="143" t="s">
        <v>313</v>
      </c>
      <c r="AT332" s="143" t="s">
        <v>134</v>
      </c>
      <c r="AU332" s="143" t="s">
        <v>87</v>
      </c>
      <c r="AY332" s="15" t="s">
        <v>132</v>
      </c>
      <c r="BE332" s="144">
        <f>IF(N332="základní",J332,0)</f>
        <v>0</v>
      </c>
      <c r="BF332" s="144">
        <f>IF(N332="snížená",J332,0)</f>
        <v>0</v>
      </c>
      <c r="BG332" s="144">
        <f>IF(N332="zákl. přenesená",J332,0)</f>
        <v>0</v>
      </c>
      <c r="BH332" s="144">
        <f>IF(N332="sníž. přenesená",J332,0)</f>
        <v>0</v>
      </c>
      <c r="BI332" s="144">
        <f>IF(N332="nulová",J332,0)</f>
        <v>0</v>
      </c>
      <c r="BJ332" s="15" t="s">
        <v>85</v>
      </c>
      <c r="BK332" s="144">
        <f>ROUND(I332*H332,2)</f>
        <v>0</v>
      </c>
      <c r="BL332" s="15" t="s">
        <v>313</v>
      </c>
      <c r="BM332" s="143" t="s">
        <v>700</v>
      </c>
    </row>
    <row r="333" spans="2:47" s="1" customFormat="1" ht="48.75">
      <c r="B333" s="30"/>
      <c r="D333" s="146" t="s">
        <v>186</v>
      </c>
      <c r="F333" s="160" t="s">
        <v>701</v>
      </c>
      <c r="I333" s="161"/>
      <c r="L333" s="30"/>
      <c r="M333" s="162"/>
      <c r="T333" s="54"/>
      <c r="AT333" s="15" t="s">
        <v>186</v>
      </c>
      <c r="AU333" s="15" t="s">
        <v>87</v>
      </c>
    </row>
    <row r="334" spans="2:65" s="1" customFormat="1" ht="16.5" customHeight="1">
      <c r="B334" s="30"/>
      <c r="C334" s="131" t="s">
        <v>702</v>
      </c>
      <c r="D334" s="131" t="s">
        <v>134</v>
      </c>
      <c r="E334" s="132" t="s">
        <v>703</v>
      </c>
      <c r="F334" s="133" t="s">
        <v>704</v>
      </c>
      <c r="G334" s="134" t="s">
        <v>312</v>
      </c>
      <c r="H334" s="135">
        <v>1</v>
      </c>
      <c r="I334" s="136"/>
      <c r="J334" s="137">
        <f>ROUND(I334*H334,2)</f>
        <v>0</v>
      </c>
      <c r="K334" s="138"/>
      <c r="L334" s="30"/>
      <c r="M334" s="139" t="s">
        <v>1</v>
      </c>
      <c r="N334" s="140" t="s">
        <v>42</v>
      </c>
      <c r="P334" s="141">
        <f>O334*H334</f>
        <v>0</v>
      </c>
      <c r="Q334" s="141">
        <v>0</v>
      </c>
      <c r="R334" s="141">
        <f>Q334*H334</f>
        <v>0</v>
      </c>
      <c r="S334" s="141">
        <v>0</v>
      </c>
      <c r="T334" s="142">
        <f>S334*H334</f>
        <v>0</v>
      </c>
      <c r="AR334" s="143" t="s">
        <v>313</v>
      </c>
      <c r="AT334" s="143" t="s">
        <v>134</v>
      </c>
      <c r="AU334" s="143" t="s">
        <v>87</v>
      </c>
      <c r="AY334" s="15" t="s">
        <v>132</v>
      </c>
      <c r="BE334" s="144">
        <f>IF(N334="základní",J334,0)</f>
        <v>0</v>
      </c>
      <c r="BF334" s="144">
        <f>IF(N334="snížená",J334,0)</f>
        <v>0</v>
      </c>
      <c r="BG334" s="144">
        <f>IF(N334="zákl. přenesená",J334,0)</f>
        <v>0</v>
      </c>
      <c r="BH334" s="144">
        <f>IF(N334="sníž. přenesená",J334,0)</f>
        <v>0</v>
      </c>
      <c r="BI334" s="144">
        <f>IF(N334="nulová",J334,0)</f>
        <v>0</v>
      </c>
      <c r="BJ334" s="15" t="s">
        <v>85</v>
      </c>
      <c r="BK334" s="144">
        <f>ROUND(I334*H334,2)</f>
        <v>0</v>
      </c>
      <c r="BL334" s="15" t="s">
        <v>313</v>
      </c>
      <c r="BM334" s="143" t="s">
        <v>705</v>
      </c>
    </row>
    <row r="335" spans="2:47" s="1" customFormat="1" ht="39">
      <c r="B335" s="30"/>
      <c r="D335" s="146" t="s">
        <v>186</v>
      </c>
      <c r="F335" s="160" t="s">
        <v>706</v>
      </c>
      <c r="I335" s="161"/>
      <c r="L335" s="30"/>
      <c r="M335" s="162"/>
      <c r="T335" s="54"/>
      <c r="AT335" s="15" t="s">
        <v>186</v>
      </c>
      <c r="AU335" s="15" t="s">
        <v>87</v>
      </c>
    </row>
    <row r="336" spans="2:65" s="1" customFormat="1" ht="16.5" customHeight="1">
      <c r="B336" s="30"/>
      <c r="C336" s="131" t="s">
        <v>707</v>
      </c>
      <c r="D336" s="131" t="s">
        <v>134</v>
      </c>
      <c r="E336" s="132" t="s">
        <v>708</v>
      </c>
      <c r="F336" s="133" t="s">
        <v>709</v>
      </c>
      <c r="G336" s="134" t="s">
        <v>312</v>
      </c>
      <c r="H336" s="135">
        <v>1</v>
      </c>
      <c r="I336" s="136"/>
      <c r="J336" s="137">
        <f>ROUND(I336*H336,2)</f>
        <v>0</v>
      </c>
      <c r="K336" s="138"/>
      <c r="L336" s="30"/>
      <c r="M336" s="139" t="s">
        <v>1</v>
      </c>
      <c r="N336" s="140" t="s">
        <v>42</v>
      </c>
      <c r="P336" s="141">
        <f>O336*H336</f>
        <v>0</v>
      </c>
      <c r="Q336" s="141">
        <v>0</v>
      </c>
      <c r="R336" s="141">
        <f>Q336*H336</f>
        <v>0</v>
      </c>
      <c r="S336" s="141">
        <v>0</v>
      </c>
      <c r="T336" s="142">
        <f>S336*H336</f>
        <v>0</v>
      </c>
      <c r="AR336" s="143" t="s">
        <v>313</v>
      </c>
      <c r="AT336" s="143" t="s">
        <v>134</v>
      </c>
      <c r="AU336" s="143" t="s">
        <v>87</v>
      </c>
      <c r="AY336" s="15" t="s">
        <v>132</v>
      </c>
      <c r="BE336" s="144">
        <f>IF(N336="základní",J336,0)</f>
        <v>0</v>
      </c>
      <c r="BF336" s="144">
        <f>IF(N336="snížená",J336,0)</f>
        <v>0</v>
      </c>
      <c r="BG336" s="144">
        <f>IF(N336="zákl. přenesená",J336,0)</f>
        <v>0</v>
      </c>
      <c r="BH336" s="144">
        <f>IF(N336="sníž. přenesená",J336,0)</f>
        <v>0</v>
      </c>
      <c r="BI336" s="144">
        <f>IF(N336="nulová",J336,0)</f>
        <v>0</v>
      </c>
      <c r="BJ336" s="15" t="s">
        <v>85</v>
      </c>
      <c r="BK336" s="144">
        <f>ROUND(I336*H336,2)</f>
        <v>0</v>
      </c>
      <c r="BL336" s="15" t="s">
        <v>313</v>
      </c>
      <c r="BM336" s="143" t="s">
        <v>710</v>
      </c>
    </row>
    <row r="337" spans="2:47" s="1" customFormat="1" ht="19.5">
      <c r="B337" s="30"/>
      <c r="D337" s="146" t="s">
        <v>186</v>
      </c>
      <c r="F337" s="160" t="s">
        <v>711</v>
      </c>
      <c r="I337" s="161"/>
      <c r="L337" s="30"/>
      <c r="M337" s="162"/>
      <c r="T337" s="54"/>
      <c r="AT337" s="15" t="s">
        <v>186</v>
      </c>
      <c r="AU337" s="15" t="s">
        <v>87</v>
      </c>
    </row>
    <row r="338" spans="2:63" s="11" customFormat="1" ht="22.9" customHeight="1">
      <c r="B338" s="119"/>
      <c r="D338" s="120" t="s">
        <v>76</v>
      </c>
      <c r="E338" s="129" t="s">
        <v>712</v>
      </c>
      <c r="F338" s="129" t="s">
        <v>713</v>
      </c>
      <c r="I338" s="122"/>
      <c r="J338" s="130">
        <f>BK338</f>
        <v>0</v>
      </c>
      <c r="L338" s="119"/>
      <c r="M338" s="124"/>
      <c r="P338" s="125">
        <f>SUM(P339:P340)</f>
        <v>0</v>
      </c>
      <c r="R338" s="125">
        <f>SUM(R339:R340)</f>
        <v>0</v>
      </c>
      <c r="T338" s="126">
        <f>SUM(T339:T340)</f>
        <v>0</v>
      </c>
      <c r="AR338" s="120" t="s">
        <v>157</v>
      </c>
      <c r="AT338" s="127" t="s">
        <v>76</v>
      </c>
      <c r="AU338" s="127" t="s">
        <v>85</v>
      </c>
      <c r="AY338" s="120" t="s">
        <v>132</v>
      </c>
      <c r="BK338" s="128">
        <f>SUM(BK339:BK340)</f>
        <v>0</v>
      </c>
    </row>
    <row r="339" spans="2:65" s="1" customFormat="1" ht="16.5" customHeight="1">
      <c r="B339" s="30"/>
      <c r="C339" s="131" t="s">
        <v>714</v>
      </c>
      <c r="D339" s="131" t="s">
        <v>134</v>
      </c>
      <c r="E339" s="132" t="s">
        <v>715</v>
      </c>
      <c r="F339" s="133" t="s">
        <v>713</v>
      </c>
      <c r="G339" s="134" t="s">
        <v>312</v>
      </c>
      <c r="H339" s="135">
        <v>1</v>
      </c>
      <c r="I339" s="136"/>
      <c r="J339" s="137">
        <f>ROUND(I339*H339,2)</f>
        <v>0</v>
      </c>
      <c r="K339" s="138"/>
      <c r="L339" s="30"/>
      <c r="M339" s="139" t="s">
        <v>1</v>
      </c>
      <c r="N339" s="140" t="s">
        <v>42</v>
      </c>
      <c r="P339" s="141">
        <f>O339*H339</f>
        <v>0</v>
      </c>
      <c r="Q339" s="141">
        <v>0</v>
      </c>
      <c r="R339" s="141">
        <f>Q339*H339</f>
        <v>0</v>
      </c>
      <c r="S339" s="141">
        <v>0</v>
      </c>
      <c r="T339" s="142">
        <f>S339*H339</f>
        <v>0</v>
      </c>
      <c r="AR339" s="143" t="s">
        <v>313</v>
      </c>
      <c r="AT339" s="143" t="s">
        <v>134</v>
      </c>
      <c r="AU339" s="143" t="s">
        <v>87</v>
      </c>
      <c r="AY339" s="15" t="s">
        <v>132</v>
      </c>
      <c r="BE339" s="144">
        <f>IF(N339="základní",J339,0)</f>
        <v>0</v>
      </c>
      <c r="BF339" s="144">
        <f>IF(N339="snížená",J339,0)</f>
        <v>0</v>
      </c>
      <c r="BG339" s="144">
        <f>IF(N339="zákl. přenesená",J339,0)</f>
        <v>0</v>
      </c>
      <c r="BH339" s="144">
        <f>IF(N339="sníž. přenesená",J339,0)</f>
        <v>0</v>
      </c>
      <c r="BI339" s="144">
        <f>IF(N339="nulová",J339,0)</f>
        <v>0</v>
      </c>
      <c r="BJ339" s="15" t="s">
        <v>85</v>
      </c>
      <c r="BK339" s="144">
        <f>ROUND(I339*H339,2)</f>
        <v>0</v>
      </c>
      <c r="BL339" s="15" t="s">
        <v>313</v>
      </c>
      <c r="BM339" s="143" t="s">
        <v>716</v>
      </c>
    </row>
    <row r="340" spans="2:47" s="1" customFormat="1" ht="48.75">
      <c r="B340" s="30"/>
      <c r="D340" s="146" t="s">
        <v>186</v>
      </c>
      <c r="F340" s="160" t="s">
        <v>717</v>
      </c>
      <c r="I340" s="161"/>
      <c r="L340" s="30"/>
      <c r="M340" s="179"/>
      <c r="N340" s="176"/>
      <c r="O340" s="176"/>
      <c r="P340" s="176"/>
      <c r="Q340" s="176"/>
      <c r="R340" s="176"/>
      <c r="S340" s="176"/>
      <c r="T340" s="180"/>
      <c r="AT340" s="15" t="s">
        <v>186</v>
      </c>
      <c r="AU340" s="15" t="s">
        <v>87</v>
      </c>
    </row>
    <row r="341" spans="2:12" s="1" customFormat="1" ht="6.95" customHeight="1">
      <c r="B341" s="42"/>
      <c r="C341" s="43"/>
      <c r="D341" s="43"/>
      <c r="E341" s="43"/>
      <c r="F341" s="43"/>
      <c r="G341" s="43"/>
      <c r="H341" s="43"/>
      <c r="I341" s="43"/>
      <c r="J341" s="43"/>
      <c r="K341" s="43"/>
      <c r="L341" s="30"/>
    </row>
  </sheetData>
  <sheetProtection algorithmName="SHA-512" hashValue="amYmHf2V+RX9kELxmu4FmWP63O6D0gRyDuzW7Nj8l3ouKtJ0XdltTqKkW8ezcoUvTrOAWZ86hjnPsdNtt5shZw==" saltValue="F9/i87fiLoH4VwZ+RH78fQpeUY5+IImc/Mddcn0pgDvsyOXC94bP1x42YlyrQjWBke/cw2nehR+BB4tm1L4KAw==" spinCount="100000" sheet="1" objects="1" scenarios="1" formatColumns="0" formatRows="0" autoFilter="0"/>
  <autoFilter ref="C128:K340"/>
  <mergeCells count="9">
    <mergeCell ref="E87:H87"/>
    <mergeCell ref="E119:H119"/>
    <mergeCell ref="E121:H12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9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5" t="s">
        <v>93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87</v>
      </c>
    </row>
    <row r="4" spans="2:46" ht="24.95" customHeight="1">
      <c r="B4" s="18"/>
      <c r="D4" s="19" t="s">
        <v>97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26.25" customHeight="1">
      <c r="B7" s="18"/>
      <c r="E7" s="222" t="str">
        <f>'Rekapitulace stavby'!K6</f>
        <v>Stavební úprava místní komunikace ulice U zastávky, Mariánské Lázně</v>
      </c>
      <c r="F7" s="223"/>
      <c r="G7" s="223"/>
      <c r="H7" s="223"/>
      <c r="L7" s="18"/>
    </row>
    <row r="8" spans="2:12" s="1" customFormat="1" ht="12" customHeight="1">
      <c r="B8" s="30"/>
      <c r="D8" s="25" t="s">
        <v>98</v>
      </c>
      <c r="L8" s="30"/>
    </row>
    <row r="9" spans="2:12" s="1" customFormat="1" ht="16.5" customHeight="1">
      <c r="B9" s="30"/>
      <c r="E9" s="184" t="s">
        <v>718</v>
      </c>
      <c r="F9" s="224"/>
      <c r="G9" s="224"/>
      <c r="H9" s="224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18. 4. 2023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29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5" t="str">
        <f>'Rekapitulace stavby'!E14</f>
        <v>Vyplň údaj</v>
      </c>
      <c r="F18" s="206"/>
      <c r="G18" s="206"/>
      <c r="H18" s="206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31</v>
      </c>
      <c r="I20" s="25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32</v>
      </c>
      <c r="I21" s="25" t="s">
        <v>28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34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28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36</v>
      </c>
      <c r="L26" s="30"/>
    </row>
    <row r="27" spans="2:12" s="7" customFormat="1" ht="16.5" customHeight="1">
      <c r="B27" s="87"/>
      <c r="E27" s="211" t="s">
        <v>1</v>
      </c>
      <c r="F27" s="211"/>
      <c r="G27" s="211"/>
      <c r="H27" s="211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37</v>
      </c>
      <c r="J30" s="64">
        <f>ROUND(J121,2)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33" t="s">
        <v>38</v>
      </c>
      <c r="J32" s="33" t="s">
        <v>40</v>
      </c>
      <c r="L32" s="30"/>
    </row>
    <row r="33" spans="2:12" s="1" customFormat="1" ht="14.45" customHeight="1">
      <c r="B33" s="30"/>
      <c r="D33" s="53" t="s">
        <v>41</v>
      </c>
      <c r="E33" s="25" t="s">
        <v>42</v>
      </c>
      <c r="F33" s="89">
        <f>ROUND((SUM(BE121:BE148)),2)</f>
        <v>0</v>
      </c>
      <c r="I33" s="90">
        <v>0.21</v>
      </c>
      <c r="J33" s="89">
        <f>ROUND(((SUM(BE121:BE148))*I33),2)</f>
        <v>0</v>
      </c>
      <c r="L33" s="30"/>
    </row>
    <row r="34" spans="2:12" s="1" customFormat="1" ht="14.45" customHeight="1">
      <c r="B34" s="30"/>
      <c r="E34" s="25" t="s">
        <v>43</v>
      </c>
      <c r="F34" s="89">
        <f>ROUND((SUM(BF121:BF148)),2)</f>
        <v>0</v>
      </c>
      <c r="I34" s="90">
        <v>0.12</v>
      </c>
      <c r="J34" s="89">
        <f>ROUND(((SUM(BF121:BF148))*I34),2)</f>
        <v>0</v>
      </c>
      <c r="L34" s="30"/>
    </row>
    <row r="35" spans="2:12" s="1" customFormat="1" ht="14.45" customHeight="1" hidden="1">
      <c r="B35" s="30"/>
      <c r="E35" s="25" t="s">
        <v>44</v>
      </c>
      <c r="F35" s="89">
        <f>ROUND((SUM(BG121:BG148)),2)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89">
        <f>ROUND((SUM(BH121:BH148)),2)</f>
        <v>0</v>
      </c>
      <c r="I36" s="90">
        <v>0.12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89">
        <f>ROUND((SUM(BI121:BI148)),2)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47</v>
      </c>
      <c r="E39" s="55"/>
      <c r="F39" s="55"/>
      <c r="G39" s="93" t="s">
        <v>48</v>
      </c>
      <c r="H39" s="94" t="s">
        <v>49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97" t="s">
        <v>53</v>
      </c>
      <c r="G61" s="41" t="s">
        <v>52</v>
      </c>
      <c r="H61" s="32"/>
      <c r="I61" s="32"/>
      <c r="J61" s="98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97" t="s">
        <v>53</v>
      </c>
      <c r="G76" s="41" t="s">
        <v>52</v>
      </c>
      <c r="H76" s="32"/>
      <c r="I76" s="32"/>
      <c r="J76" s="98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100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26.25" customHeight="1">
      <c r="B85" s="30"/>
      <c r="E85" s="222" t="str">
        <f>E7</f>
        <v>Stavební úprava místní komunikace ulice U zastávky, Mariánské Lázně</v>
      </c>
      <c r="F85" s="223"/>
      <c r="G85" s="223"/>
      <c r="H85" s="223"/>
      <c r="L85" s="30"/>
    </row>
    <row r="86" spans="2:12" s="1" customFormat="1" ht="12" customHeight="1">
      <c r="B86" s="30"/>
      <c r="C86" s="25" t="s">
        <v>98</v>
      </c>
      <c r="L86" s="30"/>
    </row>
    <row r="87" spans="2:12" s="1" customFormat="1" ht="16.5" customHeight="1">
      <c r="B87" s="30"/>
      <c r="E87" s="184" t="str">
        <f>E9</f>
        <v>SO 401-1 - Veřejné osvětlení</v>
      </c>
      <c r="F87" s="224"/>
      <c r="G87" s="224"/>
      <c r="H87" s="224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p.č. 1163/2, 894/4, 1148/1</v>
      </c>
      <c r="I89" s="25" t="s">
        <v>22</v>
      </c>
      <c r="J89" s="50" t="str">
        <f>IF(J12="","",J12)</f>
        <v>18. 4. 2023</v>
      </c>
      <c r="L89" s="30"/>
    </row>
    <row r="90" spans="2:12" s="1" customFormat="1" ht="6.95" customHeight="1">
      <c r="B90" s="30"/>
      <c r="L90" s="30"/>
    </row>
    <row r="91" spans="2:12" s="1" customFormat="1" ht="25.7" customHeight="1">
      <c r="B91" s="30"/>
      <c r="C91" s="25" t="s">
        <v>24</v>
      </c>
      <c r="F91" s="23" t="str">
        <f>E15</f>
        <v>Město Mariánské Lázně</v>
      </c>
      <c r="I91" s="25" t="s">
        <v>31</v>
      </c>
      <c r="J91" s="28" t="str">
        <f>E21</f>
        <v>Projekční kancelář Beránek &amp; Hradil</v>
      </c>
      <c r="L91" s="30"/>
    </row>
    <row r="92" spans="2:12" s="1" customFormat="1" ht="15.2" customHeight="1">
      <c r="B92" s="30"/>
      <c r="C92" s="25" t="s">
        <v>29</v>
      </c>
      <c r="F92" s="23" t="str">
        <f>IF(E18="","",E18)</f>
        <v>Vyplň údaj</v>
      </c>
      <c r="I92" s="25" t="s">
        <v>34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101</v>
      </c>
      <c r="D94" s="91"/>
      <c r="E94" s="91"/>
      <c r="F94" s="91"/>
      <c r="G94" s="91"/>
      <c r="H94" s="91"/>
      <c r="I94" s="91"/>
      <c r="J94" s="100" t="s">
        <v>102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103</v>
      </c>
      <c r="J96" s="64">
        <f>J121</f>
        <v>0</v>
      </c>
      <c r="L96" s="30"/>
      <c r="AU96" s="15" t="s">
        <v>104</v>
      </c>
    </row>
    <row r="97" spans="2:12" s="8" customFormat="1" ht="24.95" customHeight="1">
      <c r="B97" s="102"/>
      <c r="D97" s="103" t="s">
        <v>111</v>
      </c>
      <c r="E97" s="104"/>
      <c r="F97" s="104"/>
      <c r="G97" s="104"/>
      <c r="H97" s="104"/>
      <c r="I97" s="104"/>
      <c r="J97" s="105">
        <f>J122</f>
        <v>0</v>
      </c>
      <c r="L97" s="102"/>
    </row>
    <row r="98" spans="2:12" s="9" customFormat="1" ht="19.9" customHeight="1">
      <c r="B98" s="106"/>
      <c r="D98" s="107" t="s">
        <v>719</v>
      </c>
      <c r="E98" s="108"/>
      <c r="F98" s="108"/>
      <c r="G98" s="108"/>
      <c r="H98" s="108"/>
      <c r="I98" s="108"/>
      <c r="J98" s="109">
        <f>J123</f>
        <v>0</v>
      </c>
      <c r="L98" s="106"/>
    </row>
    <row r="99" spans="2:12" s="9" customFormat="1" ht="19.9" customHeight="1">
      <c r="B99" s="106"/>
      <c r="D99" s="107" t="s">
        <v>112</v>
      </c>
      <c r="E99" s="108"/>
      <c r="F99" s="108"/>
      <c r="G99" s="108"/>
      <c r="H99" s="108"/>
      <c r="I99" s="108"/>
      <c r="J99" s="109">
        <f>J130</f>
        <v>0</v>
      </c>
      <c r="L99" s="106"/>
    </row>
    <row r="100" spans="2:12" s="8" customFormat="1" ht="24.95" customHeight="1">
      <c r="B100" s="102"/>
      <c r="D100" s="103" t="s">
        <v>113</v>
      </c>
      <c r="E100" s="104"/>
      <c r="F100" s="104"/>
      <c r="G100" s="104"/>
      <c r="H100" s="104"/>
      <c r="I100" s="104"/>
      <c r="J100" s="105">
        <f>J146</f>
        <v>0</v>
      </c>
      <c r="L100" s="102"/>
    </row>
    <row r="101" spans="2:12" s="9" customFormat="1" ht="19.9" customHeight="1">
      <c r="B101" s="106"/>
      <c r="D101" s="107" t="s">
        <v>720</v>
      </c>
      <c r="E101" s="108"/>
      <c r="F101" s="108"/>
      <c r="G101" s="108"/>
      <c r="H101" s="108"/>
      <c r="I101" s="108"/>
      <c r="J101" s="109">
        <f>J147</f>
        <v>0</v>
      </c>
      <c r="L101" s="106"/>
    </row>
    <row r="102" spans="2:12" s="1" customFormat="1" ht="21.75" customHeight="1">
      <c r="B102" s="30"/>
      <c r="L102" s="30"/>
    </row>
    <row r="103" spans="2:12" s="1" customFormat="1" ht="6.95" customHeight="1">
      <c r="B103" s="42"/>
      <c r="C103" s="43"/>
      <c r="D103" s="43"/>
      <c r="E103" s="43"/>
      <c r="F103" s="43"/>
      <c r="G103" s="43"/>
      <c r="H103" s="43"/>
      <c r="I103" s="43"/>
      <c r="J103" s="43"/>
      <c r="K103" s="43"/>
      <c r="L103" s="30"/>
    </row>
    <row r="107" spans="2:12" s="1" customFormat="1" ht="6.9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30"/>
    </row>
    <row r="108" spans="2:12" s="1" customFormat="1" ht="24.95" customHeight="1">
      <c r="B108" s="30"/>
      <c r="C108" s="19" t="s">
        <v>117</v>
      </c>
      <c r="L108" s="30"/>
    </row>
    <row r="109" spans="2:12" s="1" customFormat="1" ht="6.95" customHeight="1">
      <c r="B109" s="30"/>
      <c r="L109" s="30"/>
    </row>
    <row r="110" spans="2:12" s="1" customFormat="1" ht="12" customHeight="1">
      <c r="B110" s="30"/>
      <c r="C110" s="25" t="s">
        <v>16</v>
      </c>
      <c r="L110" s="30"/>
    </row>
    <row r="111" spans="2:12" s="1" customFormat="1" ht="26.25" customHeight="1">
      <c r="B111" s="30"/>
      <c r="E111" s="222" t="str">
        <f>E7</f>
        <v>Stavební úprava místní komunikace ulice U zastávky, Mariánské Lázně</v>
      </c>
      <c r="F111" s="223"/>
      <c r="G111" s="223"/>
      <c r="H111" s="223"/>
      <c r="L111" s="30"/>
    </row>
    <row r="112" spans="2:12" s="1" customFormat="1" ht="12" customHeight="1">
      <c r="B112" s="30"/>
      <c r="C112" s="25" t="s">
        <v>98</v>
      </c>
      <c r="L112" s="30"/>
    </row>
    <row r="113" spans="2:12" s="1" customFormat="1" ht="16.5" customHeight="1">
      <c r="B113" s="30"/>
      <c r="E113" s="184" t="str">
        <f>E9</f>
        <v>SO 401-1 - Veřejné osvětlení</v>
      </c>
      <c r="F113" s="224"/>
      <c r="G113" s="224"/>
      <c r="H113" s="224"/>
      <c r="L113" s="30"/>
    </row>
    <row r="114" spans="2:12" s="1" customFormat="1" ht="6.95" customHeight="1">
      <c r="B114" s="30"/>
      <c r="L114" s="30"/>
    </row>
    <row r="115" spans="2:12" s="1" customFormat="1" ht="12" customHeight="1">
      <c r="B115" s="30"/>
      <c r="C115" s="25" t="s">
        <v>20</v>
      </c>
      <c r="F115" s="23" t="str">
        <f>F12</f>
        <v>p.č. 1163/2, 894/4, 1148/1</v>
      </c>
      <c r="I115" s="25" t="s">
        <v>22</v>
      </c>
      <c r="J115" s="50" t="str">
        <f>IF(J12="","",J12)</f>
        <v>18. 4. 2023</v>
      </c>
      <c r="L115" s="30"/>
    </row>
    <row r="116" spans="2:12" s="1" customFormat="1" ht="6.95" customHeight="1">
      <c r="B116" s="30"/>
      <c r="L116" s="30"/>
    </row>
    <row r="117" spans="2:12" s="1" customFormat="1" ht="25.7" customHeight="1">
      <c r="B117" s="30"/>
      <c r="C117" s="25" t="s">
        <v>24</v>
      </c>
      <c r="F117" s="23" t="str">
        <f>E15</f>
        <v>Město Mariánské Lázně</v>
      </c>
      <c r="I117" s="25" t="s">
        <v>31</v>
      </c>
      <c r="J117" s="28" t="str">
        <f>E21</f>
        <v>Projekční kancelář Beránek &amp; Hradil</v>
      </c>
      <c r="L117" s="30"/>
    </row>
    <row r="118" spans="2:12" s="1" customFormat="1" ht="15.2" customHeight="1">
      <c r="B118" s="30"/>
      <c r="C118" s="25" t="s">
        <v>29</v>
      </c>
      <c r="F118" s="23" t="str">
        <f>IF(E18="","",E18)</f>
        <v>Vyplň údaj</v>
      </c>
      <c r="I118" s="25" t="s">
        <v>34</v>
      </c>
      <c r="J118" s="28" t="str">
        <f>E24</f>
        <v xml:space="preserve"> </v>
      </c>
      <c r="L118" s="30"/>
    </row>
    <row r="119" spans="2:12" s="1" customFormat="1" ht="10.35" customHeight="1">
      <c r="B119" s="30"/>
      <c r="L119" s="30"/>
    </row>
    <row r="120" spans="2:20" s="10" customFormat="1" ht="29.25" customHeight="1">
      <c r="B120" s="110"/>
      <c r="C120" s="111" t="s">
        <v>118</v>
      </c>
      <c r="D120" s="112" t="s">
        <v>62</v>
      </c>
      <c r="E120" s="112" t="s">
        <v>58</v>
      </c>
      <c r="F120" s="112" t="s">
        <v>59</v>
      </c>
      <c r="G120" s="112" t="s">
        <v>119</v>
      </c>
      <c r="H120" s="112" t="s">
        <v>120</v>
      </c>
      <c r="I120" s="112" t="s">
        <v>121</v>
      </c>
      <c r="J120" s="113" t="s">
        <v>102</v>
      </c>
      <c r="K120" s="114" t="s">
        <v>122</v>
      </c>
      <c r="L120" s="110"/>
      <c r="M120" s="57" t="s">
        <v>1</v>
      </c>
      <c r="N120" s="58" t="s">
        <v>41</v>
      </c>
      <c r="O120" s="58" t="s">
        <v>123</v>
      </c>
      <c r="P120" s="58" t="s">
        <v>124</v>
      </c>
      <c r="Q120" s="58" t="s">
        <v>125</v>
      </c>
      <c r="R120" s="58" t="s">
        <v>126</v>
      </c>
      <c r="S120" s="58" t="s">
        <v>127</v>
      </c>
      <c r="T120" s="59" t="s">
        <v>128</v>
      </c>
    </row>
    <row r="121" spans="2:63" s="1" customFormat="1" ht="22.9" customHeight="1">
      <c r="B121" s="30"/>
      <c r="C121" s="62" t="s">
        <v>129</v>
      </c>
      <c r="J121" s="115">
        <f>BK121</f>
        <v>0</v>
      </c>
      <c r="L121" s="30"/>
      <c r="M121" s="60"/>
      <c r="N121" s="51"/>
      <c r="O121" s="51"/>
      <c r="P121" s="116">
        <f>P122+P146</f>
        <v>0</v>
      </c>
      <c r="Q121" s="51"/>
      <c r="R121" s="116">
        <f>R122+R146</f>
        <v>22.50875</v>
      </c>
      <c r="S121" s="51"/>
      <c r="T121" s="117">
        <f>T122+T146</f>
        <v>0</v>
      </c>
      <c r="AT121" s="15" t="s">
        <v>76</v>
      </c>
      <c r="AU121" s="15" t="s">
        <v>104</v>
      </c>
      <c r="BK121" s="118">
        <f>BK122+BK146</f>
        <v>0</v>
      </c>
    </row>
    <row r="122" spans="2:63" s="11" customFormat="1" ht="25.9" customHeight="1">
      <c r="B122" s="119"/>
      <c r="D122" s="120" t="s">
        <v>76</v>
      </c>
      <c r="E122" s="121" t="s">
        <v>232</v>
      </c>
      <c r="F122" s="121" t="s">
        <v>272</v>
      </c>
      <c r="I122" s="122"/>
      <c r="J122" s="123">
        <f>BK122</f>
        <v>0</v>
      </c>
      <c r="L122" s="119"/>
      <c r="M122" s="124"/>
      <c r="P122" s="125">
        <f>P123+P130</f>
        <v>0</v>
      </c>
      <c r="R122" s="125">
        <f>R123+R130</f>
        <v>22.50875</v>
      </c>
      <c r="T122" s="126">
        <f>T123+T130</f>
        <v>0</v>
      </c>
      <c r="AR122" s="120" t="s">
        <v>149</v>
      </c>
      <c r="AT122" s="127" t="s">
        <v>76</v>
      </c>
      <c r="AU122" s="127" t="s">
        <v>77</v>
      </c>
      <c r="AY122" s="120" t="s">
        <v>132</v>
      </c>
      <c r="BK122" s="128">
        <f>BK123+BK130</f>
        <v>0</v>
      </c>
    </row>
    <row r="123" spans="2:63" s="11" customFormat="1" ht="22.9" customHeight="1">
      <c r="B123" s="119"/>
      <c r="D123" s="120" t="s">
        <v>76</v>
      </c>
      <c r="E123" s="129" t="s">
        <v>721</v>
      </c>
      <c r="F123" s="129" t="s">
        <v>722</v>
      </c>
      <c r="I123" s="122"/>
      <c r="J123" s="130">
        <f>BK123</f>
        <v>0</v>
      </c>
      <c r="L123" s="119"/>
      <c r="M123" s="124"/>
      <c r="P123" s="125">
        <f>SUM(P124:P129)</f>
        <v>0</v>
      </c>
      <c r="R123" s="125">
        <f>SUM(R124:R129)</f>
        <v>0</v>
      </c>
      <c r="T123" s="126">
        <f>SUM(T124:T129)</f>
        <v>0</v>
      </c>
      <c r="AR123" s="120" t="s">
        <v>149</v>
      </c>
      <c r="AT123" s="127" t="s">
        <v>76</v>
      </c>
      <c r="AU123" s="127" t="s">
        <v>85</v>
      </c>
      <c r="AY123" s="120" t="s">
        <v>132</v>
      </c>
      <c r="BK123" s="128">
        <f>SUM(BK124:BK129)</f>
        <v>0</v>
      </c>
    </row>
    <row r="124" spans="2:65" s="1" customFormat="1" ht="24.2" customHeight="1">
      <c r="B124" s="30"/>
      <c r="C124" s="131" t="s">
        <v>85</v>
      </c>
      <c r="D124" s="131" t="s">
        <v>134</v>
      </c>
      <c r="E124" s="132" t="s">
        <v>723</v>
      </c>
      <c r="F124" s="133" t="s">
        <v>724</v>
      </c>
      <c r="G124" s="134" t="s">
        <v>325</v>
      </c>
      <c r="H124" s="135">
        <v>3</v>
      </c>
      <c r="I124" s="136"/>
      <c r="J124" s="137">
        <f>ROUND(I124*H124,2)</f>
        <v>0</v>
      </c>
      <c r="K124" s="138"/>
      <c r="L124" s="30"/>
      <c r="M124" s="139" t="s">
        <v>1</v>
      </c>
      <c r="N124" s="140" t="s">
        <v>42</v>
      </c>
      <c r="P124" s="141">
        <f>O124*H124</f>
        <v>0</v>
      </c>
      <c r="Q124" s="141">
        <v>0</v>
      </c>
      <c r="R124" s="141">
        <f>Q124*H124</f>
        <v>0</v>
      </c>
      <c r="S124" s="141">
        <v>0</v>
      </c>
      <c r="T124" s="142">
        <f>S124*H124</f>
        <v>0</v>
      </c>
      <c r="AR124" s="143" t="s">
        <v>278</v>
      </c>
      <c r="AT124" s="143" t="s">
        <v>134</v>
      </c>
      <c r="AU124" s="143" t="s">
        <v>87</v>
      </c>
      <c r="AY124" s="15" t="s">
        <v>132</v>
      </c>
      <c r="BE124" s="144">
        <f>IF(N124="základní",J124,0)</f>
        <v>0</v>
      </c>
      <c r="BF124" s="144">
        <f>IF(N124="snížená",J124,0)</f>
        <v>0</v>
      </c>
      <c r="BG124" s="144">
        <f>IF(N124="zákl. přenesená",J124,0)</f>
        <v>0</v>
      </c>
      <c r="BH124" s="144">
        <f>IF(N124="sníž. přenesená",J124,0)</f>
        <v>0</v>
      </c>
      <c r="BI124" s="144">
        <f>IF(N124="nulová",J124,0)</f>
        <v>0</v>
      </c>
      <c r="BJ124" s="15" t="s">
        <v>85</v>
      </c>
      <c r="BK124" s="144">
        <f>ROUND(I124*H124,2)</f>
        <v>0</v>
      </c>
      <c r="BL124" s="15" t="s">
        <v>278</v>
      </c>
      <c r="BM124" s="143" t="s">
        <v>725</v>
      </c>
    </row>
    <row r="125" spans="2:47" s="1" customFormat="1" ht="19.5">
      <c r="B125" s="30"/>
      <c r="D125" s="146" t="s">
        <v>186</v>
      </c>
      <c r="F125" s="160" t="s">
        <v>726</v>
      </c>
      <c r="I125" s="161"/>
      <c r="L125" s="30"/>
      <c r="M125" s="162"/>
      <c r="T125" s="54"/>
      <c r="AT125" s="15" t="s">
        <v>186</v>
      </c>
      <c r="AU125" s="15" t="s">
        <v>87</v>
      </c>
    </row>
    <row r="126" spans="2:65" s="1" customFormat="1" ht="16.5" customHeight="1">
      <c r="B126" s="30"/>
      <c r="C126" s="131" t="s">
        <v>87</v>
      </c>
      <c r="D126" s="131" t="s">
        <v>134</v>
      </c>
      <c r="E126" s="132" t="s">
        <v>727</v>
      </c>
      <c r="F126" s="133" t="s">
        <v>728</v>
      </c>
      <c r="G126" s="134" t="s">
        <v>325</v>
      </c>
      <c r="H126" s="135">
        <v>1</v>
      </c>
      <c r="I126" s="136"/>
      <c r="J126" s="137">
        <f>ROUND(I126*H126,2)</f>
        <v>0</v>
      </c>
      <c r="K126" s="138"/>
      <c r="L126" s="30"/>
      <c r="M126" s="139" t="s">
        <v>1</v>
      </c>
      <c r="N126" s="140" t="s">
        <v>42</v>
      </c>
      <c r="P126" s="141">
        <f>O126*H126</f>
        <v>0</v>
      </c>
      <c r="Q126" s="141">
        <v>0</v>
      </c>
      <c r="R126" s="141">
        <f>Q126*H126</f>
        <v>0</v>
      </c>
      <c r="S126" s="141">
        <v>0</v>
      </c>
      <c r="T126" s="142">
        <f>S126*H126</f>
        <v>0</v>
      </c>
      <c r="AR126" s="143" t="s">
        <v>278</v>
      </c>
      <c r="AT126" s="143" t="s">
        <v>134</v>
      </c>
      <c r="AU126" s="143" t="s">
        <v>87</v>
      </c>
      <c r="AY126" s="15" t="s">
        <v>132</v>
      </c>
      <c r="BE126" s="144">
        <f>IF(N126="základní",J126,0)</f>
        <v>0</v>
      </c>
      <c r="BF126" s="144">
        <f>IF(N126="snížená",J126,0)</f>
        <v>0</v>
      </c>
      <c r="BG126" s="144">
        <f>IF(N126="zákl. přenesená",J126,0)</f>
        <v>0</v>
      </c>
      <c r="BH126" s="144">
        <f>IF(N126="sníž. přenesená",J126,0)</f>
        <v>0</v>
      </c>
      <c r="BI126" s="144">
        <f>IF(N126="nulová",J126,0)</f>
        <v>0</v>
      </c>
      <c r="BJ126" s="15" t="s">
        <v>85</v>
      </c>
      <c r="BK126" s="144">
        <f>ROUND(I126*H126,2)</f>
        <v>0</v>
      </c>
      <c r="BL126" s="15" t="s">
        <v>278</v>
      </c>
      <c r="BM126" s="143" t="s">
        <v>729</v>
      </c>
    </row>
    <row r="127" spans="2:65" s="1" customFormat="1" ht="16.5" customHeight="1">
      <c r="B127" s="30"/>
      <c r="C127" s="131" t="s">
        <v>149</v>
      </c>
      <c r="D127" s="131" t="s">
        <v>134</v>
      </c>
      <c r="E127" s="132" t="s">
        <v>730</v>
      </c>
      <c r="F127" s="133" t="s">
        <v>731</v>
      </c>
      <c r="G127" s="134" t="s">
        <v>325</v>
      </c>
      <c r="H127" s="135">
        <v>1</v>
      </c>
      <c r="I127" s="136"/>
      <c r="J127" s="137">
        <f>ROUND(I127*H127,2)</f>
        <v>0</v>
      </c>
      <c r="K127" s="138"/>
      <c r="L127" s="30"/>
      <c r="M127" s="139" t="s">
        <v>1</v>
      </c>
      <c r="N127" s="140" t="s">
        <v>42</v>
      </c>
      <c r="P127" s="141">
        <f>O127*H127</f>
        <v>0</v>
      </c>
      <c r="Q127" s="141">
        <v>0</v>
      </c>
      <c r="R127" s="141">
        <f>Q127*H127</f>
        <v>0</v>
      </c>
      <c r="S127" s="141">
        <v>0</v>
      </c>
      <c r="T127" s="142">
        <f>S127*H127</f>
        <v>0</v>
      </c>
      <c r="AR127" s="143" t="s">
        <v>278</v>
      </c>
      <c r="AT127" s="143" t="s">
        <v>134</v>
      </c>
      <c r="AU127" s="143" t="s">
        <v>87</v>
      </c>
      <c r="AY127" s="15" t="s">
        <v>132</v>
      </c>
      <c r="BE127" s="144">
        <f>IF(N127="základní",J127,0)</f>
        <v>0</v>
      </c>
      <c r="BF127" s="144">
        <f>IF(N127="snížená",J127,0)</f>
        <v>0</v>
      </c>
      <c r="BG127" s="144">
        <f>IF(N127="zákl. přenesená",J127,0)</f>
        <v>0</v>
      </c>
      <c r="BH127" s="144">
        <f>IF(N127="sníž. přenesená",J127,0)</f>
        <v>0</v>
      </c>
      <c r="BI127" s="144">
        <f>IF(N127="nulová",J127,0)</f>
        <v>0</v>
      </c>
      <c r="BJ127" s="15" t="s">
        <v>85</v>
      </c>
      <c r="BK127" s="144">
        <f>ROUND(I127*H127,2)</f>
        <v>0</v>
      </c>
      <c r="BL127" s="15" t="s">
        <v>278</v>
      </c>
      <c r="BM127" s="143" t="s">
        <v>732</v>
      </c>
    </row>
    <row r="128" spans="2:65" s="1" customFormat="1" ht="37.9" customHeight="1">
      <c r="B128" s="30"/>
      <c r="C128" s="131" t="s">
        <v>138</v>
      </c>
      <c r="D128" s="131" t="s">
        <v>134</v>
      </c>
      <c r="E128" s="132" t="s">
        <v>733</v>
      </c>
      <c r="F128" s="133" t="s">
        <v>734</v>
      </c>
      <c r="G128" s="134" t="s">
        <v>325</v>
      </c>
      <c r="H128" s="135">
        <v>1</v>
      </c>
      <c r="I128" s="136"/>
      <c r="J128" s="137">
        <f>ROUND(I128*H128,2)</f>
        <v>0</v>
      </c>
      <c r="K128" s="138"/>
      <c r="L128" s="30"/>
      <c r="M128" s="139" t="s">
        <v>1</v>
      </c>
      <c r="N128" s="140" t="s">
        <v>42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278</v>
      </c>
      <c r="AT128" s="143" t="s">
        <v>134</v>
      </c>
      <c r="AU128" s="143" t="s">
        <v>87</v>
      </c>
      <c r="AY128" s="15" t="s">
        <v>132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5" t="s">
        <v>85</v>
      </c>
      <c r="BK128" s="144">
        <f>ROUND(I128*H128,2)</f>
        <v>0</v>
      </c>
      <c r="BL128" s="15" t="s">
        <v>278</v>
      </c>
      <c r="BM128" s="143" t="s">
        <v>735</v>
      </c>
    </row>
    <row r="129" spans="2:65" s="1" customFormat="1" ht="33" customHeight="1">
      <c r="B129" s="30"/>
      <c r="C129" s="131" t="s">
        <v>157</v>
      </c>
      <c r="D129" s="131" t="s">
        <v>134</v>
      </c>
      <c r="E129" s="132" t="s">
        <v>736</v>
      </c>
      <c r="F129" s="133" t="s">
        <v>737</v>
      </c>
      <c r="G129" s="134" t="s">
        <v>160</v>
      </c>
      <c r="H129" s="135">
        <v>175</v>
      </c>
      <c r="I129" s="136"/>
      <c r="J129" s="137">
        <f>ROUND(I129*H129,2)</f>
        <v>0</v>
      </c>
      <c r="K129" s="138"/>
      <c r="L129" s="30"/>
      <c r="M129" s="139" t="s">
        <v>1</v>
      </c>
      <c r="N129" s="140" t="s">
        <v>42</v>
      </c>
      <c r="P129" s="141">
        <f>O129*H129</f>
        <v>0</v>
      </c>
      <c r="Q129" s="141">
        <v>0</v>
      </c>
      <c r="R129" s="141">
        <f>Q129*H129</f>
        <v>0</v>
      </c>
      <c r="S129" s="141">
        <v>0</v>
      </c>
      <c r="T129" s="142">
        <f>S129*H129</f>
        <v>0</v>
      </c>
      <c r="AR129" s="143" t="s">
        <v>278</v>
      </c>
      <c r="AT129" s="143" t="s">
        <v>134</v>
      </c>
      <c r="AU129" s="143" t="s">
        <v>87</v>
      </c>
      <c r="AY129" s="15" t="s">
        <v>132</v>
      </c>
      <c r="BE129" s="144">
        <f>IF(N129="základní",J129,0)</f>
        <v>0</v>
      </c>
      <c r="BF129" s="144">
        <f>IF(N129="snížená",J129,0)</f>
        <v>0</v>
      </c>
      <c r="BG129" s="144">
        <f>IF(N129="zákl. přenesená",J129,0)</f>
        <v>0</v>
      </c>
      <c r="BH129" s="144">
        <f>IF(N129="sníž. přenesená",J129,0)</f>
        <v>0</v>
      </c>
      <c r="BI129" s="144">
        <f>IF(N129="nulová",J129,0)</f>
        <v>0</v>
      </c>
      <c r="BJ129" s="15" t="s">
        <v>85</v>
      </c>
      <c r="BK129" s="144">
        <f>ROUND(I129*H129,2)</f>
        <v>0</v>
      </c>
      <c r="BL129" s="15" t="s">
        <v>278</v>
      </c>
      <c r="BM129" s="143" t="s">
        <v>738</v>
      </c>
    </row>
    <row r="130" spans="2:63" s="11" customFormat="1" ht="22.9" customHeight="1">
      <c r="B130" s="119"/>
      <c r="D130" s="120" t="s">
        <v>76</v>
      </c>
      <c r="E130" s="129" t="s">
        <v>273</v>
      </c>
      <c r="F130" s="129" t="s">
        <v>274</v>
      </c>
      <c r="I130" s="122"/>
      <c r="J130" s="130">
        <f>BK130</f>
        <v>0</v>
      </c>
      <c r="L130" s="119"/>
      <c r="M130" s="124"/>
      <c r="P130" s="125">
        <f>SUM(P131:P145)</f>
        <v>0</v>
      </c>
      <c r="R130" s="125">
        <f>SUM(R131:R145)</f>
        <v>22.50875</v>
      </c>
      <c r="T130" s="126">
        <f>SUM(T131:T145)</f>
        <v>0</v>
      </c>
      <c r="AR130" s="120" t="s">
        <v>149</v>
      </c>
      <c r="AT130" s="127" t="s">
        <v>76</v>
      </c>
      <c r="AU130" s="127" t="s">
        <v>85</v>
      </c>
      <c r="AY130" s="120" t="s">
        <v>132</v>
      </c>
      <c r="BK130" s="128">
        <f>SUM(BK131:BK145)</f>
        <v>0</v>
      </c>
    </row>
    <row r="131" spans="2:65" s="1" customFormat="1" ht="33" customHeight="1">
      <c r="B131" s="30"/>
      <c r="C131" s="131" t="s">
        <v>163</v>
      </c>
      <c r="D131" s="131" t="s">
        <v>134</v>
      </c>
      <c r="E131" s="132" t="s">
        <v>739</v>
      </c>
      <c r="F131" s="133" t="s">
        <v>740</v>
      </c>
      <c r="G131" s="134" t="s">
        <v>160</v>
      </c>
      <c r="H131" s="135">
        <v>125</v>
      </c>
      <c r="I131" s="136"/>
      <c r="J131" s="137">
        <f>ROUND(I131*H131,2)</f>
        <v>0</v>
      </c>
      <c r="K131" s="138"/>
      <c r="L131" s="30"/>
      <c r="M131" s="139" t="s">
        <v>1</v>
      </c>
      <c r="N131" s="140" t="s">
        <v>42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278</v>
      </c>
      <c r="AT131" s="143" t="s">
        <v>134</v>
      </c>
      <c r="AU131" s="143" t="s">
        <v>87</v>
      </c>
      <c r="AY131" s="15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5" t="s">
        <v>85</v>
      </c>
      <c r="BK131" s="144">
        <f>ROUND(I131*H131,2)</f>
        <v>0</v>
      </c>
      <c r="BL131" s="15" t="s">
        <v>278</v>
      </c>
      <c r="BM131" s="143" t="s">
        <v>741</v>
      </c>
    </row>
    <row r="132" spans="2:65" s="1" customFormat="1" ht="37.9" customHeight="1">
      <c r="B132" s="30"/>
      <c r="C132" s="131" t="s">
        <v>167</v>
      </c>
      <c r="D132" s="131" t="s">
        <v>134</v>
      </c>
      <c r="E132" s="132" t="s">
        <v>742</v>
      </c>
      <c r="F132" s="133" t="s">
        <v>743</v>
      </c>
      <c r="G132" s="134" t="s">
        <v>175</v>
      </c>
      <c r="H132" s="135">
        <v>11.25</v>
      </c>
      <c r="I132" s="136"/>
      <c r="J132" s="137">
        <f>ROUND(I132*H132,2)</f>
        <v>0</v>
      </c>
      <c r="K132" s="138"/>
      <c r="L132" s="30"/>
      <c r="M132" s="139" t="s">
        <v>1</v>
      </c>
      <c r="N132" s="140" t="s">
        <v>42</v>
      </c>
      <c r="P132" s="141">
        <f>O132*H132</f>
        <v>0</v>
      </c>
      <c r="Q132" s="141">
        <v>0</v>
      </c>
      <c r="R132" s="141">
        <f>Q132*H132</f>
        <v>0</v>
      </c>
      <c r="S132" s="141">
        <v>0</v>
      </c>
      <c r="T132" s="142">
        <f>S132*H132</f>
        <v>0</v>
      </c>
      <c r="AR132" s="143" t="s">
        <v>278</v>
      </c>
      <c r="AT132" s="143" t="s">
        <v>134</v>
      </c>
      <c r="AU132" s="143" t="s">
        <v>87</v>
      </c>
      <c r="AY132" s="15" t="s">
        <v>132</v>
      </c>
      <c r="BE132" s="144">
        <f>IF(N132="základní",J132,0)</f>
        <v>0</v>
      </c>
      <c r="BF132" s="144">
        <f>IF(N132="snížená",J132,0)</f>
        <v>0</v>
      </c>
      <c r="BG132" s="144">
        <f>IF(N132="zákl. přenesená",J132,0)</f>
        <v>0</v>
      </c>
      <c r="BH132" s="144">
        <f>IF(N132="sníž. přenesená",J132,0)</f>
        <v>0</v>
      </c>
      <c r="BI132" s="144">
        <f>IF(N132="nulová",J132,0)</f>
        <v>0</v>
      </c>
      <c r="BJ132" s="15" t="s">
        <v>85</v>
      </c>
      <c r="BK132" s="144">
        <f>ROUND(I132*H132,2)</f>
        <v>0</v>
      </c>
      <c r="BL132" s="15" t="s">
        <v>278</v>
      </c>
      <c r="BM132" s="143" t="s">
        <v>744</v>
      </c>
    </row>
    <row r="133" spans="2:51" s="12" customFormat="1" ht="11.25">
      <c r="B133" s="145"/>
      <c r="D133" s="146" t="s">
        <v>140</v>
      </c>
      <c r="E133" s="147" t="s">
        <v>1</v>
      </c>
      <c r="F133" s="148" t="s">
        <v>414</v>
      </c>
      <c r="H133" s="149">
        <v>11.25</v>
      </c>
      <c r="I133" s="150"/>
      <c r="L133" s="145"/>
      <c r="M133" s="151"/>
      <c r="T133" s="152"/>
      <c r="AT133" s="147" t="s">
        <v>140</v>
      </c>
      <c r="AU133" s="147" t="s">
        <v>87</v>
      </c>
      <c r="AV133" s="12" t="s">
        <v>87</v>
      </c>
      <c r="AW133" s="12" t="s">
        <v>33</v>
      </c>
      <c r="AX133" s="12" t="s">
        <v>77</v>
      </c>
      <c r="AY133" s="147" t="s">
        <v>132</v>
      </c>
    </row>
    <row r="134" spans="2:51" s="13" customFormat="1" ht="11.25">
      <c r="B134" s="153"/>
      <c r="D134" s="146" t="s">
        <v>140</v>
      </c>
      <c r="E134" s="154" t="s">
        <v>1</v>
      </c>
      <c r="F134" s="155" t="s">
        <v>144</v>
      </c>
      <c r="H134" s="156">
        <v>11.25</v>
      </c>
      <c r="I134" s="157"/>
      <c r="L134" s="153"/>
      <c r="M134" s="158"/>
      <c r="T134" s="159"/>
      <c r="AT134" s="154" t="s">
        <v>140</v>
      </c>
      <c r="AU134" s="154" t="s">
        <v>87</v>
      </c>
      <c r="AV134" s="13" t="s">
        <v>138</v>
      </c>
      <c r="AW134" s="13" t="s">
        <v>33</v>
      </c>
      <c r="AX134" s="13" t="s">
        <v>85</v>
      </c>
      <c r="AY134" s="154" t="s">
        <v>132</v>
      </c>
    </row>
    <row r="135" spans="2:65" s="1" customFormat="1" ht="37.9" customHeight="1">
      <c r="B135" s="30"/>
      <c r="C135" s="131" t="s">
        <v>172</v>
      </c>
      <c r="D135" s="131" t="s">
        <v>134</v>
      </c>
      <c r="E135" s="132" t="s">
        <v>745</v>
      </c>
      <c r="F135" s="133" t="s">
        <v>746</v>
      </c>
      <c r="G135" s="134" t="s">
        <v>175</v>
      </c>
      <c r="H135" s="135">
        <v>19.296</v>
      </c>
      <c r="I135" s="136"/>
      <c r="J135" s="137">
        <f>ROUND(I135*H135,2)</f>
        <v>0</v>
      </c>
      <c r="K135" s="138"/>
      <c r="L135" s="30"/>
      <c r="M135" s="139" t="s">
        <v>1</v>
      </c>
      <c r="N135" s="140" t="s">
        <v>42</v>
      </c>
      <c r="P135" s="141">
        <f>O135*H135</f>
        <v>0</v>
      </c>
      <c r="Q135" s="141">
        <v>0</v>
      </c>
      <c r="R135" s="141">
        <f>Q135*H135</f>
        <v>0</v>
      </c>
      <c r="S135" s="141">
        <v>0</v>
      </c>
      <c r="T135" s="142">
        <f>S135*H135</f>
        <v>0</v>
      </c>
      <c r="AR135" s="143" t="s">
        <v>278</v>
      </c>
      <c r="AT135" s="143" t="s">
        <v>134</v>
      </c>
      <c r="AU135" s="143" t="s">
        <v>87</v>
      </c>
      <c r="AY135" s="15" t="s">
        <v>132</v>
      </c>
      <c r="BE135" s="144">
        <f>IF(N135="základní",J135,0)</f>
        <v>0</v>
      </c>
      <c r="BF135" s="144">
        <f>IF(N135="snížená",J135,0)</f>
        <v>0</v>
      </c>
      <c r="BG135" s="144">
        <f>IF(N135="zákl. přenesená",J135,0)</f>
        <v>0</v>
      </c>
      <c r="BH135" s="144">
        <f>IF(N135="sníž. přenesená",J135,0)</f>
        <v>0</v>
      </c>
      <c r="BI135" s="144">
        <f>IF(N135="nulová",J135,0)</f>
        <v>0</v>
      </c>
      <c r="BJ135" s="15" t="s">
        <v>85</v>
      </c>
      <c r="BK135" s="144">
        <f>ROUND(I135*H135,2)</f>
        <v>0</v>
      </c>
      <c r="BL135" s="15" t="s">
        <v>278</v>
      </c>
      <c r="BM135" s="143" t="s">
        <v>747</v>
      </c>
    </row>
    <row r="136" spans="2:51" s="12" customFormat="1" ht="11.25">
      <c r="B136" s="145"/>
      <c r="D136" s="146" t="s">
        <v>140</v>
      </c>
      <c r="F136" s="148" t="s">
        <v>748</v>
      </c>
      <c r="H136" s="149">
        <v>19.296</v>
      </c>
      <c r="I136" s="150"/>
      <c r="L136" s="145"/>
      <c r="M136" s="151"/>
      <c r="T136" s="152"/>
      <c r="AT136" s="147" t="s">
        <v>140</v>
      </c>
      <c r="AU136" s="147" t="s">
        <v>87</v>
      </c>
      <c r="AV136" s="12" t="s">
        <v>87</v>
      </c>
      <c r="AW136" s="12" t="s">
        <v>4</v>
      </c>
      <c r="AX136" s="12" t="s">
        <v>85</v>
      </c>
      <c r="AY136" s="147" t="s">
        <v>132</v>
      </c>
    </row>
    <row r="137" spans="2:65" s="1" customFormat="1" ht="24.2" customHeight="1">
      <c r="B137" s="30"/>
      <c r="C137" s="131" t="s">
        <v>178</v>
      </c>
      <c r="D137" s="131" t="s">
        <v>134</v>
      </c>
      <c r="E137" s="132" t="s">
        <v>749</v>
      </c>
      <c r="F137" s="133" t="s">
        <v>750</v>
      </c>
      <c r="G137" s="134" t="s">
        <v>209</v>
      </c>
      <c r="H137" s="135">
        <v>22.5</v>
      </c>
      <c r="I137" s="136"/>
      <c r="J137" s="137">
        <f>ROUND(I137*H137,2)</f>
        <v>0</v>
      </c>
      <c r="K137" s="138"/>
      <c r="L137" s="30"/>
      <c r="M137" s="139" t="s">
        <v>1</v>
      </c>
      <c r="N137" s="140" t="s">
        <v>42</v>
      </c>
      <c r="P137" s="141">
        <f>O137*H137</f>
        <v>0</v>
      </c>
      <c r="Q137" s="141">
        <v>0</v>
      </c>
      <c r="R137" s="141">
        <f>Q137*H137</f>
        <v>0</v>
      </c>
      <c r="S137" s="141">
        <v>0</v>
      </c>
      <c r="T137" s="142">
        <f>S137*H137</f>
        <v>0</v>
      </c>
      <c r="AR137" s="143" t="s">
        <v>278</v>
      </c>
      <c r="AT137" s="143" t="s">
        <v>134</v>
      </c>
      <c r="AU137" s="143" t="s">
        <v>87</v>
      </c>
      <c r="AY137" s="15" t="s">
        <v>132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5" t="s">
        <v>85</v>
      </c>
      <c r="BK137" s="144">
        <f>ROUND(I137*H137,2)</f>
        <v>0</v>
      </c>
      <c r="BL137" s="15" t="s">
        <v>278</v>
      </c>
      <c r="BM137" s="143" t="s">
        <v>751</v>
      </c>
    </row>
    <row r="138" spans="2:51" s="12" customFormat="1" ht="11.25">
      <c r="B138" s="145"/>
      <c r="D138" s="146" t="s">
        <v>140</v>
      </c>
      <c r="F138" s="148" t="s">
        <v>752</v>
      </c>
      <c r="H138" s="149">
        <v>22.5</v>
      </c>
      <c r="I138" s="150"/>
      <c r="L138" s="145"/>
      <c r="M138" s="151"/>
      <c r="T138" s="152"/>
      <c r="AT138" s="147" t="s">
        <v>140</v>
      </c>
      <c r="AU138" s="147" t="s">
        <v>87</v>
      </c>
      <c r="AV138" s="12" t="s">
        <v>87</v>
      </c>
      <c r="AW138" s="12" t="s">
        <v>4</v>
      </c>
      <c r="AX138" s="12" t="s">
        <v>85</v>
      </c>
      <c r="AY138" s="147" t="s">
        <v>132</v>
      </c>
    </row>
    <row r="139" spans="2:65" s="1" customFormat="1" ht="33" customHeight="1">
      <c r="B139" s="30"/>
      <c r="C139" s="131" t="s">
        <v>183</v>
      </c>
      <c r="D139" s="131" t="s">
        <v>134</v>
      </c>
      <c r="E139" s="132" t="s">
        <v>753</v>
      </c>
      <c r="F139" s="133" t="s">
        <v>754</v>
      </c>
      <c r="G139" s="134" t="s">
        <v>160</v>
      </c>
      <c r="H139" s="135">
        <v>125</v>
      </c>
      <c r="I139" s="136"/>
      <c r="J139" s="137">
        <f>ROUND(I139*H139,2)</f>
        <v>0</v>
      </c>
      <c r="K139" s="138"/>
      <c r="L139" s="30"/>
      <c r="M139" s="139" t="s">
        <v>1</v>
      </c>
      <c r="N139" s="140" t="s">
        <v>42</v>
      </c>
      <c r="P139" s="141">
        <f>O139*H139</f>
        <v>0</v>
      </c>
      <c r="Q139" s="141">
        <v>0</v>
      </c>
      <c r="R139" s="141">
        <f>Q139*H139</f>
        <v>0</v>
      </c>
      <c r="S139" s="141">
        <v>0</v>
      </c>
      <c r="T139" s="142">
        <f>S139*H139</f>
        <v>0</v>
      </c>
      <c r="AR139" s="143" t="s">
        <v>278</v>
      </c>
      <c r="AT139" s="143" t="s">
        <v>134</v>
      </c>
      <c r="AU139" s="143" t="s">
        <v>87</v>
      </c>
      <c r="AY139" s="15" t="s">
        <v>132</v>
      </c>
      <c r="BE139" s="144">
        <f>IF(N139="základní",J139,0)</f>
        <v>0</v>
      </c>
      <c r="BF139" s="144">
        <f>IF(N139="snížená",J139,0)</f>
        <v>0</v>
      </c>
      <c r="BG139" s="144">
        <f>IF(N139="zákl. přenesená",J139,0)</f>
        <v>0</v>
      </c>
      <c r="BH139" s="144">
        <f>IF(N139="sníž. přenesená",J139,0)</f>
        <v>0</v>
      </c>
      <c r="BI139" s="144">
        <f>IF(N139="nulová",J139,0)</f>
        <v>0</v>
      </c>
      <c r="BJ139" s="15" t="s">
        <v>85</v>
      </c>
      <c r="BK139" s="144">
        <f>ROUND(I139*H139,2)</f>
        <v>0</v>
      </c>
      <c r="BL139" s="15" t="s">
        <v>278</v>
      </c>
      <c r="BM139" s="143" t="s">
        <v>755</v>
      </c>
    </row>
    <row r="140" spans="2:65" s="1" customFormat="1" ht="16.5" customHeight="1">
      <c r="B140" s="30"/>
      <c r="C140" s="163" t="s">
        <v>189</v>
      </c>
      <c r="D140" s="163" t="s">
        <v>232</v>
      </c>
      <c r="E140" s="164" t="s">
        <v>756</v>
      </c>
      <c r="F140" s="165" t="s">
        <v>757</v>
      </c>
      <c r="G140" s="166" t="s">
        <v>209</v>
      </c>
      <c r="H140" s="167">
        <v>22.5</v>
      </c>
      <c r="I140" s="168"/>
      <c r="J140" s="169">
        <f>ROUND(I140*H140,2)</f>
        <v>0</v>
      </c>
      <c r="K140" s="170"/>
      <c r="L140" s="171"/>
      <c r="M140" s="172" t="s">
        <v>1</v>
      </c>
      <c r="N140" s="173" t="s">
        <v>42</v>
      </c>
      <c r="P140" s="141">
        <f>O140*H140</f>
        <v>0</v>
      </c>
      <c r="Q140" s="141">
        <v>1</v>
      </c>
      <c r="R140" s="141">
        <f>Q140*H140</f>
        <v>22.5</v>
      </c>
      <c r="S140" s="141">
        <v>0</v>
      </c>
      <c r="T140" s="142">
        <f>S140*H140</f>
        <v>0</v>
      </c>
      <c r="AR140" s="143" t="s">
        <v>301</v>
      </c>
      <c r="AT140" s="143" t="s">
        <v>232</v>
      </c>
      <c r="AU140" s="143" t="s">
        <v>87</v>
      </c>
      <c r="AY140" s="15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5" t="s">
        <v>85</v>
      </c>
      <c r="BK140" s="144">
        <f>ROUND(I140*H140,2)</f>
        <v>0</v>
      </c>
      <c r="BL140" s="15" t="s">
        <v>301</v>
      </c>
      <c r="BM140" s="143" t="s">
        <v>758</v>
      </c>
    </row>
    <row r="141" spans="2:51" s="12" customFormat="1" ht="11.25">
      <c r="B141" s="145"/>
      <c r="D141" s="146" t="s">
        <v>140</v>
      </c>
      <c r="E141" s="147" t="s">
        <v>1</v>
      </c>
      <c r="F141" s="148" t="s">
        <v>759</v>
      </c>
      <c r="H141" s="149">
        <v>22.5</v>
      </c>
      <c r="I141" s="150"/>
      <c r="L141" s="145"/>
      <c r="M141" s="151"/>
      <c r="T141" s="152"/>
      <c r="AT141" s="147" t="s">
        <v>140</v>
      </c>
      <c r="AU141" s="147" t="s">
        <v>87</v>
      </c>
      <c r="AV141" s="12" t="s">
        <v>87</v>
      </c>
      <c r="AW141" s="12" t="s">
        <v>33</v>
      </c>
      <c r="AX141" s="12" t="s">
        <v>77</v>
      </c>
      <c r="AY141" s="147" t="s">
        <v>132</v>
      </c>
    </row>
    <row r="142" spans="2:51" s="13" customFormat="1" ht="11.25">
      <c r="B142" s="153"/>
      <c r="D142" s="146" t="s">
        <v>140</v>
      </c>
      <c r="E142" s="154" t="s">
        <v>1</v>
      </c>
      <c r="F142" s="155" t="s">
        <v>144</v>
      </c>
      <c r="H142" s="156">
        <v>22.5</v>
      </c>
      <c r="I142" s="157"/>
      <c r="L142" s="153"/>
      <c r="M142" s="158"/>
      <c r="T142" s="159"/>
      <c r="AT142" s="154" t="s">
        <v>140</v>
      </c>
      <c r="AU142" s="154" t="s">
        <v>87</v>
      </c>
      <c r="AV142" s="13" t="s">
        <v>138</v>
      </c>
      <c r="AW142" s="13" t="s">
        <v>33</v>
      </c>
      <c r="AX142" s="13" t="s">
        <v>85</v>
      </c>
      <c r="AY142" s="154" t="s">
        <v>132</v>
      </c>
    </row>
    <row r="143" spans="2:65" s="1" customFormat="1" ht="24.2" customHeight="1">
      <c r="B143" s="30"/>
      <c r="C143" s="131" t="s">
        <v>8</v>
      </c>
      <c r="D143" s="131" t="s">
        <v>134</v>
      </c>
      <c r="E143" s="132" t="s">
        <v>287</v>
      </c>
      <c r="F143" s="133" t="s">
        <v>288</v>
      </c>
      <c r="G143" s="134" t="s">
        <v>160</v>
      </c>
      <c r="H143" s="135">
        <v>125</v>
      </c>
      <c r="I143" s="136"/>
      <c r="J143" s="137">
        <f>ROUND(I143*H143,2)</f>
        <v>0</v>
      </c>
      <c r="K143" s="138"/>
      <c r="L143" s="30"/>
      <c r="M143" s="139" t="s">
        <v>1</v>
      </c>
      <c r="N143" s="140" t="s">
        <v>42</v>
      </c>
      <c r="P143" s="141">
        <f>O143*H143</f>
        <v>0</v>
      </c>
      <c r="Q143" s="141">
        <v>0</v>
      </c>
      <c r="R143" s="141">
        <f>Q143*H143</f>
        <v>0</v>
      </c>
      <c r="S143" s="141">
        <v>0</v>
      </c>
      <c r="T143" s="142">
        <f>S143*H143</f>
        <v>0</v>
      </c>
      <c r="AR143" s="143" t="s">
        <v>278</v>
      </c>
      <c r="AT143" s="143" t="s">
        <v>134</v>
      </c>
      <c r="AU143" s="143" t="s">
        <v>87</v>
      </c>
      <c r="AY143" s="15" t="s">
        <v>132</v>
      </c>
      <c r="BE143" s="144">
        <f>IF(N143="základní",J143,0)</f>
        <v>0</v>
      </c>
      <c r="BF143" s="144">
        <f>IF(N143="snížená",J143,0)</f>
        <v>0</v>
      </c>
      <c r="BG143" s="144">
        <f>IF(N143="zákl. přenesená",J143,0)</f>
        <v>0</v>
      </c>
      <c r="BH143" s="144">
        <f>IF(N143="sníž. přenesená",J143,0)</f>
        <v>0</v>
      </c>
      <c r="BI143" s="144">
        <f>IF(N143="nulová",J143,0)</f>
        <v>0</v>
      </c>
      <c r="BJ143" s="15" t="s">
        <v>85</v>
      </c>
      <c r="BK143" s="144">
        <f>ROUND(I143*H143,2)</f>
        <v>0</v>
      </c>
      <c r="BL143" s="15" t="s">
        <v>278</v>
      </c>
      <c r="BM143" s="143" t="s">
        <v>760</v>
      </c>
    </row>
    <row r="144" spans="2:65" s="1" customFormat="1" ht="16.5" customHeight="1">
      <c r="B144" s="30"/>
      <c r="C144" s="131" t="s">
        <v>197</v>
      </c>
      <c r="D144" s="131" t="s">
        <v>134</v>
      </c>
      <c r="E144" s="132" t="s">
        <v>291</v>
      </c>
      <c r="F144" s="133" t="s">
        <v>292</v>
      </c>
      <c r="G144" s="134" t="s">
        <v>160</v>
      </c>
      <c r="H144" s="135">
        <v>125</v>
      </c>
      <c r="I144" s="136"/>
      <c r="J144" s="137">
        <f>ROUND(I144*H144,2)</f>
        <v>0</v>
      </c>
      <c r="K144" s="138"/>
      <c r="L144" s="30"/>
      <c r="M144" s="139" t="s">
        <v>1</v>
      </c>
      <c r="N144" s="140" t="s">
        <v>42</v>
      </c>
      <c r="P144" s="141">
        <f>O144*H144</f>
        <v>0</v>
      </c>
      <c r="Q144" s="141">
        <v>7E-05</v>
      </c>
      <c r="R144" s="141">
        <f>Q144*H144</f>
        <v>0.008749999999999999</v>
      </c>
      <c r="S144" s="141">
        <v>0</v>
      </c>
      <c r="T144" s="142">
        <f>S144*H144</f>
        <v>0</v>
      </c>
      <c r="AR144" s="143" t="s">
        <v>278</v>
      </c>
      <c r="AT144" s="143" t="s">
        <v>134</v>
      </c>
      <c r="AU144" s="143" t="s">
        <v>87</v>
      </c>
      <c r="AY144" s="15" t="s">
        <v>132</v>
      </c>
      <c r="BE144" s="144">
        <f>IF(N144="základní",J144,0)</f>
        <v>0</v>
      </c>
      <c r="BF144" s="144">
        <f>IF(N144="snížená",J144,0)</f>
        <v>0</v>
      </c>
      <c r="BG144" s="144">
        <f>IF(N144="zákl. přenesená",J144,0)</f>
        <v>0</v>
      </c>
      <c r="BH144" s="144">
        <f>IF(N144="sníž. přenesená",J144,0)</f>
        <v>0</v>
      </c>
      <c r="BI144" s="144">
        <f>IF(N144="nulová",J144,0)</f>
        <v>0</v>
      </c>
      <c r="BJ144" s="15" t="s">
        <v>85</v>
      </c>
      <c r="BK144" s="144">
        <f>ROUND(I144*H144,2)</f>
        <v>0</v>
      </c>
      <c r="BL144" s="15" t="s">
        <v>278</v>
      </c>
      <c r="BM144" s="143" t="s">
        <v>761</v>
      </c>
    </row>
    <row r="145" spans="2:65" s="1" customFormat="1" ht="24.2" customHeight="1">
      <c r="B145" s="30"/>
      <c r="C145" s="131" t="s">
        <v>202</v>
      </c>
      <c r="D145" s="131" t="s">
        <v>134</v>
      </c>
      <c r="E145" s="132" t="s">
        <v>762</v>
      </c>
      <c r="F145" s="133" t="s">
        <v>763</v>
      </c>
      <c r="G145" s="134" t="s">
        <v>209</v>
      </c>
      <c r="H145" s="135">
        <v>22.509</v>
      </c>
      <c r="I145" s="136"/>
      <c r="J145" s="137">
        <f>ROUND(I145*H145,2)</f>
        <v>0</v>
      </c>
      <c r="K145" s="138"/>
      <c r="L145" s="30"/>
      <c r="M145" s="139" t="s">
        <v>1</v>
      </c>
      <c r="N145" s="140" t="s">
        <v>42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278</v>
      </c>
      <c r="AT145" s="143" t="s">
        <v>134</v>
      </c>
      <c r="AU145" s="143" t="s">
        <v>87</v>
      </c>
      <c r="AY145" s="15" t="s">
        <v>132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5" t="s">
        <v>85</v>
      </c>
      <c r="BK145" s="144">
        <f>ROUND(I145*H145,2)</f>
        <v>0</v>
      </c>
      <c r="BL145" s="15" t="s">
        <v>278</v>
      </c>
      <c r="BM145" s="143" t="s">
        <v>764</v>
      </c>
    </row>
    <row r="146" spans="2:63" s="11" customFormat="1" ht="25.9" customHeight="1">
      <c r="B146" s="119"/>
      <c r="D146" s="120" t="s">
        <v>76</v>
      </c>
      <c r="E146" s="121" t="s">
        <v>305</v>
      </c>
      <c r="F146" s="121" t="s">
        <v>306</v>
      </c>
      <c r="I146" s="122"/>
      <c r="J146" s="123">
        <f>BK146</f>
        <v>0</v>
      </c>
      <c r="L146" s="119"/>
      <c r="M146" s="124"/>
      <c r="P146" s="125">
        <f>P147</f>
        <v>0</v>
      </c>
      <c r="R146" s="125">
        <f>R147</f>
        <v>0</v>
      </c>
      <c r="T146" s="126">
        <f>T147</f>
        <v>0</v>
      </c>
      <c r="AR146" s="120" t="s">
        <v>157</v>
      </c>
      <c r="AT146" s="127" t="s">
        <v>76</v>
      </c>
      <c r="AU146" s="127" t="s">
        <v>77</v>
      </c>
      <c r="AY146" s="120" t="s">
        <v>132</v>
      </c>
      <c r="BK146" s="128">
        <f>BK147</f>
        <v>0</v>
      </c>
    </row>
    <row r="147" spans="2:63" s="11" customFormat="1" ht="22.9" customHeight="1">
      <c r="B147" s="119"/>
      <c r="D147" s="120" t="s">
        <v>76</v>
      </c>
      <c r="E147" s="129" t="s">
        <v>765</v>
      </c>
      <c r="F147" s="129" t="s">
        <v>766</v>
      </c>
      <c r="I147" s="122"/>
      <c r="J147" s="130">
        <f>BK147</f>
        <v>0</v>
      </c>
      <c r="L147" s="119"/>
      <c r="M147" s="124"/>
      <c r="P147" s="125">
        <f>P148</f>
        <v>0</v>
      </c>
      <c r="R147" s="125">
        <f>R148</f>
        <v>0</v>
      </c>
      <c r="T147" s="126">
        <f>T148</f>
        <v>0</v>
      </c>
      <c r="AR147" s="120" t="s">
        <v>157</v>
      </c>
      <c r="AT147" s="127" t="s">
        <v>76</v>
      </c>
      <c r="AU147" s="127" t="s">
        <v>85</v>
      </c>
      <c r="AY147" s="120" t="s">
        <v>132</v>
      </c>
      <c r="BK147" s="128">
        <f>BK148</f>
        <v>0</v>
      </c>
    </row>
    <row r="148" spans="2:65" s="1" customFormat="1" ht="16.5" customHeight="1">
      <c r="B148" s="30"/>
      <c r="C148" s="131" t="s">
        <v>206</v>
      </c>
      <c r="D148" s="131" t="s">
        <v>134</v>
      </c>
      <c r="E148" s="132" t="s">
        <v>767</v>
      </c>
      <c r="F148" s="133" t="s">
        <v>768</v>
      </c>
      <c r="G148" s="134" t="s">
        <v>325</v>
      </c>
      <c r="H148" s="135">
        <v>1</v>
      </c>
      <c r="I148" s="136"/>
      <c r="J148" s="137">
        <f>ROUND(I148*H148,2)</f>
        <v>0</v>
      </c>
      <c r="K148" s="138"/>
      <c r="L148" s="30"/>
      <c r="M148" s="174" t="s">
        <v>1</v>
      </c>
      <c r="N148" s="175" t="s">
        <v>42</v>
      </c>
      <c r="O148" s="176"/>
      <c r="P148" s="177">
        <f>O148*H148</f>
        <v>0</v>
      </c>
      <c r="Q148" s="177">
        <v>0</v>
      </c>
      <c r="R148" s="177">
        <f>Q148*H148</f>
        <v>0</v>
      </c>
      <c r="S148" s="177">
        <v>0</v>
      </c>
      <c r="T148" s="178">
        <f>S148*H148</f>
        <v>0</v>
      </c>
      <c r="AR148" s="143" t="s">
        <v>313</v>
      </c>
      <c r="AT148" s="143" t="s">
        <v>134</v>
      </c>
      <c r="AU148" s="143" t="s">
        <v>87</v>
      </c>
      <c r="AY148" s="15" t="s">
        <v>132</v>
      </c>
      <c r="BE148" s="144">
        <f>IF(N148="základní",J148,0)</f>
        <v>0</v>
      </c>
      <c r="BF148" s="144">
        <f>IF(N148="snížená",J148,0)</f>
        <v>0</v>
      </c>
      <c r="BG148" s="144">
        <f>IF(N148="zákl. přenesená",J148,0)</f>
        <v>0</v>
      </c>
      <c r="BH148" s="144">
        <f>IF(N148="sníž. přenesená",J148,0)</f>
        <v>0</v>
      </c>
      <c r="BI148" s="144">
        <f>IF(N148="nulová",J148,0)</f>
        <v>0</v>
      </c>
      <c r="BJ148" s="15" t="s">
        <v>85</v>
      </c>
      <c r="BK148" s="144">
        <f>ROUND(I148*H148,2)</f>
        <v>0</v>
      </c>
      <c r="BL148" s="15" t="s">
        <v>313</v>
      </c>
      <c r="BM148" s="143" t="s">
        <v>769</v>
      </c>
    </row>
    <row r="149" spans="2:12" s="1" customFormat="1" ht="6.95" customHeight="1">
      <c r="B149" s="42"/>
      <c r="C149" s="43"/>
      <c r="D149" s="43"/>
      <c r="E149" s="43"/>
      <c r="F149" s="43"/>
      <c r="G149" s="43"/>
      <c r="H149" s="43"/>
      <c r="I149" s="43"/>
      <c r="J149" s="43"/>
      <c r="K149" s="43"/>
      <c r="L149" s="30"/>
    </row>
  </sheetData>
  <sheetProtection algorithmName="SHA-512" hashValue="fYq4+MR7gMrrk72lO+3C1Brx22erVmqszIBRP7yFZbIJoQcddN7SMgNI8BtDVWqrjC0evYfRkAq3yB/OjOsfhw==" saltValue="VZV04b+DxPT8/JZEj5gCgYdL0yJVFnM/hX4C91h03W0+v+2Q7dGWz0alpjBxrI4sT/B1N52HqBQ/nbdsGQ/sHw==" spinCount="100000" sheet="1" objects="1" scenarios="1" formatColumns="0" formatRows="0" autoFilter="0"/>
  <autoFilter ref="C120:K148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0" width="22.28125" style="0" customWidth="1"/>
    <col min="11" max="11" width="22.281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AT2" s="15" t="s">
        <v>96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87</v>
      </c>
    </row>
    <row r="4" spans="2:46" ht="24.95" customHeight="1">
      <c r="B4" s="18"/>
      <c r="D4" s="19" t="s">
        <v>97</v>
      </c>
      <c r="L4" s="18"/>
      <c r="M4" s="86" t="s">
        <v>10</v>
      </c>
      <c r="AT4" s="15" t="s">
        <v>4</v>
      </c>
    </row>
    <row r="5" spans="2:12" ht="6.95" customHeight="1">
      <c r="B5" s="18"/>
      <c r="L5" s="18"/>
    </row>
    <row r="6" spans="2:12" ht="12" customHeight="1">
      <c r="B6" s="18"/>
      <c r="D6" s="25" t="s">
        <v>16</v>
      </c>
      <c r="L6" s="18"/>
    </row>
    <row r="7" spans="2:12" ht="26.25" customHeight="1">
      <c r="B7" s="18"/>
      <c r="E7" s="222" t="str">
        <f>'Rekapitulace stavby'!K6</f>
        <v>Stavební úprava místní komunikace ulice U zastávky, Mariánské Lázně</v>
      </c>
      <c r="F7" s="223"/>
      <c r="G7" s="223"/>
      <c r="H7" s="223"/>
      <c r="L7" s="18"/>
    </row>
    <row r="8" spans="2:12" s="1" customFormat="1" ht="12" customHeight="1">
      <c r="B8" s="30"/>
      <c r="D8" s="25" t="s">
        <v>98</v>
      </c>
      <c r="L8" s="30"/>
    </row>
    <row r="9" spans="2:12" s="1" customFormat="1" ht="16.5" customHeight="1">
      <c r="B9" s="30"/>
      <c r="E9" s="184" t="s">
        <v>770</v>
      </c>
      <c r="F9" s="224"/>
      <c r="G9" s="224"/>
      <c r="H9" s="224"/>
      <c r="L9" s="30"/>
    </row>
    <row r="10" spans="2:12" s="1" customFormat="1" ht="11.25">
      <c r="B10" s="30"/>
      <c r="L10" s="30"/>
    </row>
    <row r="11" spans="2:12" s="1" customFormat="1" ht="12" customHeight="1">
      <c r="B11" s="30"/>
      <c r="D11" s="25" t="s">
        <v>18</v>
      </c>
      <c r="F11" s="23" t="s">
        <v>1</v>
      </c>
      <c r="I11" s="25" t="s">
        <v>19</v>
      </c>
      <c r="J11" s="23" t="s">
        <v>1</v>
      </c>
      <c r="L11" s="30"/>
    </row>
    <row r="12" spans="2:12" s="1" customFormat="1" ht="12" customHeight="1">
      <c r="B12" s="30"/>
      <c r="D12" s="25" t="s">
        <v>20</v>
      </c>
      <c r="F12" s="23" t="s">
        <v>21</v>
      </c>
      <c r="I12" s="25" t="s">
        <v>22</v>
      </c>
      <c r="J12" s="50" t="str">
        <f>'Rekapitulace stavby'!AN8</f>
        <v>18. 4. 2023</v>
      </c>
      <c r="L12" s="30"/>
    </row>
    <row r="13" spans="2:12" s="1" customFormat="1" ht="10.9" customHeight="1">
      <c r="B13" s="30"/>
      <c r="L13" s="30"/>
    </row>
    <row r="14" spans="2:12" s="1" customFormat="1" ht="12" customHeight="1">
      <c r="B14" s="30"/>
      <c r="D14" s="25" t="s">
        <v>24</v>
      </c>
      <c r="I14" s="25" t="s">
        <v>25</v>
      </c>
      <c r="J14" s="23" t="s">
        <v>26</v>
      </c>
      <c r="L14" s="30"/>
    </row>
    <row r="15" spans="2:12" s="1" customFormat="1" ht="18" customHeight="1">
      <c r="B15" s="30"/>
      <c r="E15" s="23" t="s">
        <v>27</v>
      </c>
      <c r="I15" s="25" t="s">
        <v>28</v>
      </c>
      <c r="J15" s="23" t="s">
        <v>1</v>
      </c>
      <c r="L15" s="30"/>
    </row>
    <row r="16" spans="2:12" s="1" customFormat="1" ht="6.95" customHeight="1">
      <c r="B16" s="30"/>
      <c r="L16" s="30"/>
    </row>
    <row r="17" spans="2:12" s="1" customFormat="1" ht="12" customHeight="1">
      <c r="B17" s="30"/>
      <c r="D17" s="25" t="s">
        <v>29</v>
      </c>
      <c r="I17" s="25" t="s">
        <v>25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25" t="str">
        <f>'Rekapitulace stavby'!E14</f>
        <v>Vyplň údaj</v>
      </c>
      <c r="F18" s="206"/>
      <c r="G18" s="206"/>
      <c r="H18" s="206"/>
      <c r="I18" s="25" t="s">
        <v>28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31</v>
      </c>
      <c r="I20" s="25" t="s">
        <v>25</v>
      </c>
      <c r="J20" s="23" t="s">
        <v>1</v>
      </c>
      <c r="L20" s="30"/>
    </row>
    <row r="21" spans="2:12" s="1" customFormat="1" ht="18" customHeight="1">
      <c r="B21" s="30"/>
      <c r="E21" s="23" t="s">
        <v>32</v>
      </c>
      <c r="I21" s="25" t="s">
        <v>28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34</v>
      </c>
      <c r="I23" s="25" t="s">
        <v>25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28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36</v>
      </c>
      <c r="L26" s="30"/>
    </row>
    <row r="27" spans="2:12" s="7" customFormat="1" ht="16.5" customHeight="1">
      <c r="B27" s="87"/>
      <c r="E27" s="211" t="s">
        <v>1</v>
      </c>
      <c r="F27" s="211"/>
      <c r="G27" s="211"/>
      <c r="H27" s="211"/>
      <c r="L27" s="87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8" t="s">
        <v>37</v>
      </c>
      <c r="J30" s="64">
        <f>ROUND(J119,2)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39</v>
      </c>
      <c r="I32" s="33" t="s">
        <v>38</v>
      </c>
      <c r="J32" s="33" t="s">
        <v>40</v>
      </c>
      <c r="L32" s="30"/>
    </row>
    <row r="33" spans="2:12" s="1" customFormat="1" ht="14.45" customHeight="1">
      <c r="B33" s="30"/>
      <c r="D33" s="53" t="s">
        <v>41</v>
      </c>
      <c r="E33" s="25" t="s">
        <v>42</v>
      </c>
      <c r="F33" s="89">
        <f>ROUND((SUM(BE119:BE147)),2)</f>
        <v>0</v>
      </c>
      <c r="I33" s="90">
        <v>0.21</v>
      </c>
      <c r="J33" s="89">
        <f>ROUND(((SUM(BE119:BE147))*I33),2)</f>
        <v>0</v>
      </c>
      <c r="L33" s="30"/>
    </row>
    <row r="34" spans="2:12" s="1" customFormat="1" ht="14.45" customHeight="1">
      <c r="B34" s="30"/>
      <c r="E34" s="25" t="s">
        <v>43</v>
      </c>
      <c r="F34" s="89">
        <f>ROUND((SUM(BF119:BF147)),2)</f>
        <v>0</v>
      </c>
      <c r="I34" s="90">
        <v>0.12</v>
      </c>
      <c r="J34" s="89">
        <f>ROUND(((SUM(BF119:BF147))*I34),2)</f>
        <v>0</v>
      </c>
      <c r="L34" s="30"/>
    </row>
    <row r="35" spans="2:12" s="1" customFormat="1" ht="14.45" customHeight="1" hidden="1">
      <c r="B35" s="30"/>
      <c r="E35" s="25" t="s">
        <v>44</v>
      </c>
      <c r="F35" s="89">
        <f>ROUND((SUM(BG119:BG147)),2)</f>
        <v>0</v>
      </c>
      <c r="I35" s="90">
        <v>0.21</v>
      </c>
      <c r="J35" s="89">
        <f>0</f>
        <v>0</v>
      </c>
      <c r="L35" s="30"/>
    </row>
    <row r="36" spans="2:12" s="1" customFormat="1" ht="14.45" customHeight="1" hidden="1">
      <c r="B36" s="30"/>
      <c r="E36" s="25" t="s">
        <v>45</v>
      </c>
      <c r="F36" s="89">
        <f>ROUND((SUM(BH119:BH147)),2)</f>
        <v>0</v>
      </c>
      <c r="I36" s="90">
        <v>0.12</v>
      </c>
      <c r="J36" s="89">
        <f>0</f>
        <v>0</v>
      </c>
      <c r="L36" s="30"/>
    </row>
    <row r="37" spans="2:12" s="1" customFormat="1" ht="14.45" customHeight="1" hidden="1">
      <c r="B37" s="30"/>
      <c r="E37" s="25" t="s">
        <v>46</v>
      </c>
      <c r="F37" s="89">
        <f>ROUND((SUM(BI119:BI147)),2)</f>
        <v>0</v>
      </c>
      <c r="I37" s="90">
        <v>0</v>
      </c>
      <c r="J37" s="89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91"/>
      <c r="D39" s="92" t="s">
        <v>47</v>
      </c>
      <c r="E39" s="55"/>
      <c r="F39" s="55"/>
      <c r="G39" s="93" t="s">
        <v>48</v>
      </c>
      <c r="H39" s="94" t="s">
        <v>49</v>
      </c>
      <c r="I39" s="55"/>
      <c r="J39" s="95">
        <f>SUM(J30:J37)</f>
        <v>0</v>
      </c>
      <c r="K39" s="96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50</v>
      </c>
      <c r="E50" s="40"/>
      <c r="F50" s="40"/>
      <c r="G50" s="39" t="s">
        <v>51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52</v>
      </c>
      <c r="E61" s="32"/>
      <c r="F61" s="97" t="s">
        <v>53</v>
      </c>
      <c r="G61" s="41" t="s">
        <v>52</v>
      </c>
      <c r="H61" s="32"/>
      <c r="I61" s="32"/>
      <c r="J61" s="98" t="s">
        <v>53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54</v>
      </c>
      <c r="E65" s="40"/>
      <c r="F65" s="40"/>
      <c r="G65" s="39" t="s">
        <v>55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52</v>
      </c>
      <c r="E76" s="32"/>
      <c r="F76" s="97" t="s">
        <v>53</v>
      </c>
      <c r="G76" s="41" t="s">
        <v>52</v>
      </c>
      <c r="H76" s="32"/>
      <c r="I76" s="32"/>
      <c r="J76" s="98" t="s">
        <v>53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12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12" s="1" customFormat="1" ht="24.95" customHeight="1">
      <c r="B82" s="30"/>
      <c r="C82" s="19" t="s">
        <v>100</v>
      </c>
      <c r="L82" s="30"/>
    </row>
    <row r="83" spans="2:12" s="1" customFormat="1" ht="6.95" customHeight="1">
      <c r="B83" s="30"/>
      <c r="L83" s="30"/>
    </row>
    <row r="84" spans="2:12" s="1" customFormat="1" ht="12" customHeight="1">
      <c r="B84" s="30"/>
      <c r="C84" s="25" t="s">
        <v>16</v>
      </c>
      <c r="L84" s="30"/>
    </row>
    <row r="85" spans="2:12" s="1" customFormat="1" ht="26.25" customHeight="1">
      <c r="B85" s="30"/>
      <c r="E85" s="222" t="str">
        <f>E7</f>
        <v>Stavební úprava místní komunikace ulice U zastávky, Mariánské Lázně</v>
      </c>
      <c r="F85" s="223"/>
      <c r="G85" s="223"/>
      <c r="H85" s="223"/>
      <c r="L85" s="30"/>
    </row>
    <row r="86" spans="2:12" s="1" customFormat="1" ht="12" customHeight="1">
      <c r="B86" s="30"/>
      <c r="C86" s="25" t="s">
        <v>98</v>
      </c>
      <c r="L86" s="30"/>
    </row>
    <row r="87" spans="2:12" s="1" customFormat="1" ht="16.5" customHeight="1">
      <c r="B87" s="30"/>
      <c r="E87" s="184" t="str">
        <f>E9</f>
        <v>SO 801 - Zeleň a mobiliář</v>
      </c>
      <c r="F87" s="224"/>
      <c r="G87" s="224"/>
      <c r="H87" s="224"/>
      <c r="L87" s="30"/>
    </row>
    <row r="88" spans="2:12" s="1" customFormat="1" ht="6.95" customHeight="1">
      <c r="B88" s="30"/>
      <c r="L88" s="30"/>
    </row>
    <row r="89" spans="2:12" s="1" customFormat="1" ht="12" customHeight="1">
      <c r="B89" s="30"/>
      <c r="C89" s="25" t="s">
        <v>20</v>
      </c>
      <c r="F89" s="23" t="str">
        <f>F12</f>
        <v>p.č. 1163/2, 894/4, 1148/1</v>
      </c>
      <c r="I89" s="25" t="s">
        <v>22</v>
      </c>
      <c r="J89" s="50" t="str">
        <f>IF(J12="","",J12)</f>
        <v>18. 4. 2023</v>
      </c>
      <c r="L89" s="30"/>
    </row>
    <row r="90" spans="2:12" s="1" customFormat="1" ht="6.95" customHeight="1">
      <c r="B90" s="30"/>
      <c r="L90" s="30"/>
    </row>
    <row r="91" spans="2:12" s="1" customFormat="1" ht="25.7" customHeight="1">
      <c r="B91" s="30"/>
      <c r="C91" s="25" t="s">
        <v>24</v>
      </c>
      <c r="F91" s="23" t="str">
        <f>E15</f>
        <v>Město Mariánské Lázně</v>
      </c>
      <c r="I91" s="25" t="s">
        <v>31</v>
      </c>
      <c r="J91" s="28" t="str">
        <f>E21</f>
        <v>Projekční kancelář Beránek &amp; Hradil</v>
      </c>
      <c r="L91" s="30"/>
    </row>
    <row r="92" spans="2:12" s="1" customFormat="1" ht="15.2" customHeight="1">
      <c r="B92" s="30"/>
      <c r="C92" s="25" t="s">
        <v>29</v>
      </c>
      <c r="F92" s="23" t="str">
        <f>IF(E18="","",E18)</f>
        <v>Vyplň údaj</v>
      </c>
      <c r="I92" s="25" t="s">
        <v>34</v>
      </c>
      <c r="J92" s="28" t="str">
        <f>E24</f>
        <v xml:space="preserve"> </v>
      </c>
      <c r="L92" s="30"/>
    </row>
    <row r="93" spans="2:12" s="1" customFormat="1" ht="10.35" customHeight="1">
      <c r="B93" s="30"/>
      <c r="L93" s="30"/>
    </row>
    <row r="94" spans="2:12" s="1" customFormat="1" ht="29.25" customHeight="1">
      <c r="B94" s="30"/>
      <c r="C94" s="99" t="s">
        <v>101</v>
      </c>
      <c r="D94" s="91"/>
      <c r="E94" s="91"/>
      <c r="F94" s="91"/>
      <c r="G94" s="91"/>
      <c r="H94" s="91"/>
      <c r="I94" s="91"/>
      <c r="J94" s="100" t="s">
        <v>102</v>
      </c>
      <c r="K94" s="91"/>
      <c r="L94" s="30"/>
    </row>
    <row r="95" spans="2:12" s="1" customFormat="1" ht="10.35" customHeight="1">
      <c r="B95" s="30"/>
      <c r="L95" s="30"/>
    </row>
    <row r="96" spans="2:47" s="1" customFormat="1" ht="22.9" customHeight="1">
      <c r="B96" s="30"/>
      <c r="C96" s="101" t="s">
        <v>103</v>
      </c>
      <c r="J96" s="64">
        <f>J119</f>
        <v>0</v>
      </c>
      <c r="L96" s="30"/>
      <c r="AU96" s="15" t="s">
        <v>104</v>
      </c>
    </row>
    <row r="97" spans="2:12" s="8" customFormat="1" ht="24.95" customHeight="1">
      <c r="B97" s="102"/>
      <c r="D97" s="103" t="s">
        <v>105</v>
      </c>
      <c r="E97" s="104"/>
      <c r="F97" s="104"/>
      <c r="G97" s="104"/>
      <c r="H97" s="104"/>
      <c r="I97" s="104"/>
      <c r="J97" s="105">
        <f>J120</f>
        <v>0</v>
      </c>
      <c r="L97" s="102"/>
    </row>
    <row r="98" spans="2:12" s="9" customFormat="1" ht="19.9" customHeight="1">
      <c r="B98" s="106"/>
      <c r="D98" s="107" t="s">
        <v>106</v>
      </c>
      <c r="E98" s="108"/>
      <c r="F98" s="108"/>
      <c r="G98" s="108"/>
      <c r="H98" s="108"/>
      <c r="I98" s="108"/>
      <c r="J98" s="109">
        <f>J121</f>
        <v>0</v>
      </c>
      <c r="L98" s="106"/>
    </row>
    <row r="99" spans="2:12" s="9" customFormat="1" ht="14.85" customHeight="1">
      <c r="B99" s="106"/>
      <c r="D99" s="107" t="s">
        <v>771</v>
      </c>
      <c r="E99" s="108"/>
      <c r="F99" s="108"/>
      <c r="G99" s="108"/>
      <c r="H99" s="108"/>
      <c r="I99" s="108"/>
      <c r="J99" s="109">
        <f>J144</f>
        <v>0</v>
      </c>
      <c r="L99" s="106"/>
    </row>
    <row r="100" spans="2:12" s="1" customFormat="1" ht="21.75" customHeight="1">
      <c r="B100" s="30"/>
      <c r="L100" s="30"/>
    </row>
    <row r="101" spans="2:12" s="1" customFormat="1" ht="6.95" customHeight="1">
      <c r="B101" s="42"/>
      <c r="C101" s="43"/>
      <c r="D101" s="43"/>
      <c r="E101" s="43"/>
      <c r="F101" s="43"/>
      <c r="G101" s="43"/>
      <c r="H101" s="43"/>
      <c r="I101" s="43"/>
      <c r="J101" s="43"/>
      <c r="K101" s="43"/>
      <c r="L101" s="30"/>
    </row>
    <row r="105" spans="2:12" s="1" customFormat="1" ht="6.95" customHeight="1"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0"/>
    </row>
    <row r="106" spans="2:12" s="1" customFormat="1" ht="24.95" customHeight="1">
      <c r="B106" s="30"/>
      <c r="C106" s="19" t="s">
        <v>117</v>
      </c>
      <c r="L106" s="30"/>
    </row>
    <row r="107" spans="2:12" s="1" customFormat="1" ht="6.95" customHeight="1">
      <c r="B107" s="30"/>
      <c r="L107" s="30"/>
    </row>
    <row r="108" spans="2:12" s="1" customFormat="1" ht="12" customHeight="1">
      <c r="B108" s="30"/>
      <c r="C108" s="25" t="s">
        <v>16</v>
      </c>
      <c r="L108" s="30"/>
    </row>
    <row r="109" spans="2:12" s="1" customFormat="1" ht="26.25" customHeight="1">
      <c r="B109" s="30"/>
      <c r="E109" s="222" t="str">
        <f>E7</f>
        <v>Stavební úprava místní komunikace ulice U zastávky, Mariánské Lázně</v>
      </c>
      <c r="F109" s="223"/>
      <c r="G109" s="223"/>
      <c r="H109" s="223"/>
      <c r="L109" s="30"/>
    </row>
    <row r="110" spans="2:12" s="1" customFormat="1" ht="12" customHeight="1">
      <c r="B110" s="30"/>
      <c r="C110" s="25" t="s">
        <v>98</v>
      </c>
      <c r="L110" s="30"/>
    </row>
    <row r="111" spans="2:12" s="1" customFormat="1" ht="16.5" customHeight="1">
      <c r="B111" s="30"/>
      <c r="E111" s="184" t="str">
        <f>E9</f>
        <v>SO 801 - Zeleň a mobiliář</v>
      </c>
      <c r="F111" s="224"/>
      <c r="G111" s="224"/>
      <c r="H111" s="224"/>
      <c r="L111" s="30"/>
    </row>
    <row r="112" spans="2:12" s="1" customFormat="1" ht="6.95" customHeight="1">
      <c r="B112" s="30"/>
      <c r="L112" s="30"/>
    </row>
    <row r="113" spans="2:12" s="1" customFormat="1" ht="12" customHeight="1">
      <c r="B113" s="30"/>
      <c r="C113" s="25" t="s">
        <v>20</v>
      </c>
      <c r="F113" s="23" t="str">
        <f>F12</f>
        <v>p.č. 1163/2, 894/4, 1148/1</v>
      </c>
      <c r="I113" s="25" t="s">
        <v>22</v>
      </c>
      <c r="J113" s="50" t="str">
        <f>IF(J12="","",J12)</f>
        <v>18. 4. 2023</v>
      </c>
      <c r="L113" s="30"/>
    </row>
    <row r="114" spans="2:12" s="1" customFormat="1" ht="6.95" customHeight="1">
      <c r="B114" s="30"/>
      <c r="L114" s="30"/>
    </row>
    <row r="115" spans="2:12" s="1" customFormat="1" ht="25.7" customHeight="1">
      <c r="B115" s="30"/>
      <c r="C115" s="25" t="s">
        <v>24</v>
      </c>
      <c r="F115" s="23" t="str">
        <f>E15</f>
        <v>Město Mariánské Lázně</v>
      </c>
      <c r="I115" s="25" t="s">
        <v>31</v>
      </c>
      <c r="J115" s="28" t="str">
        <f>E21</f>
        <v>Projekční kancelář Beránek &amp; Hradil</v>
      </c>
      <c r="L115" s="30"/>
    </row>
    <row r="116" spans="2:12" s="1" customFormat="1" ht="15.2" customHeight="1">
      <c r="B116" s="30"/>
      <c r="C116" s="25" t="s">
        <v>29</v>
      </c>
      <c r="F116" s="23" t="str">
        <f>IF(E18="","",E18)</f>
        <v>Vyplň údaj</v>
      </c>
      <c r="I116" s="25" t="s">
        <v>34</v>
      </c>
      <c r="J116" s="28" t="str">
        <f>E24</f>
        <v xml:space="preserve"> </v>
      </c>
      <c r="L116" s="30"/>
    </row>
    <row r="117" spans="2:12" s="1" customFormat="1" ht="10.35" customHeight="1">
      <c r="B117" s="30"/>
      <c r="L117" s="30"/>
    </row>
    <row r="118" spans="2:20" s="10" customFormat="1" ht="29.25" customHeight="1">
      <c r="B118" s="110"/>
      <c r="C118" s="111" t="s">
        <v>118</v>
      </c>
      <c r="D118" s="112" t="s">
        <v>62</v>
      </c>
      <c r="E118" s="112" t="s">
        <v>58</v>
      </c>
      <c r="F118" s="112" t="s">
        <v>59</v>
      </c>
      <c r="G118" s="112" t="s">
        <v>119</v>
      </c>
      <c r="H118" s="112" t="s">
        <v>120</v>
      </c>
      <c r="I118" s="112" t="s">
        <v>121</v>
      </c>
      <c r="J118" s="113" t="s">
        <v>102</v>
      </c>
      <c r="K118" s="114" t="s">
        <v>122</v>
      </c>
      <c r="L118" s="110"/>
      <c r="M118" s="57" t="s">
        <v>1</v>
      </c>
      <c r="N118" s="58" t="s">
        <v>41</v>
      </c>
      <c r="O118" s="58" t="s">
        <v>123</v>
      </c>
      <c r="P118" s="58" t="s">
        <v>124</v>
      </c>
      <c r="Q118" s="58" t="s">
        <v>125</v>
      </c>
      <c r="R118" s="58" t="s">
        <v>126</v>
      </c>
      <c r="S118" s="58" t="s">
        <v>127</v>
      </c>
      <c r="T118" s="59" t="s">
        <v>128</v>
      </c>
    </row>
    <row r="119" spans="2:63" s="1" customFormat="1" ht="22.9" customHeight="1">
      <c r="B119" s="30"/>
      <c r="C119" s="62" t="s">
        <v>129</v>
      </c>
      <c r="J119" s="115">
        <f>BK119</f>
        <v>0</v>
      </c>
      <c r="L119" s="30"/>
      <c r="M119" s="60"/>
      <c r="N119" s="51"/>
      <c r="O119" s="51"/>
      <c r="P119" s="116">
        <f>P120</f>
        <v>0</v>
      </c>
      <c r="Q119" s="51"/>
      <c r="R119" s="116">
        <f>R120</f>
        <v>12.40124</v>
      </c>
      <c r="S119" s="51"/>
      <c r="T119" s="117">
        <f>T120</f>
        <v>0</v>
      </c>
      <c r="AT119" s="15" t="s">
        <v>76</v>
      </c>
      <c r="AU119" s="15" t="s">
        <v>104</v>
      </c>
      <c r="BK119" s="118">
        <f>BK120</f>
        <v>0</v>
      </c>
    </row>
    <row r="120" spans="2:63" s="11" customFormat="1" ht="25.9" customHeight="1">
      <c r="B120" s="119"/>
      <c r="D120" s="120" t="s">
        <v>76</v>
      </c>
      <c r="E120" s="121" t="s">
        <v>130</v>
      </c>
      <c r="F120" s="121" t="s">
        <v>131</v>
      </c>
      <c r="I120" s="122"/>
      <c r="J120" s="123">
        <f>BK120</f>
        <v>0</v>
      </c>
      <c r="L120" s="119"/>
      <c r="M120" s="124"/>
      <c r="P120" s="125">
        <f>P121</f>
        <v>0</v>
      </c>
      <c r="R120" s="125">
        <f>R121</f>
        <v>12.40124</v>
      </c>
      <c r="T120" s="126">
        <f>T121</f>
        <v>0</v>
      </c>
      <c r="AR120" s="120" t="s">
        <v>85</v>
      </c>
      <c r="AT120" s="127" t="s">
        <v>76</v>
      </c>
      <c r="AU120" s="127" t="s">
        <v>77</v>
      </c>
      <c r="AY120" s="120" t="s">
        <v>132</v>
      </c>
      <c r="BK120" s="128">
        <f>BK121</f>
        <v>0</v>
      </c>
    </row>
    <row r="121" spans="2:63" s="11" customFormat="1" ht="22.9" customHeight="1">
      <c r="B121" s="119"/>
      <c r="D121" s="120" t="s">
        <v>76</v>
      </c>
      <c r="E121" s="129" t="s">
        <v>85</v>
      </c>
      <c r="F121" s="129" t="s">
        <v>133</v>
      </c>
      <c r="I121" s="122"/>
      <c r="J121" s="130">
        <f>BK121</f>
        <v>0</v>
      </c>
      <c r="L121" s="119"/>
      <c r="M121" s="124"/>
      <c r="P121" s="125">
        <f>P122+SUM(P123:P144)</f>
        <v>0</v>
      </c>
      <c r="R121" s="125">
        <f>R122+SUM(R123:R144)</f>
        <v>12.40124</v>
      </c>
      <c r="T121" s="126">
        <f>T122+SUM(T123:T144)</f>
        <v>0</v>
      </c>
      <c r="AR121" s="120" t="s">
        <v>85</v>
      </c>
      <c r="AT121" s="127" t="s">
        <v>76</v>
      </c>
      <c r="AU121" s="127" t="s">
        <v>85</v>
      </c>
      <c r="AY121" s="120" t="s">
        <v>132</v>
      </c>
      <c r="BK121" s="128">
        <f>BK122+SUM(BK123:BK144)</f>
        <v>0</v>
      </c>
    </row>
    <row r="122" spans="2:65" s="1" customFormat="1" ht="37.9" customHeight="1">
      <c r="B122" s="30"/>
      <c r="C122" s="131" t="s">
        <v>85</v>
      </c>
      <c r="D122" s="131" t="s">
        <v>134</v>
      </c>
      <c r="E122" s="132" t="s">
        <v>376</v>
      </c>
      <c r="F122" s="133" t="s">
        <v>377</v>
      </c>
      <c r="G122" s="134" t="s">
        <v>175</v>
      </c>
      <c r="H122" s="135">
        <v>18.6</v>
      </c>
      <c r="I122" s="136"/>
      <c r="J122" s="137">
        <f>ROUND(I122*H122,2)</f>
        <v>0</v>
      </c>
      <c r="K122" s="138"/>
      <c r="L122" s="30"/>
      <c r="M122" s="139" t="s">
        <v>1</v>
      </c>
      <c r="N122" s="140" t="s">
        <v>42</v>
      </c>
      <c r="P122" s="141">
        <f>O122*H122</f>
        <v>0</v>
      </c>
      <c r="Q122" s="141">
        <v>0</v>
      </c>
      <c r="R122" s="141">
        <f>Q122*H122</f>
        <v>0</v>
      </c>
      <c r="S122" s="141">
        <v>0</v>
      </c>
      <c r="T122" s="142">
        <f>S122*H122</f>
        <v>0</v>
      </c>
      <c r="AR122" s="143" t="s">
        <v>138</v>
      </c>
      <c r="AT122" s="143" t="s">
        <v>134</v>
      </c>
      <c r="AU122" s="143" t="s">
        <v>87</v>
      </c>
      <c r="AY122" s="15" t="s">
        <v>132</v>
      </c>
      <c r="BE122" s="144">
        <f>IF(N122="základní",J122,0)</f>
        <v>0</v>
      </c>
      <c r="BF122" s="144">
        <f>IF(N122="snížená",J122,0)</f>
        <v>0</v>
      </c>
      <c r="BG122" s="144">
        <f>IF(N122="zákl. přenesená",J122,0)</f>
        <v>0</v>
      </c>
      <c r="BH122" s="144">
        <f>IF(N122="sníž. přenesená",J122,0)</f>
        <v>0</v>
      </c>
      <c r="BI122" s="144">
        <f>IF(N122="nulová",J122,0)</f>
        <v>0</v>
      </c>
      <c r="BJ122" s="15" t="s">
        <v>85</v>
      </c>
      <c r="BK122" s="144">
        <f>ROUND(I122*H122,2)</f>
        <v>0</v>
      </c>
      <c r="BL122" s="15" t="s">
        <v>138</v>
      </c>
      <c r="BM122" s="143" t="s">
        <v>772</v>
      </c>
    </row>
    <row r="123" spans="2:51" s="12" customFormat="1" ht="11.25">
      <c r="B123" s="145"/>
      <c r="D123" s="146" t="s">
        <v>140</v>
      </c>
      <c r="E123" s="147" t="s">
        <v>1</v>
      </c>
      <c r="F123" s="148" t="s">
        <v>773</v>
      </c>
      <c r="H123" s="149">
        <v>18.6</v>
      </c>
      <c r="I123" s="150"/>
      <c r="L123" s="145"/>
      <c r="M123" s="151"/>
      <c r="T123" s="152"/>
      <c r="AT123" s="147" t="s">
        <v>140</v>
      </c>
      <c r="AU123" s="147" t="s">
        <v>87</v>
      </c>
      <c r="AV123" s="12" t="s">
        <v>87</v>
      </c>
      <c r="AW123" s="12" t="s">
        <v>33</v>
      </c>
      <c r="AX123" s="12" t="s">
        <v>77</v>
      </c>
      <c r="AY123" s="147" t="s">
        <v>132</v>
      </c>
    </row>
    <row r="124" spans="2:51" s="13" customFormat="1" ht="11.25">
      <c r="B124" s="153"/>
      <c r="D124" s="146" t="s">
        <v>140</v>
      </c>
      <c r="E124" s="154" t="s">
        <v>1</v>
      </c>
      <c r="F124" s="155" t="s">
        <v>144</v>
      </c>
      <c r="H124" s="156">
        <v>18.6</v>
      </c>
      <c r="I124" s="157"/>
      <c r="L124" s="153"/>
      <c r="M124" s="158"/>
      <c r="T124" s="159"/>
      <c r="AT124" s="154" t="s">
        <v>140</v>
      </c>
      <c r="AU124" s="154" t="s">
        <v>87</v>
      </c>
      <c r="AV124" s="13" t="s">
        <v>138</v>
      </c>
      <c r="AW124" s="13" t="s">
        <v>33</v>
      </c>
      <c r="AX124" s="13" t="s">
        <v>85</v>
      </c>
      <c r="AY124" s="154" t="s">
        <v>132</v>
      </c>
    </row>
    <row r="125" spans="2:65" s="1" customFormat="1" ht="37.9" customHeight="1">
      <c r="B125" s="30"/>
      <c r="C125" s="131" t="s">
        <v>87</v>
      </c>
      <c r="D125" s="131" t="s">
        <v>134</v>
      </c>
      <c r="E125" s="132" t="s">
        <v>190</v>
      </c>
      <c r="F125" s="133" t="s">
        <v>191</v>
      </c>
      <c r="G125" s="134" t="s">
        <v>175</v>
      </c>
      <c r="H125" s="135">
        <v>6.2</v>
      </c>
      <c r="I125" s="136"/>
      <c r="J125" s="137">
        <f>ROUND(I125*H125,2)</f>
        <v>0</v>
      </c>
      <c r="K125" s="138"/>
      <c r="L125" s="30"/>
      <c r="M125" s="139" t="s">
        <v>1</v>
      </c>
      <c r="N125" s="140" t="s">
        <v>42</v>
      </c>
      <c r="P125" s="141">
        <f>O125*H125</f>
        <v>0</v>
      </c>
      <c r="Q125" s="141">
        <v>0</v>
      </c>
      <c r="R125" s="141">
        <f>Q125*H125</f>
        <v>0</v>
      </c>
      <c r="S125" s="141">
        <v>0</v>
      </c>
      <c r="T125" s="142">
        <f>S125*H125</f>
        <v>0</v>
      </c>
      <c r="AR125" s="143" t="s">
        <v>138</v>
      </c>
      <c r="AT125" s="143" t="s">
        <v>134</v>
      </c>
      <c r="AU125" s="143" t="s">
        <v>87</v>
      </c>
      <c r="AY125" s="15" t="s">
        <v>132</v>
      </c>
      <c r="BE125" s="144">
        <f>IF(N125="základní",J125,0)</f>
        <v>0</v>
      </c>
      <c r="BF125" s="144">
        <f>IF(N125="snížená",J125,0)</f>
        <v>0</v>
      </c>
      <c r="BG125" s="144">
        <f>IF(N125="zákl. přenesená",J125,0)</f>
        <v>0</v>
      </c>
      <c r="BH125" s="144">
        <f>IF(N125="sníž. přenesená",J125,0)</f>
        <v>0</v>
      </c>
      <c r="BI125" s="144">
        <f>IF(N125="nulová",J125,0)</f>
        <v>0</v>
      </c>
      <c r="BJ125" s="15" t="s">
        <v>85</v>
      </c>
      <c r="BK125" s="144">
        <f>ROUND(I125*H125,2)</f>
        <v>0</v>
      </c>
      <c r="BL125" s="15" t="s">
        <v>138</v>
      </c>
      <c r="BM125" s="143" t="s">
        <v>774</v>
      </c>
    </row>
    <row r="126" spans="2:51" s="12" customFormat="1" ht="11.25">
      <c r="B126" s="145"/>
      <c r="D126" s="146" t="s">
        <v>140</v>
      </c>
      <c r="E126" s="147" t="s">
        <v>1</v>
      </c>
      <c r="F126" s="148" t="s">
        <v>775</v>
      </c>
      <c r="H126" s="149">
        <v>6.2</v>
      </c>
      <c r="I126" s="150"/>
      <c r="L126" s="145"/>
      <c r="M126" s="151"/>
      <c r="T126" s="152"/>
      <c r="AT126" s="147" t="s">
        <v>140</v>
      </c>
      <c r="AU126" s="147" t="s">
        <v>87</v>
      </c>
      <c r="AV126" s="12" t="s">
        <v>87</v>
      </c>
      <c r="AW126" s="12" t="s">
        <v>33</v>
      </c>
      <c r="AX126" s="12" t="s">
        <v>77</v>
      </c>
      <c r="AY126" s="147" t="s">
        <v>132</v>
      </c>
    </row>
    <row r="127" spans="2:51" s="13" customFormat="1" ht="11.25">
      <c r="B127" s="153"/>
      <c r="D127" s="146" t="s">
        <v>140</v>
      </c>
      <c r="E127" s="154" t="s">
        <v>1</v>
      </c>
      <c r="F127" s="155" t="s">
        <v>144</v>
      </c>
      <c r="H127" s="156">
        <v>6.2</v>
      </c>
      <c r="I127" s="157"/>
      <c r="L127" s="153"/>
      <c r="M127" s="158"/>
      <c r="T127" s="159"/>
      <c r="AT127" s="154" t="s">
        <v>140</v>
      </c>
      <c r="AU127" s="154" t="s">
        <v>87</v>
      </c>
      <c r="AV127" s="13" t="s">
        <v>138</v>
      </c>
      <c r="AW127" s="13" t="s">
        <v>33</v>
      </c>
      <c r="AX127" s="13" t="s">
        <v>85</v>
      </c>
      <c r="AY127" s="154" t="s">
        <v>132</v>
      </c>
    </row>
    <row r="128" spans="2:65" s="1" customFormat="1" ht="37.9" customHeight="1">
      <c r="B128" s="30"/>
      <c r="C128" s="131" t="s">
        <v>149</v>
      </c>
      <c r="D128" s="131" t="s">
        <v>134</v>
      </c>
      <c r="E128" s="132" t="s">
        <v>198</v>
      </c>
      <c r="F128" s="133" t="s">
        <v>199</v>
      </c>
      <c r="G128" s="134" t="s">
        <v>175</v>
      </c>
      <c r="H128" s="135">
        <v>55.8</v>
      </c>
      <c r="I128" s="136"/>
      <c r="J128" s="137">
        <f>ROUND(I128*H128,2)</f>
        <v>0</v>
      </c>
      <c r="K128" s="138"/>
      <c r="L128" s="30"/>
      <c r="M128" s="139" t="s">
        <v>1</v>
      </c>
      <c r="N128" s="140" t="s">
        <v>42</v>
      </c>
      <c r="P128" s="141">
        <f>O128*H128</f>
        <v>0</v>
      </c>
      <c r="Q128" s="141">
        <v>0</v>
      </c>
      <c r="R128" s="141">
        <f>Q128*H128</f>
        <v>0</v>
      </c>
      <c r="S128" s="141">
        <v>0</v>
      </c>
      <c r="T128" s="142">
        <f>S128*H128</f>
        <v>0</v>
      </c>
      <c r="AR128" s="143" t="s">
        <v>138</v>
      </c>
      <c r="AT128" s="143" t="s">
        <v>134</v>
      </c>
      <c r="AU128" s="143" t="s">
        <v>87</v>
      </c>
      <c r="AY128" s="15" t="s">
        <v>132</v>
      </c>
      <c r="BE128" s="144">
        <f>IF(N128="základní",J128,0)</f>
        <v>0</v>
      </c>
      <c r="BF128" s="144">
        <f>IF(N128="snížená",J128,0)</f>
        <v>0</v>
      </c>
      <c r="BG128" s="144">
        <f>IF(N128="zákl. přenesená",J128,0)</f>
        <v>0</v>
      </c>
      <c r="BH128" s="144">
        <f>IF(N128="sníž. přenesená",J128,0)</f>
        <v>0</v>
      </c>
      <c r="BI128" s="144">
        <f>IF(N128="nulová",J128,0)</f>
        <v>0</v>
      </c>
      <c r="BJ128" s="15" t="s">
        <v>85</v>
      </c>
      <c r="BK128" s="144">
        <f>ROUND(I128*H128,2)</f>
        <v>0</v>
      </c>
      <c r="BL128" s="15" t="s">
        <v>138</v>
      </c>
      <c r="BM128" s="143" t="s">
        <v>776</v>
      </c>
    </row>
    <row r="129" spans="2:51" s="12" customFormat="1" ht="11.25">
      <c r="B129" s="145"/>
      <c r="D129" s="146" t="s">
        <v>140</v>
      </c>
      <c r="F129" s="148" t="s">
        <v>777</v>
      </c>
      <c r="H129" s="149">
        <v>55.8</v>
      </c>
      <c r="I129" s="150"/>
      <c r="L129" s="145"/>
      <c r="M129" s="151"/>
      <c r="T129" s="152"/>
      <c r="AT129" s="147" t="s">
        <v>140</v>
      </c>
      <c r="AU129" s="147" t="s">
        <v>87</v>
      </c>
      <c r="AV129" s="12" t="s">
        <v>87</v>
      </c>
      <c r="AW129" s="12" t="s">
        <v>4</v>
      </c>
      <c r="AX129" s="12" t="s">
        <v>85</v>
      </c>
      <c r="AY129" s="147" t="s">
        <v>132</v>
      </c>
    </row>
    <row r="130" spans="2:65" s="1" customFormat="1" ht="24.2" customHeight="1">
      <c r="B130" s="30"/>
      <c r="C130" s="131" t="s">
        <v>138</v>
      </c>
      <c r="D130" s="131" t="s">
        <v>134</v>
      </c>
      <c r="E130" s="132" t="s">
        <v>778</v>
      </c>
      <c r="F130" s="133" t="s">
        <v>779</v>
      </c>
      <c r="G130" s="134" t="s">
        <v>175</v>
      </c>
      <c r="H130" s="135">
        <v>67</v>
      </c>
      <c r="I130" s="136"/>
      <c r="J130" s="137">
        <f>ROUND(I130*H130,2)</f>
        <v>0</v>
      </c>
      <c r="K130" s="138"/>
      <c r="L130" s="30"/>
      <c r="M130" s="139" t="s">
        <v>1</v>
      </c>
      <c r="N130" s="140" t="s">
        <v>42</v>
      </c>
      <c r="P130" s="141">
        <f>O130*H130</f>
        <v>0</v>
      </c>
      <c r="Q130" s="141">
        <v>0</v>
      </c>
      <c r="R130" s="141">
        <f>Q130*H130</f>
        <v>0</v>
      </c>
      <c r="S130" s="141">
        <v>0</v>
      </c>
      <c r="T130" s="142">
        <f>S130*H130</f>
        <v>0</v>
      </c>
      <c r="AR130" s="143" t="s">
        <v>138</v>
      </c>
      <c r="AT130" s="143" t="s">
        <v>134</v>
      </c>
      <c r="AU130" s="143" t="s">
        <v>87</v>
      </c>
      <c r="AY130" s="15" t="s">
        <v>132</v>
      </c>
      <c r="BE130" s="144">
        <f>IF(N130="základní",J130,0)</f>
        <v>0</v>
      </c>
      <c r="BF130" s="144">
        <f>IF(N130="snížená",J130,0)</f>
        <v>0</v>
      </c>
      <c r="BG130" s="144">
        <f>IF(N130="zákl. přenesená",J130,0)</f>
        <v>0</v>
      </c>
      <c r="BH130" s="144">
        <f>IF(N130="sníž. přenesená",J130,0)</f>
        <v>0</v>
      </c>
      <c r="BI130" s="144">
        <f>IF(N130="nulová",J130,0)</f>
        <v>0</v>
      </c>
      <c r="BJ130" s="15" t="s">
        <v>85</v>
      </c>
      <c r="BK130" s="144">
        <f>ROUND(I130*H130,2)</f>
        <v>0</v>
      </c>
      <c r="BL130" s="15" t="s">
        <v>138</v>
      </c>
      <c r="BM130" s="143" t="s">
        <v>780</v>
      </c>
    </row>
    <row r="131" spans="2:65" s="1" customFormat="1" ht="33" customHeight="1">
      <c r="B131" s="30"/>
      <c r="C131" s="131" t="s">
        <v>157</v>
      </c>
      <c r="D131" s="131" t="s">
        <v>134</v>
      </c>
      <c r="E131" s="132" t="s">
        <v>400</v>
      </c>
      <c r="F131" s="133" t="s">
        <v>401</v>
      </c>
      <c r="G131" s="134" t="s">
        <v>175</v>
      </c>
      <c r="H131" s="135">
        <v>18.6</v>
      </c>
      <c r="I131" s="136"/>
      <c r="J131" s="137">
        <f>ROUND(I131*H131,2)</f>
        <v>0</v>
      </c>
      <c r="K131" s="138"/>
      <c r="L131" s="30"/>
      <c r="M131" s="139" t="s">
        <v>1</v>
      </c>
      <c r="N131" s="140" t="s">
        <v>42</v>
      </c>
      <c r="P131" s="141">
        <f>O131*H131</f>
        <v>0</v>
      </c>
      <c r="Q131" s="141">
        <v>0</v>
      </c>
      <c r="R131" s="141">
        <f>Q131*H131</f>
        <v>0</v>
      </c>
      <c r="S131" s="141">
        <v>0</v>
      </c>
      <c r="T131" s="142">
        <f>S131*H131</f>
        <v>0</v>
      </c>
      <c r="AR131" s="143" t="s">
        <v>138</v>
      </c>
      <c r="AT131" s="143" t="s">
        <v>134</v>
      </c>
      <c r="AU131" s="143" t="s">
        <v>87</v>
      </c>
      <c r="AY131" s="15" t="s">
        <v>132</v>
      </c>
      <c r="BE131" s="144">
        <f>IF(N131="základní",J131,0)</f>
        <v>0</v>
      </c>
      <c r="BF131" s="144">
        <f>IF(N131="snížená",J131,0)</f>
        <v>0</v>
      </c>
      <c r="BG131" s="144">
        <f>IF(N131="zákl. přenesená",J131,0)</f>
        <v>0</v>
      </c>
      <c r="BH131" s="144">
        <f>IF(N131="sníž. přenesená",J131,0)</f>
        <v>0</v>
      </c>
      <c r="BI131" s="144">
        <f>IF(N131="nulová",J131,0)</f>
        <v>0</v>
      </c>
      <c r="BJ131" s="15" t="s">
        <v>85</v>
      </c>
      <c r="BK131" s="144">
        <f>ROUND(I131*H131,2)</f>
        <v>0</v>
      </c>
      <c r="BL131" s="15" t="s">
        <v>138</v>
      </c>
      <c r="BM131" s="143" t="s">
        <v>781</v>
      </c>
    </row>
    <row r="132" spans="2:51" s="12" customFormat="1" ht="11.25">
      <c r="B132" s="145"/>
      <c r="D132" s="146" t="s">
        <v>140</v>
      </c>
      <c r="E132" s="147" t="s">
        <v>1</v>
      </c>
      <c r="F132" s="148" t="s">
        <v>782</v>
      </c>
      <c r="H132" s="149">
        <v>18.6</v>
      </c>
      <c r="I132" s="150"/>
      <c r="L132" s="145"/>
      <c r="M132" s="151"/>
      <c r="T132" s="152"/>
      <c r="AT132" s="147" t="s">
        <v>140</v>
      </c>
      <c r="AU132" s="147" t="s">
        <v>87</v>
      </c>
      <c r="AV132" s="12" t="s">
        <v>87</v>
      </c>
      <c r="AW132" s="12" t="s">
        <v>33</v>
      </c>
      <c r="AX132" s="12" t="s">
        <v>77</v>
      </c>
      <c r="AY132" s="147" t="s">
        <v>132</v>
      </c>
    </row>
    <row r="133" spans="2:51" s="13" customFormat="1" ht="11.25">
      <c r="B133" s="153"/>
      <c r="D133" s="146" t="s">
        <v>140</v>
      </c>
      <c r="E133" s="154" t="s">
        <v>1</v>
      </c>
      <c r="F133" s="155" t="s">
        <v>144</v>
      </c>
      <c r="H133" s="156">
        <v>18.6</v>
      </c>
      <c r="I133" s="157"/>
      <c r="L133" s="153"/>
      <c r="M133" s="158"/>
      <c r="T133" s="159"/>
      <c r="AT133" s="154" t="s">
        <v>140</v>
      </c>
      <c r="AU133" s="154" t="s">
        <v>87</v>
      </c>
      <c r="AV133" s="13" t="s">
        <v>138</v>
      </c>
      <c r="AW133" s="13" t="s">
        <v>33</v>
      </c>
      <c r="AX133" s="13" t="s">
        <v>85</v>
      </c>
      <c r="AY133" s="154" t="s">
        <v>132</v>
      </c>
    </row>
    <row r="134" spans="2:65" s="1" customFormat="1" ht="24.2" customHeight="1">
      <c r="B134" s="30"/>
      <c r="C134" s="131" t="s">
        <v>163</v>
      </c>
      <c r="D134" s="131" t="s">
        <v>134</v>
      </c>
      <c r="E134" s="132" t="s">
        <v>783</v>
      </c>
      <c r="F134" s="133" t="s">
        <v>784</v>
      </c>
      <c r="G134" s="134" t="s">
        <v>137</v>
      </c>
      <c r="H134" s="135">
        <v>62</v>
      </c>
      <c r="I134" s="136"/>
      <c r="J134" s="137">
        <f>ROUND(I134*H134,2)</f>
        <v>0</v>
      </c>
      <c r="K134" s="138"/>
      <c r="L134" s="30"/>
      <c r="M134" s="139" t="s">
        <v>1</v>
      </c>
      <c r="N134" s="140" t="s">
        <v>42</v>
      </c>
      <c r="P134" s="141">
        <f>O134*H134</f>
        <v>0</v>
      </c>
      <c r="Q134" s="141">
        <v>0</v>
      </c>
      <c r="R134" s="141">
        <f>Q134*H134</f>
        <v>0</v>
      </c>
      <c r="S134" s="141">
        <v>0</v>
      </c>
      <c r="T134" s="142">
        <f>S134*H134</f>
        <v>0</v>
      </c>
      <c r="AR134" s="143" t="s">
        <v>138</v>
      </c>
      <c r="AT134" s="143" t="s">
        <v>134</v>
      </c>
      <c r="AU134" s="143" t="s">
        <v>87</v>
      </c>
      <c r="AY134" s="15" t="s">
        <v>132</v>
      </c>
      <c r="BE134" s="144">
        <f>IF(N134="základní",J134,0)</f>
        <v>0</v>
      </c>
      <c r="BF134" s="144">
        <f>IF(N134="snížená",J134,0)</f>
        <v>0</v>
      </c>
      <c r="BG134" s="144">
        <f>IF(N134="zákl. přenesená",J134,0)</f>
        <v>0</v>
      </c>
      <c r="BH134" s="144">
        <f>IF(N134="sníž. přenesená",J134,0)</f>
        <v>0</v>
      </c>
      <c r="BI134" s="144">
        <f>IF(N134="nulová",J134,0)</f>
        <v>0</v>
      </c>
      <c r="BJ134" s="15" t="s">
        <v>85</v>
      </c>
      <c r="BK134" s="144">
        <f>ROUND(I134*H134,2)</f>
        <v>0</v>
      </c>
      <c r="BL134" s="15" t="s">
        <v>138</v>
      </c>
      <c r="BM134" s="143" t="s">
        <v>785</v>
      </c>
    </row>
    <row r="135" spans="2:51" s="12" customFormat="1" ht="11.25">
      <c r="B135" s="145"/>
      <c r="D135" s="146" t="s">
        <v>140</v>
      </c>
      <c r="E135" s="147" t="s">
        <v>1</v>
      </c>
      <c r="F135" s="148" t="s">
        <v>786</v>
      </c>
      <c r="H135" s="149">
        <v>62</v>
      </c>
      <c r="I135" s="150"/>
      <c r="L135" s="145"/>
      <c r="M135" s="151"/>
      <c r="T135" s="152"/>
      <c r="AT135" s="147" t="s">
        <v>140</v>
      </c>
      <c r="AU135" s="147" t="s">
        <v>87</v>
      </c>
      <c r="AV135" s="12" t="s">
        <v>87</v>
      </c>
      <c r="AW135" s="12" t="s">
        <v>33</v>
      </c>
      <c r="AX135" s="12" t="s">
        <v>77</v>
      </c>
      <c r="AY135" s="147" t="s">
        <v>132</v>
      </c>
    </row>
    <row r="136" spans="2:51" s="13" customFormat="1" ht="11.25">
      <c r="B136" s="153"/>
      <c r="D136" s="146" t="s">
        <v>140</v>
      </c>
      <c r="E136" s="154" t="s">
        <v>1</v>
      </c>
      <c r="F136" s="155" t="s">
        <v>144</v>
      </c>
      <c r="H136" s="156">
        <v>62</v>
      </c>
      <c r="I136" s="157"/>
      <c r="L136" s="153"/>
      <c r="M136" s="158"/>
      <c r="T136" s="159"/>
      <c r="AT136" s="154" t="s">
        <v>140</v>
      </c>
      <c r="AU136" s="154" t="s">
        <v>87</v>
      </c>
      <c r="AV136" s="13" t="s">
        <v>138</v>
      </c>
      <c r="AW136" s="13" t="s">
        <v>33</v>
      </c>
      <c r="AX136" s="13" t="s">
        <v>85</v>
      </c>
      <c r="AY136" s="154" t="s">
        <v>132</v>
      </c>
    </row>
    <row r="137" spans="2:65" s="1" customFormat="1" ht="16.5" customHeight="1">
      <c r="B137" s="30"/>
      <c r="C137" s="163" t="s">
        <v>167</v>
      </c>
      <c r="D137" s="163" t="s">
        <v>232</v>
      </c>
      <c r="E137" s="164" t="s">
        <v>787</v>
      </c>
      <c r="F137" s="165" t="s">
        <v>788</v>
      </c>
      <c r="G137" s="166" t="s">
        <v>209</v>
      </c>
      <c r="H137" s="167">
        <v>12.4</v>
      </c>
      <c r="I137" s="168"/>
      <c r="J137" s="169">
        <f>ROUND(I137*H137,2)</f>
        <v>0</v>
      </c>
      <c r="K137" s="170"/>
      <c r="L137" s="171"/>
      <c r="M137" s="172" t="s">
        <v>1</v>
      </c>
      <c r="N137" s="173" t="s">
        <v>42</v>
      </c>
      <c r="P137" s="141">
        <f>O137*H137</f>
        <v>0</v>
      </c>
      <c r="Q137" s="141">
        <v>1</v>
      </c>
      <c r="R137" s="141">
        <f>Q137*H137</f>
        <v>12.4</v>
      </c>
      <c r="S137" s="141">
        <v>0</v>
      </c>
      <c r="T137" s="142">
        <f>S137*H137</f>
        <v>0</v>
      </c>
      <c r="AR137" s="143" t="s">
        <v>301</v>
      </c>
      <c r="AT137" s="143" t="s">
        <v>232</v>
      </c>
      <c r="AU137" s="143" t="s">
        <v>87</v>
      </c>
      <c r="AY137" s="15" t="s">
        <v>132</v>
      </c>
      <c r="BE137" s="144">
        <f>IF(N137="základní",J137,0)</f>
        <v>0</v>
      </c>
      <c r="BF137" s="144">
        <f>IF(N137="snížená",J137,0)</f>
        <v>0</v>
      </c>
      <c r="BG137" s="144">
        <f>IF(N137="zákl. přenesená",J137,0)</f>
        <v>0</v>
      </c>
      <c r="BH137" s="144">
        <f>IF(N137="sníž. přenesená",J137,0)</f>
        <v>0</v>
      </c>
      <c r="BI137" s="144">
        <f>IF(N137="nulová",J137,0)</f>
        <v>0</v>
      </c>
      <c r="BJ137" s="15" t="s">
        <v>85</v>
      </c>
      <c r="BK137" s="144">
        <f>ROUND(I137*H137,2)</f>
        <v>0</v>
      </c>
      <c r="BL137" s="15" t="s">
        <v>301</v>
      </c>
      <c r="BM137" s="143" t="s">
        <v>789</v>
      </c>
    </row>
    <row r="138" spans="2:51" s="12" customFormat="1" ht="11.25">
      <c r="B138" s="145"/>
      <c r="D138" s="146" t="s">
        <v>140</v>
      </c>
      <c r="E138" s="147" t="s">
        <v>1</v>
      </c>
      <c r="F138" s="148" t="s">
        <v>790</v>
      </c>
      <c r="H138" s="149">
        <v>6.2</v>
      </c>
      <c r="I138" s="150"/>
      <c r="L138" s="145"/>
      <c r="M138" s="151"/>
      <c r="T138" s="152"/>
      <c r="AT138" s="147" t="s">
        <v>140</v>
      </c>
      <c r="AU138" s="147" t="s">
        <v>87</v>
      </c>
      <c r="AV138" s="12" t="s">
        <v>87</v>
      </c>
      <c r="AW138" s="12" t="s">
        <v>33</v>
      </c>
      <c r="AX138" s="12" t="s">
        <v>85</v>
      </c>
      <c r="AY138" s="147" t="s">
        <v>132</v>
      </c>
    </row>
    <row r="139" spans="2:51" s="12" customFormat="1" ht="11.25">
      <c r="B139" s="145"/>
      <c r="D139" s="146" t="s">
        <v>140</v>
      </c>
      <c r="F139" s="148" t="s">
        <v>791</v>
      </c>
      <c r="H139" s="149">
        <v>12.4</v>
      </c>
      <c r="I139" s="150"/>
      <c r="L139" s="145"/>
      <c r="M139" s="151"/>
      <c r="T139" s="152"/>
      <c r="AT139" s="147" t="s">
        <v>140</v>
      </c>
      <c r="AU139" s="147" t="s">
        <v>87</v>
      </c>
      <c r="AV139" s="12" t="s">
        <v>87</v>
      </c>
      <c r="AW139" s="12" t="s">
        <v>4</v>
      </c>
      <c r="AX139" s="12" t="s">
        <v>85</v>
      </c>
      <c r="AY139" s="147" t="s">
        <v>132</v>
      </c>
    </row>
    <row r="140" spans="2:65" s="1" customFormat="1" ht="21.75" customHeight="1">
      <c r="B140" s="30"/>
      <c r="C140" s="131" t="s">
        <v>172</v>
      </c>
      <c r="D140" s="131" t="s">
        <v>134</v>
      </c>
      <c r="E140" s="132" t="s">
        <v>792</v>
      </c>
      <c r="F140" s="133" t="s">
        <v>793</v>
      </c>
      <c r="G140" s="134" t="s">
        <v>137</v>
      </c>
      <c r="H140" s="135">
        <v>62</v>
      </c>
      <c r="I140" s="136"/>
      <c r="J140" s="137">
        <f>ROUND(I140*H140,2)</f>
        <v>0</v>
      </c>
      <c r="K140" s="138"/>
      <c r="L140" s="30"/>
      <c r="M140" s="139" t="s">
        <v>1</v>
      </c>
      <c r="N140" s="140" t="s">
        <v>42</v>
      </c>
      <c r="P140" s="141">
        <f>O140*H140</f>
        <v>0</v>
      </c>
      <c r="Q140" s="141">
        <v>0</v>
      </c>
      <c r="R140" s="141">
        <f>Q140*H140</f>
        <v>0</v>
      </c>
      <c r="S140" s="141">
        <v>0</v>
      </c>
      <c r="T140" s="142">
        <f>S140*H140</f>
        <v>0</v>
      </c>
      <c r="AR140" s="143" t="s">
        <v>138</v>
      </c>
      <c r="AT140" s="143" t="s">
        <v>134</v>
      </c>
      <c r="AU140" s="143" t="s">
        <v>87</v>
      </c>
      <c r="AY140" s="15" t="s">
        <v>132</v>
      </c>
      <c r="BE140" s="144">
        <f>IF(N140="základní",J140,0)</f>
        <v>0</v>
      </c>
      <c r="BF140" s="144">
        <f>IF(N140="snížená",J140,0)</f>
        <v>0</v>
      </c>
      <c r="BG140" s="144">
        <f>IF(N140="zákl. přenesená",J140,0)</f>
        <v>0</v>
      </c>
      <c r="BH140" s="144">
        <f>IF(N140="sníž. přenesená",J140,0)</f>
        <v>0</v>
      </c>
      <c r="BI140" s="144">
        <f>IF(N140="nulová",J140,0)</f>
        <v>0</v>
      </c>
      <c r="BJ140" s="15" t="s">
        <v>85</v>
      </c>
      <c r="BK140" s="144">
        <f>ROUND(I140*H140,2)</f>
        <v>0</v>
      </c>
      <c r="BL140" s="15" t="s">
        <v>138</v>
      </c>
      <c r="BM140" s="143" t="s">
        <v>794</v>
      </c>
    </row>
    <row r="141" spans="2:65" s="1" customFormat="1" ht="16.5" customHeight="1">
      <c r="B141" s="30"/>
      <c r="C141" s="131" t="s">
        <v>178</v>
      </c>
      <c r="D141" s="131" t="s">
        <v>134</v>
      </c>
      <c r="E141" s="132" t="s">
        <v>795</v>
      </c>
      <c r="F141" s="133" t="s">
        <v>796</v>
      </c>
      <c r="G141" s="134" t="s">
        <v>175</v>
      </c>
      <c r="H141" s="135">
        <v>6.2</v>
      </c>
      <c r="I141" s="136"/>
      <c r="J141" s="137">
        <f>ROUND(I141*H141,2)</f>
        <v>0</v>
      </c>
      <c r="K141" s="138"/>
      <c r="L141" s="30"/>
      <c r="M141" s="139" t="s">
        <v>1</v>
      </c>
      <c r="N141" s="140" t="s">
        <v>42</v>
      </c>
      <c r="P141" s="141">
        <f>O141*H141</f>
        <v>0</v>
      </c>
      <c r="Q141" s="141">
        <v>0</v>
      </c>
      <c r="R141" s="141">
        <f>Q141*H141</f>
        <v>0</v>
      </c>
      <c r="S141" s="141">
        <v>0</v>
      </c>
      <c r="T141" s="142">
        <f>S141*H141</f>
        <v>0</v>
      </c>
      <c r="AR141" s="143" t="s">
        <v>138</v>
      </c>
      <c r="AT141" s="143" t="s">
        <v>134</v>
      </c>
      <c r="AU141" s="143" t="s">
        <v>87</v>
      </c>
      <c r="AY141" s="15" t="s">
        <v>132</v>
      </c>
      <c r="BE141" s="144">
        <f>IF(N141="základní",J141,0)</f>
        <v>0</v>
      </c>
      <c r="BF141" s="144">
        <f>IF(N141="snížená",J141,0)</f>
        <v>0</v>
      </c>
      <c r="BG141" s="144">
        <f>IF(N141="zákl. přenesená",J141,0)</f>
        <v>0</v>
      </c>
      <c r="BH141" s="144">
        <f>IF(N141="sníž. přenesená",J141,0)</f>
        <v>0</v>
      </c>
      <c r="BI141" s="144">
        <f>IF(N141="nulová",J141,0)</f>
        <v>0</v>
      </c>
      <c r="BJ141" s="15" t="s">
        <v>85</v>
      </c>
      <c r="BK141" s="144">
        <f>ROUND(I141*H141,2)</f>
        <v>0</v>
      </c>
      <c r="BL141" s="15" t="s">
        <v>138</v>
      </c>
      <c r="BM141" s="143" t="s">
        <v>797</v>
      </c>
    </row>
    <row r="142" spans="2:51" s="12" customFormat="1" ht="11.25">
      <c r="B142" s="145"/>
      <c r="D142" s="146" t="s">
        <v>140</v>
      </c>
      <c r="E142" s="147" t="s">
        <v>1</v>
      </c>
      <c r="F142" s="148" t="s">
        <v>790</v>
      </c>
      <c r="H142" s="149">
        <v>6.2</v>
      </c>
      <c r="I142" s="150"/>
      <c r="L142" s="145"/>
      <c r="M142" s="151"/>
      <c r="T142" s="152"/>
      <c r="AT142" s="147" t="s">
        <v>140</v>
      </c>
      <c r="AU142" s="147" t="s">
        <v>87</v>
      </c>
      <c r="AV142" s="12" t="s">
        <v>87</v>
      </c>
      <c r="AW142" s="12" t="s">
        <v>33</v>
      </c>
      <c r="AX142" s="12" t="s">
        <v>77</v>
      </c>
      <c r="AY142" s="147" t="s">
        <v>132</v>
      </c>
    </row>
    <row r="143" spans="2:51" s="13" customFormat="1" ht="11.25">
      <c r="B143" s="153"/>
      <c r="D143" s="146" t="s">
        <v>140</v>
      </c>
      <c r="E143" s="154" t="s">
        <v>1</v>
      </c>
      <c r="F143" s="155" t="s">
        <v>144</v>
      </c>
      <c r="H143" s="156">
        <v>6.2</v>
      </c>
      <c r="I143" s="157"/>
      <c r="L143" s="153"/>
      <c r="M143" s="158"/>
      <c r="T143" s="159"/>
      <c r="AT143" s="154" t="s">
        <v>140</v>
      </c>
      <c r="AU143" s="154" t="s">
        <v>87</v>
      </c>
      <c r="AV143" s="13" t="s">
        <v>138</v>
      </c>
      <c r="AW143" s="13" t="s">
        <v>4</v>
      </c>
      <c r="AX143" s="13" t="s">
        <v>85</v>
      </c>
      <c r="AY143" s="154" t="s">
        <v>132</v>
      </c>
    </row>
    <row r="144" spans="2:63" s="11" customFormat="1" ht="20.85" customHeight="1">
      <c r="B144" s="119"/>
      <c r="D144" s="120" t="s">
        <v>76</v>
      </c>
      <c r="E144" s="129" t="s">
        <v>220</v>
      </c>
      <c r="F144" s="129" t="s">
        <v>798</v>
      </c>
      <c r="I144" s="122"/>
      <c r="J144" s="130">
        <f>BK144</f>
        <v>0</v>
      </c>
      <c r="L144" s="119"/>
      <c r="M144" s="124"/>
      <c r="P144" s="125">
        <f>SUM(P145:P147)</f>
        <v>0</v>
      </c>
      <c r="R144" s="125">
        <f>SUM(R145:R147)</f>
        <v>0.00124</v>
      </c>
      <c r="T144" s="126">
        <f>SUM(T145:T147)</f>
        <v>0</v>
      </c>
      <c r="AR144" s="120" t="s">
        <v>85</v>
      </c>
      <c r="AT144" s="127" t="s">
        <v>76</v>
      </c>
      <c r="AU144" s="127" t="s">
        <v>87</v>
      </c>
      <c r="AY144" s="120" t="s">
        <v>132</v>
      </c>
      <c r="BK144" s="128">
        <f>SUM(BK145:BK147)</f>
        <v>0</v>
      </c>
    </row>
    <row r="145" spans="2:65" s="1" customFormat="1" ht="24.2" customHeight="1">
      <c r="B145" s="30"/>
      <c r="C145" s="131" t="s">
        <v>183</v>
      </c>
      <c r="D145" s="131" t="s">
        <v>134</v>
      </c>
      <c r="E145" s="132" t="s">
        <v>799</v>
      </c>
      <c r="F145" s="133" t="s">
        <v>800</v>
      </c>
      <c r="G145" s="134" t="s">
        <v>137</v>
      </c>
      <c r="H145" s="135">
        <v>62</v>
      </c>
      <c r="I145" s="136"/>
      <c r="J145" s="137">
        <f>ROUND(I145*H145,2)</f>
        <v>0</v>
      </c>
      <c r="K145" s="138"/>
      <c r="L145" s="30"/>
      <c r="M145" s="139" t="s">
        <v>1</v>
      </c>
      <c r="N145" s="140" t="s">
        <v>42</v>
      </c>
      <c r="P145" s="141">
        <f>O145*H145</f>
        <v>0</v>
      </c>
      <c r="Q145" s="141">
        <v>0</v>
      </c>
      <c r="R145" s="141">
        <f>Q145*H145</f>
        <v>0</v>
      </c>
      <c r="S145" s="141">
        <v>0</v>
      </c>
      <c r="T145" s="142">
        <f>S145*H145</f>
        <v>0</v>
      </c>
      <c r="AR145" s="143" t="s">
        <v>138</v>
      </c>
      <c r="AT145" s="143" t="s">
        <v>134</v>
      </c>
      <c r="AU145" s="143" t="s">
        <v>149</v>
      </c>
      <c r="AY145" s="15" t="s">
        <v>132</v>
      </c>
      <c r="BE145" s="144">
        <f>IF(N145="základní",J145,0)</f>
        <v>0</v>
      </c>
      <c r="BF145" s="144">
        <f>IF(N145="snížená",J145,0)</f>
        <v>0</v>
      </c>
      <c r="BG145" s="144">
        <f>IF(N145="zákl. přenesená",J145,0)</f>
        <v>0</v>
      </c>
      <c r="BH145" s="144">
        <f>IF(N145="sníž. přenesená",J145,0)</f>
        <v>0</v>
      </c>
      <c r="BI145" s="144">
        <f>IF(N145="nulová",J145,0)</f>
        <v>0</v>
      </c>
      <c r="BJ145" s="15" t="s">
        <v>85</v>
      </c>
      <c r="BK145" s="144">
        <f>ROUND(I145*H145,2)</f>
        <v>0</v>
      </c>
      <c r="BL145" s="15" t="s">
        <v>138</v>
      </c>
      <c r="BM145" s="143" t="s">
        <v>801</v>
      </c>
    </row>
    <row r="146" spans="2:65" s="1" customFormat="1" ht="16.5" customHeight="1">
      <c r="B146" s="30"/>
      <c r="C146" s="163" t="s">
        <v>189</v>
      </c>
      <c r="D146" s="163" t="s">
        <v>232</v>
      </c>
      <c r="E146" s="164" t="s">
        <v>802</v>
      </c>
      <c r="F146" s="165" t="s">
        <v>803</v>
      </c>
      <c r="G146" s="166" t="s">
        <v>804</v>
      </c>
      <c r="H146" s="167">
        <v>1.24</v>
      </c>
      <c r="I146" s="168"/>
      <c r="J146" s="169">
        <f>ROUND(I146*H146,2)</f>
        <v>0</v>
      </c>
      <c r="K146" s="170"/>
      <c r="L146" s="171"/>
      <c r="M146" s="172" t="s">
        <v>1</v>
      </c>
      <c r="N146" s="173" t="s">
        <v>42</v>
      </c>
      <c r="P146" s="141">
        <f>O146*H146</f>
        <v>0</v>
      </c>
      <c r="Q146" s="141">
        <v>0.001</v>
      </c>
      <c r="R146" s="141">
        <f>Q146*H146</f>
        <v>0.00124</v>
      </c>
      <c r="S146" s="141">
        <v>0</v>
      </c>
      <c r="T146" s="142">
        <f>S146*H146</f>
        <v>0</v>
      </c>
      <c r="AR146" s="143" t="s">
        <v>172</v>
      </c>
      <c r="AT146" s="143" t="s">
        <v>232</v>
      </c>
      <c r="AU146" s="143" t="s">
        <v>149</v>
      </c>
      <c r="AY146" s="15" t="s">
        <v>132</v>
      </c>
      <c r="BE146" s="144">
        <f>IF(N146="základní",J146,0)</f>
        <v>0</v>
      </c>
      <c r="BF146" s="144">
        <f>IF(N146="snížená",J146,0)</f>
        <v>0</v>
      </c>
      <c r="BG146" s="144">
        <f>IF(N146="zákl. přenesená",J146,0)</f>
        <v>0</v>
      </c>
      <c r="BH146" s="144">
        <f>IF(N146="sníž. přenesená",J146,0)</f>
        <v>0</v>
      </c>
      <c r="BI146" s="144">
        <f>IF(N146="nulová",J146,0)</f>
        <v>0</v>
      </c>
      <c r="BJ146" s="15" t="s">
        <v>85</v>
      </c>
      <c r="BK146" s="144">
        <f>ROUND(I146*H146,2)</f>
        <v>0</v>
      </c>
      <c r="BL146" s="15" t="s">
        <v>138</v>
      </c>
      <c r="BM146" s="143" t="s">
        <v>805</v>
      </c>
    </row>
    <row r="147" spans="2:51" s="12" customFormat="1" ht="11.25">
      <c r="B147" s="145"/>
      <c r="D147" s="146" t="s">
        <v>140</v>
      </c>
      <c r="F147" s="148" t="s">
        <v>806</v>
      </c>
      <c r="H147" s="149">
        <v>1.24</v>
      </c>
      <c r="I147" s="150"/>
      <c r="L147" s="145"/>
      <c r="M147" s="181"/>
      <c r="N147" s="182"/>
      <c r="O147" s="182"/>
      <c r="P147" s="182"/>
      <c r="Q147" s="182"/>
      <c r="R147" s="182"/>
      <c r="S147" s="182"/>
      <c r="T147" s="183"/>
      <c r="AT147" s="147" t="s">
        <v>140</v>
      </c>
      <c r="AU147" s="147" t="s">
        <v>149</v>
      </c>
      <c r="AV147" s="12" t="s">
        <v>87</v>
      </c>
      <c r="AW147" s="12" t="s">
        <v>4</v>
      </c>
      <c r="AX147" s="12" t="s">
        <v>85</v>
      </c>
      <c r="AY147" s="147" t="s">
        <v>132</v>
      </c>
    </row>
    <row r="148" spans="2:12" s="1" customFormat="1" ht="6.95" customHeight="1">
      <c r="B148" s="42"/>
      <c r="C148" s="43"/>
      <c r="D148" s="43"/>
      <c r="E148" s="43"/>
      <c r="F148" s="43"/>
      <c r="G148" s="43"/>
      <c r="H148" s="43"/>
      <c r="I148" s="43"/>
      <c r="J148" s="43"/>
      <c r="K148" s="43"/>
      <c r="L148" s="30"/>
    </row>
  </sheetData>
  <sheetProtection algorithmName="SHA-512" hashValue="q2PDxIAsibvr136HS5iXm0O7ZKPeFl0h4PE3hpGU83Pgjwd9Yp5unjdwrEkxLWLYqg3wERJZUQAXcvfP+mKPUQ==" saltValue="3aoKh0pyxwY40kLS42EisoRlHktZ78x8WorRUJJYpFc5C+3Yif3siLU7u8GOSAhJq/pTdx4dd4GvChmHEiAsVQ==" spinCount="100000" sheet="1" objects="1" scenarios="1" formatColumns="0" formatRows="0" autoFilter="0"/>
  <autoFilter ref="C118:K14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PETR-NOTEBOOK\Petr</dc:creator>
  <cp:keywords/>
  <dc:description/>
  <cp:lastModifiedBy>Vargová Kateřina</cp:lastModifiedBy>
  <dcterms:created xsi:type="dcterms:W3CDTF">2024-02-08T08:16:56Z</dcterms:created>
  <dcterms:modified xsi:type="dcterms:W3CDTF">2024-03-14T09:27:42Z</dcterms:modified>
  <cp:category/>
  <cp:version/>
  <cp:contentType/>
  <cp:contentStatus/>
</cp:coreProperties>
</file>