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uml-my.sharepoint.com/personal/katerina_vargova_muml_cz/Documents/IaD/2024/_Marta/učebna přírodopisu/"/>
    </mc:Choice>
  </mc:AlternateContent>
  <xr:revisionPtr revIDLastSave="0" documentId="8_{F80BEA54-6B5F-4FE5-B32E-3478ABD4D03E}" xr6:coauthVersionLast="47" xr6:coauthVersionMax="47" xr10:uidLastSave="{00000000-0000-0000-0000-000000000000}"/>
  <bookViews>
    <workbookView xWindow="2415" yWindow="0" windowWidth="25245" windowHeight="15225" firstSheet="1" activeTab="2" xr2:uid="{00000000-000D-0000-FFFF-FFFF00000000}"/>
  </bookViews>
  <sheets>
    <sheet name="Rekapitulace stavby" sheetId="1" r:id="rId1"/>
    <sheet name="Stavební přípomoce" sheetId="5" r:id="rId2"/>
    <sheet name="vybavení - učebna přírodopisu" sheetId="6" r:id="rId3"/>
    <sheet name="vybavení - kabinet přírodopisu" sheetId="7" r:id="rId4"/>
  </sheets>
  <definedNames>
    <definedName name="_xlnm._FilterDatabase" localSheetId="1" hidden="1">'Stavební přípomoce'!$C$129:$K$217</definedName>
    <definedName name="_xlnm._FilterDatabase" localSheetId="3" hidden="1">'vybavení - kabinet přírodopisu'!$C$123:$K$142</definedName>
    <definedName name="_xlnm._FilterDatabase" localSheetId="2" hidden="1">'vybavení - učebna přírodopisu'!$C$123:$K$189</definedName>
    <definedName name="_xlnm.Print_Titles" localSheetId="0">'Rekapitulace stavby'!$92:$92</definedName>
    <definedName name="_xlnm.Print_Titles" localSheetId="1">'Stavební přípomoce'!$129:$129</definedName>
    <definedName name="_xlnm.Print_Titles" localSheetId="3">'vybavení - kabinet přírodopisu'!$123:$123</definedName>
    <definedName name="_xlnm.Print_Titles" localSheetId="2">'vybavení - učebna přírodopisu'!$123:$123</definedName>
    <definedName name="_xlnm.Print_Area" localSheetId="0">'Rekapitulace stavby'!$D$4:$AO$76,'Rekapitulace stavby'!$C$82:$AQ$106</definedName>
    <definedName name="_xlnm.Print_Area" localSheetId="1">'Stavební přípomoce'!$C$4:$J$41,'Stavební přípomoce'!$C$50:$J$76,'Stavební přípomoce'!$C$82:$J$111,'Stavební přípomoce'!$C$117:$J$217</definedName>
    <definedName name="_xlnm.Print_Area" localSheetId="3">'vybavení - kabinet přírodopisu'!$C$4:$J$43,'vybavení - kabinet přírodopisu'!$C$50:$J$76,'vybavení - kabinet přírodopisu'!$C$82:$J$103,'vybavení - kabinet přírodopisu'!$C$109:$J$142</definedName>
    <definedName name="_xlnm.Print_Area" localSheetId="2">'vybavení - učebna přírodopisu'!$C$4:$J$43,'vybavení - učebna přírodopisu'!$C$50:$J$76,'vybavení - učebna přírodopisu'!$C$82:$J$103,'vybavení - učebna přírodopisu'!$C$109:$J$189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7" l="1"/>
  <c r="C127" i="7" s="1"/>
  <c r="C128" i="7" s="1"/>
  <c r="C129" i="7" s="1"/>
  <c r="C130" i="7" s="1"/>
  <c r="C131" i="7" s="1"/>
  <c r="C132" i="7" s="1"/>
  <c r="C133" i="7" s="1"/>
  <c r="C134" i="7" s="1"/>
  <c r="C135" i="7" s="1"/>
  <c r="C136" i="7" s="1"/>
  <c r="C137" i="7" s="1"/>
  <c r="C138" i="7" s="1"/>
  <c r="C139" i="7" s="1"/>
  <c r="C140" i="7" s="1"/>
  <c r="C141" i="7" s="1"/>
  <c r="C126" i="6"/>
  <c r="C127" i="6" s="1"/>
  <c r="C128" i="6" s="1"/>
  <c r="C129" i="6" s="1"/>
  <c r="C131" i="6" s="1"/>
  <c r="C132" i="6" s="1"/>
  <c r="C133" i="6" s="1"/>
  <c r="C134" i="6" s="1"/>
  <c r="C135" i="6" s="1"/>
  <c r="C136" i="6" s="1"/>
  <c r="C137" i="6" s="1"/>
  <c r="C138" i="6" s="1"/>
  <c r="C139" i="6" s="1"/>
  <c r="C140" i="6" s="1"/>
  <c r="C141" i="6" s="1"/>
  <c r="C142" i="6" s="1"/>
  <c r="C143" i="6" s="1"/>
  <c r="C144"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J41" i="7"/>
  <c r="J40" i="7"/>
  <c r="AY102" i="1" s="1"/>
  <c r="J39" i="7"/>
  <c r="AX102" i="1" s="1"/>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F118" i="7"/>
  <c r="E116" i="7"/>
  <c r="J33" i="7"/>
  <c r="F91" i="7"/>
  <c r="E89" i="7"/>
  <c r="J26" i="7"/>
  <c r="E26" i="7"/>
  <c r="J121" i="7" s="1"/>
  <c r="J25" i="7"/>
  <c r="J23" i="7"/>
  <c r="E23" i="7"/>
  <c r="J120" i="7"/>
  <c r="J22" i="7"/>
  <c r="J20" i="7"/>
  <c r="E20" i="7"/>
  <c r="F121" i="7" s="1"/>
  <c r="J19" i="7"/>
  <c r="J17" i="7"/>
  <c r="E17" i="7"/>
  <c r="F120" i="7"/>
  <c r="J16" i="7"/>
  <c r="J14" i="7"/>
  <c r="J91" i="7" s="1"/>
  <c r="E7" i="7"/>
  <c r="E112" i="7"/>
  <c r="J41" i="6"/>
  <c r="J40" i="6"/>
  <c r="AY101" i="1"/>
  <c r="J39" i="6"/>
  <c r="AX101" i="1"/>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F118" i="6"/>
  <c r="E116" i="6"/>
  <c r="J33" i="6"/>
  <c r="F91" i="6"/>
  <c r="E89" i="6"/>
  <c r="J26" i="6"/>
  <c r="E26" i="6"/>
  <c r="J121" i="6" s="1"/>
  <c r="J25" i="6"/>
  <c r="J23" i="6"/>
  <c r="E23" i="6"/>
  <c r="J120" i="6" s="1"/>
  <c r="J22" i="6"/>
  <c r="J20" i="6"/>
  <c r="E20" i="6"/>
  <c r="F121" i="6" s="1"/>
  <c r="J19" i="6"/>
  <c r="J17" i="6"/>
  <c r="E17" i="6"/>
  <c r="F120" i="6" s="1"/>
  <c r="J16" i="6"/>
  <c r="J14" i="6"/>
  <c r="J118" i="6" s="1"/>
  <c r="E7" i="6"/>
  <c r="E112" i="6" s="1"/>
  <c r="J39" i="5"/>
  <c r="J38" i="5"/>
  <c r="AY100" i="1" s="1"/>
  <c r="J37" i="5"/>
  <c r="AX100" i="1" s="1"/>
  <c r="BI217" i="5"/>
  <c r="BH217" i="5"/>
  <c r="BG217" i="5"/>
  <c r="BF217" i="5"/>
  <c r="T217" i="5"/>
  <c r="R217" i="5"/>
  <c r="P217" i="5"/>
  <c r="BI216" i="5"/>
  <c r="BH216" i="5"/>
  <c r="BG216" i="5"/>
  <c r="BF216" i="5"/>
  <c r="T216" i="5"/>
  <c r="R216" i="5"/>
  <c r="P216" i="5"/>
  <c r="BI213" i="5"/>
  <c r="BH213" i="5"/>
  <c r="BG213" i="5"/>
  <c r="BF213" i="5"/>
  <c r="T213" i="5"/>
  <c r="R213" i="5"/>
  <c r="P213" i="5"/>
  <c r="BI210" i="5"/>
  <c r="BH210" i="5"/>
  <c r="BG210" i="5"/>
  <c r="BF210" i="5"/>
  <c r="T210" i="5"/>
  <c r="R210" i="5"/>
  <c r="P210" i="5"/>
  <c r="BI209" i="5"/>
  <c r="BH209" i="5"/>
  <c r="BG209" i="5"/>
  <c r="BF209" i="5"/>
  <c r="T209" i="5"/>
  <c r="R209" i="5"/>
  <c r="P209" i="5"/>
  <c r="BI208" i="5"/>
  <c r="BH208" i="5"/>
  <c r="BG208" i="5"/>
  <c r="BF208" i="5"/>
  <c r="T208" i="5"/>
  <c r="R208" i="5"/>
  <c r="P208" i="5"/>
  <c r="BI204" i="5"/>
  <c r="BH204" i="5"/>
  <c r="BG204" i="5"/>
  <c r="BF204" i="5"/>
  <c r="T204" i="5"/>
  <c r="R204" i="5"/>
  <c r="P204" i="5"/>
  <c r="BI202" i="5"/>
  <c r="BH202" i="5"/>
  <c r="BG202" i="5"/>
  <c r="BF202" i="5"/>
  <c r="T202" i="5"/>
  <c r="R202" i="5"/>
  <c r="P202" i="5"/>
  <c r="BI199" i="5"/>
  <c r="BH199" i="5"/>
  <c r="BG199" i="5"/>
  <c r="BF199" i="5"/>
  <c r="T199" i="5"/>
  <c r="R199" i="5"/>
  <c r="P199" i="5"/>
  <c r="BI197" i="5"/>
  <c r="BH197" i="5"/>
  <c r="BG197" i="5"/>
  <c r="BF197" i="5"/>
  <c r="T197" i="5"/>
  <c r="R197" i="5"/>
  <c r="P197" i="5"/>
  <c r="BI194" i="5"/>
  <c r="BH194" i="5"/>
  <c r="BG194" i="5"/>
  <c r="BF194" i="5"/>
  <c r="T194" i="5"/>
  <c r="R194" i="5"/>
  <c r="P194" i="5"/>
  <c r="BI193" i="5"/>
  <c r="BH193" i="5"/>
  <c r="BG193" i="5"/>
  <c r="BF193" i="5"/>
  <c r="T193" i="5"/>
  <c r="R193" i="5"/>
  <c r="P193" i="5"/>
  <c r="BI190" i="5"/>
  <c r="BH190" i="5"/>
  <c r="BG190" i="5"/>
  <c r="BF190" i="5"/>
  <c r="T190" i="5"/>
  <c r="R190" i="5"/>
  <c r="P190"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78" i="5"/>
  <c r="BH178" i="5"/>
  <c r="BG178" i="5"/>
  <c r="BF178" i="5"/>
  <c r="T178" i="5"/>
  <c r="R178" i="5"/>
  <c r="P178" i="5"/>
  <c r="BI174" i="5"/>
  <c r="BH174" i="5"/>
  <c r="BG174" i="5"/>
  <c r="BF174" i="5"/>
  <c r="T174" i="5"/>
  <c r="R174" i="5"/>
  <c r="P174" i="5"/>
  <c r="BI171" i="5"/>
  <c r="BH171" i="5"/>
  <c r="BG171" i="5"/>
  <c r="BF171" i="5"/>
  <c r="T171" i="5"/>
  <c r="R171" i="5"/>
  <c r="P171" i="5"/>
  <c r="BI167" i="5"/>
  <c r="BH167" i="5"/>
  <c r="BG167" i="5"/>
  <c r="BF167" i="5"/>
  <c r="T167" i="5"/>
  <c r="R167" i="5"/>
  <c r="P167" i="5"/>
  <c r="BI164" i="5"/>
  <c r="BH164" i="5"/>
  <c r="BG164" i="5"/>
  <c r="BF164" i="5"/>
  <c r="T164" i="5"/>
  <c r="R164" i="5"/>
  <c r="P164" i="5"/>
  <c r="BI163" i="5"/>
  <c r="BH163" i="5"/>
  <c r="BG163" i="5"/>
  <c r="BF163" i="5"/>
  <c r="T163" i="5"/>
  <c r="R163" i="5"/>
  <c r="P163" i="5"/>
  <c r="BI160" i="5"/>
  <c r="BH160" i="5"/>
  <c r="BG160" i="5"/>
  <c r="BF160" i="5"/>
  <c r="T160" i="5"/>
  <c r="R160" i="5"/>
  <c r="P160" i="5"/>
  <c r="BI155" i="5"/>
  <c r="BH155" i="5"/>
  <c r="BG155" i="5"/>
  <c r="BF155" i="5"/>
  <c r="T155" i="5"/>
  <c r="R155" i="5"/>
  <c r="P155" i="5"/>
  <c r="BI152" i="5"/>
  <c r="BH152" i="5"/>
  <c r="BG152" i="5"/>
  <c r="BF152" i="5"/>
  <c r="T152" i="5"/>
  <c r="R152" i="5"/>
  <c r="P152" i="5"/>
  <c r="BI149" i="5"/>
  <c r="BH149" i="5"/>
  <c r="BG149" i="5"/>
  <c r="BF149" i="5"/>
  <c r="T149" i="5"/>
  <c r="R149" i="5"/>
  <c r="P149" i="5"/>
  <c r="BI148" i="5"/>
  <c r="BH148" i="5"/>
  <c r="BG148" i="5"/>
  <c r="BF148" i="5"/>
  <c r="T148" i="5"/>
  <c r="R148" i="5"/>
  <c r="P148" i="5"/>
  <c r="BI147" i="5"/>
  <c r="BH147" i="5"/>
  <c r="BG147" i="5"/>
  <c r="BF147" i="5"/>
  <c r="T147" i="5"/>
  <c r="R147" i="5"/>
  <c r="P147" i="5"/>
  <c r="BI143" i="5"/>
  <c r="BH143" i="5"/>
  <c r="BG143" i="5"/>
  <c r="BF143" i="5"/>
  <c r="T143" i="5"/>
  <c r="R143" i="5"/>
  <c r="P143" i="5"/>
  <c r="BI140" i="5"/>
  <c r="BH140" i="5"/>
  <c r="BG140" i="5"/>
  <c r="BF140" i="5"/>
  <c r="T140" i="5"/>
  <c r="R140" i="5"/>
  <c r="P140" i="5"/>
  <c r="BI136" i="5"/>
  <c r="BH136" i="5"/>
  <c r="BG136" i="5"/>
  <c r="BF136" i="5"/>
  <c r="T136" i="5"/>
  <c r="R136" i="5"/>
  <c r="P136" i="5"/>
  <c r="BI133" i="5"/>
  <c r="BH133" i="5"/>
  <c r="BG133" i="5"/>
  <c r="BF133" i="5"/>
  <c r="T133" i="5"/>
  <c r="R133" i="5"/>
  <c r="P133" i="5"/>
  <c r="F124" i="5"/>
  <c r="E122" i="5"/>
  <c r="J31" i="5"/>
  <c r="F89" i="5"/>
  <c r="E87" i="5"/>
  <c r="J24" i="5"/>
  <c r="E24" i="5"/>
  <c r="J92" i="5" s="1"/>
  <c r="J23" i="5"/>
  <c r="J21" i="5"/>
  <c r="E21" i="5"/>
  <c r="J91" i="5" s="1"/>
  <c r="J20" i="5"/>
  <c r="J18" i="5"/>
  <c r="E18" i="5"/>
  <c r="F127" i="5" s="1"/>
  <c r="J17" i="5"/>
  <c r="J15" i="5"/>
  <c r="E15" i="5"/>
  <c r="F126" i="5" s="1"/>
  <c r="J14" i="5"/>
  <c r="J12" i="5"/>
  <c r="J124" i="5" s="1"/>
  <c r="E7" i="5"/>
  <c r="E120" i="5" s="1"/>
  <c r="L90" i="1"/>
  <c r="AM90" i="1"/>
  <c r="AM89" i="1"/>
  <c r="L89" i="1"/>
  <c r="AM87" i="1"/>
  <c r="L87" i="1"/>
  <c r="L85" i="1"/>
  <c r="L84" i="1"/>
  <c r="AS99" i="1"/>
  <c r="BK136" i="5"/>
  <c r="BK216" i="5"/>
  <c r="J194" i="5"/>
  <c r="J185" i="5"/>
  <c r="BK160" i="5"/>
  <c r="J140" i="5"/>
  <c r="BK208" i="5"/>
  <c r="J199" i="5"/>
  <c r="J182" i="5"/>
  <c r="J174" i="5"/>
  <c r="J163" i="5"/>
  <c r="J202" i="5"/>
  <c r="J187" i="5"/>
  <c r="J183" i="5"/>
  <c r="BK171" i="5"/>
  <c r="J152" i="5"/>
  <c r="BK140" i="5"/>
  <c r="BK181" i="6"/>
  <c r="BK177" i="6"/>
  <c r="BK172" i="6"/>
  <c r="BK167" i="6"/>
  <c r="BK163" i="6"/>
  <c r="BK154" i="6"/>
  <c r="J136" i="6"/>
  <c r="J127" i="6"/>
  <c r="J184" i="6"/>
  <c r="BK179" i="6"/>
  <c r="BK174" i="6"/>
  <c r="J167" i="6"/>
  <c r="BK164" i="6"/>
  <c r="BK157" i="6"/>
  <c r="J148" i="6"/>
  <c r="J142" i="6"/>
  <c r="J138" i="6"/>
  <c r="BK131" i="6"/>
  <c r="J138" i="7"/>
  <c r="BK135" i="7"/>
  <c r="BK131" i="7"/>
  <c r="BK126" i="7"/>
  <c r="BK141" i="7"/>
  <c r="BK134" i="7"/>
  <c r="BK127" i="7"/>
  <c r="BK125" i="7"/>
  <c r="BK137" i="7"/>
  <c r="J131" i="7"/>
  <c r="BK128" i="7"/>
  <c r="J125" i="7"/>
  <c r="AS95" i="1"/>
  <c r="J217" i="5"/>
  <c r="J210" i="5"/>
  <c r="J208" i="5"/>
  <c r="J197" i="5"/>
  <c r="BK193" i="5"/>
  <c r="J184" i="5"/>
  <c r="BK182" i="5"/>
  <c r="J171" i="5"/>
  <c r="BK164" i="5"/>
  <c r="BK152" i="5"/>
  <c r="J143" i="5"/>
  <c r="J133" i="5"/>
  <c r="BK210" i="5"/>
  <c r="J193" i="5"/>
  <c r="BK184" i="5"/>
  <c r="BK148" i="5"/>
  <c r="J216" i="5"/>
  <c r="BK204" i="5"/>
  <c r="BK194" i="5"/>
  <c r="J186" i="5"/>
  <c r="BK178" i="5"/>
  <c r="J149" i="5"/>
  <c r="BK209" i="5"/>
  <c r="BK197" i="5"/>
  <c r="BK181" i="5"/>
  <c r="BK167" i="5"/>
  <c r="J160" i="5"/>
  <c r="J148" i="5"/>
  <c r="BK133" i="5"/>
  <c r="BK188" i="6"/>
  <c r="J185" i="6"/>
  <c r="BK183" i="6"/>
  <c r="J177" i="6"/>
  <c r="J171" i="6"/>
  <c r="J163" i="6"/>
  <c r="BK161" i="6"/>
  <c r="BK159" i="6"/>
  <c r="J156" i="6"/>
  <c r="J154" i="6"/>
  <c r="BK151" i="6"/>
  <c r="J149" i="6"/>
  <c r="BK147" i="6"/>
  <c r="J143" i="6"/>
  <c r="J132" i="6"/>
  <c r="BK130" i="6"/>
  <c r="J126" i="6"/>
  <c r="J183" i="6"/>
  <c r="J180" i="6"/>
  <c r="J175" i="6"/>
  <c r="BK169" i="6"/>
  <c r="J166" i="6"/>
  <c r="BK156" i="6"/>
  <c r="J151" i="6"/>
  <c r="BK149" i="6"/>
  <c r="BK142" i="6"/>
  <c r="BK140" i="6"/>
  <c r="J134" i="6"/>
  <c r="BK132" i="6"/>
  <c r="J129" i="6"/>
  <c r="BK127" i="6"/>
  <c r="J179" i="6"/>
  <c r="BK176" i="6"/>
  <c r="J174" i="6"/>
  <c r="BK171" i="6"/>
  <c r="J169" i="6"/>
  <c r="J165" i="6"/>
  <c r="BK160" i="6"/>
  <c r="J155" i="6"/>
  <c r="J146" i="6"/>
  <c r="J141" i="6"/>
  <c r="J137" i="6"/>
  <c r="BK134" i="6"/>
  <c r="BK125" i="6"/>
  <c r="BK185" i="6"/>
  <c r="BK182" i="6"/>
  <c r="J178" i="6"/>
  <c r="J168" i="6"/>
  <c r="BK165" i="6"/>
  <c r="BK158" i="6"/>
  <c r="BK153" i="6"/>
  <c r="J144" i="6"/>
  <c r="BK139" i="6"/>
  <c r="J135" i="6"/>
  <c r="J125" i="6"/>
  <c r="J137" i="7"/>
  <c r="BK133" i="7"/>
  <c r="J130" i="7"/>
  <c r="J140" i="7"/>
  <c r="J136" i="7"/>
  <c r="J128" i="7"/>
  <c r="BK140" i="7"/>
  <c r="BK138" i="7"/>
  <c r="BK132" i="7"/>
  <c r="BK129" i="7"/>
  <c r="J135" i="7"/>
  <c r="AK27" i="1"/>
  <c r="J213" i="5"/>
  <c r="J209" i="5"/>
  <c r="J190" i="5"/>
  <c r="BK185" i="5"/>
  <c r="BK183" i="5"/>
  <c r="J178" i="5"/>
  <c r="J167" i="5"/>
  <c r="BK155" i="5"/>
  <c r="J147" i="5"/>
  <c r="BK217" i="5"/>
  <c r="J204" i="5"/>
  <c r="BK190" i="5"/>
  <c r="J155" i="5"/>
  <c r="BK143" i="5"/>
  <c r="BK213" i="5"/>
  <c r="BK202" i="5"/>
  <c r="BK187" i="5"/>
  <c r="J181" i="5"/>
  <c r="J164" i="5"/>
  <c r="BK147" i="5"/>
  <c r="BK199" i="5"/>
  <c r="BK186" i="5"/>
  <c r="BK174" i="5"/>
  <c r="BK163" i="5"/>
  <c r="BK149" i="5"/>
  <c r="J136" i="5"/>
  <c r="BK189" i="6"/>
  <c r="BK187" i="6"/>
  <c r="BK184" i="6"/>
  <c r="J181" i="6"/>
  <c r="J176" i="6"/>
  <c r="J172" i="6"/>
  <c r="J170" i="6"/>
  <c r="J162" i="6"/>
  <c r="J160" i="6"/>
  <c r="J158" i="6"/>
  <c r="BK155" i="6"/>
  <c r="J152" i="6"/>
  <c r="BK150" i="6"/>
  <c r="BK148" i="6"/>
  <c r="BK146" i="6"/>
  <c r="BK144" i="6"/>
  <c r="BK136" i="6"/>
  <c r="J131" i="6"/>
  <c r="BK129" i="6"/>
  <c r="J186" i="6"/>
  <c r="J182" i="6"/>
  <c r="BK178" i="6"/>
  <c r="J173" i="6"/>
  <c r="BK168" i="6"/>
  <c r="J164" i="6"/>
  <c r="J157" i="6"/>
  <c r="J153" i="6"/>
  <c r="J150" i="6"/>
  <c r="BK145" i="6"/>
  <c r="J139" i="6"/>
  <c r="J133" i="6"/>
  <c r="BK128" i="6"/>
  <c r="BK180" i="6"/>
  <c r="BK175" i="6"/>
  <c r="BK173" i="6"/>
  <c r="BK170" i="6"/>
  <c r="BK166" i="6"/>
  <c r="J161" i="6"/>
  <c r="J159" i="6"/>
  <c r="BK152" i="6"/>
  <c r="BK143" i="6"/>
  <c r="J140" i="6"/>
  <c r="BK138" i="6"/>
  <c r="BK135" i="6"/>
  <c r="BK133" i="6"/>
  <c r="BK126" i="6"/>
  <c r="BK186" i="6"/>
  <c r="BK162" i="6"/>
  <c r="J147" i="6"/>
  <c r="BK141" i="6"/>
  <c r="BK137" i="6"/>
  <c r="J128" i="6"/>
  <c r="J141" i="7"/>
  <c r="BK136" i="7"/>
  <c r="J134" i="7"/>
  <c r="J129" i="7"/>
  <c r="BK139" i="7"/>
  <c r="J132" i="7"/>
  <c r="J126" i="7"/>
  <c r="BK142" i="7"/>
  <c r="J139" i="7"/>
  <c r="J133" i="7"/>
  <c r="BK130" i="7"/>
  <c r="J127" i="7"/>
  <c r="BK132" i="5" l="1"/>
  <c r="J132" i="5" s="1"/>
  <c r="J98" i="5" s="1"/>
  <c r="T132" i="5"/>
  <c r="P139" i="5"/>
  <c r="T139" i="5"/>
  <c r="P146" i="5"/>
  <c r="P159" i="5"/>
  <c r="BK170" i="5"/>
  <c r="J170" i="5" s="1"/>
  <c r="J103" i="5" s="1"/>
  <c r="BK177" i="5"/>
  <c r="J177" i="5" s="1"/>
  <c r="J104" i="5" s="1"/>
  <c r="P177" i="5"/>
  <c r="BK198" i="5"/>
  <c r="J198" i="5" s="1"/>
  <c r="J105" i="5" s="1"/>
  <c r="R198" i="5"/>
  <c r="T203" i="5"/>
  <c r="R124" i="6"/>
  <c r="P132" i="5"/>
  <c r="P131" i="5"/>
  <c r="R139" i="5"/>
  <c r="T146" i="5"/>
  <c r="R159" i="5"/>
  <c r="R170" i="5"/>
  <c r="T177" i="5"/>
  <c r="BK203" i="5"/>
  <c r="J203" i="5" s="1"/>
  <c r="J106" i="5" s="1"/>
  <c r="P203" i="5"/>
  <c r="BK124" i="6"/>
  <c r="J124" i="6" s="1"/>
  <c r="J98" i="6" s="1"/>
  <c r="T124" i="6"/>
  <c r="R132" i="5"/>
  <c r="BK139" i="5"/>
  <c r="J139" i="5"/>
  <c r="J99" i="5" s="1"/>
  <c r="BK146" i="5"/>
  <c r="J146" i="5" s="1"/>
  <c r="J100" i="5" s="1"/>
  <c r="R146" i="5"/>
  <c r="BK159" i="5"/>
  <c r="J159" i="5" s="1"/>
  <c r="J102" i="5" s="1"/>
  <c r="T159" i="5"/>
  <c r="P170" i="5"/>
  <c r="T170" i="5"/>
  <c r="R177" i="5"/>
  <c r="P198" i="5"/>
  <c r="T198" i="5"/>
  <c r="R203" i="5"/>
  <c r="P124" i="6"/>
  <c r="AU101" i="1" s="1"/>
  <c r="P124" i="7"/>
  <c r="AU102" i="1" s="1"/>
  <c r="R124" i="7"/>
  <c r="BK124" i="7"/>
  <c r="J124" i="7" s="1"/>
  <c r="J98" i="7" s="1"/>
  <c r="J32" i="7" s="1"/>
  <c r="J34" i="7" s="1"/>
  <c r="AG102" i="1" s="1"/>
  <c r="T124" i="7"/>
  <c r="F93" i="7"/>
  <c r="J94" i="7"/>
  <c r="BE126" i="7"/>
  <c r="BE127" i="7"/>
  <c r="BE128" i="7"/>
  <c r="BE129" i="7"/>
  <c r="BE131" i="7"/>
  <c r="BE132" i="7"/>
  <c r="BE133" i="7"/>
  <c r="BE135" i="7"/>
  <c r="BE136" i="7"/>
  <c r="BE137" i="7"/>
  <c r="BE138" i="7"/>
  <c r="BE140" i="7"/>
  <c r="BE141" i="7"/>
  <c r="E85" i="7"/>
  <c r="F94" i="7"/>
  <c r="J118" i="7"/>
  <c r="BE125" i="7"/>
  <c r="BE134" i="7"/>
  <c r="J93" i="7"/>
  <c r="BE130" i="7"/>
  <c r="BE139" i="7"/>
  <c r="BE142" i="7"/>
  <c r="J91" i="6"/>
  <c r="F94" i="6"/>
  <c r="BE126" i="6"/>
  <c r="BE129" i="6"/>
  <c r="BE132" i="6"/>
  <c r="BE142" i="6"/>
  <c r="BE145" i="6"/>
  <c r="BE150" i="6"/>
  <c r="BE151" i="6"/>
  <c r="BE154" i="6"/>
  <c r="BE155" i="6"/>
  <c r="BE160" i="6"/>
  <c r="BE167" i="6"/>
  <c r="BE169" i="6"/>
  <c r="BE170" i="6"/>
  <c r="BE172" i="6"/>
  <c r="BE176" i="6"/>
  <c r="BE180" i="6"/>
  <c r="E85" i="6"/>
  <c r="F93" i="6"/>
  <c r="BE128" i="6"/>
  <c r="BE130" i="6"/>
  <c r="BE131" i="6"/>
  <c r="BE144" i="6"/>
  <c r="BE148" i="6"/>
  <c r="BE149" i="6"/>
  <c r="BE153" i="6"/>
  <c r="BE162" i="6"/>
  <c r="BE163" i="6"/>
  <c r="BE171" i="6"/>
  <c r="BE177" i="6"/>
  <c r="BE181" i="6"/>
  <c r="BE182" i="6"/>
  <c r="BE183" i="6"/>
  <c r="BE186" i="6"/>
  <c r="BE187" i="6"/>
  <c r="J93" i="6"/>
  <c r="J94" i="6"/>
  <c r="BE125" i="6"/>
  <c r="BE135" i="6"/>
  <c r="BE136" i="6"/>
  <c r="BE143" i="6"/>
  <c r="BE146" i="6"/>
  <c r="BE147" i="6"/>
  <c r="BE158" i="6"/>
  <c r="BE159" i="6"/>
  <c r="BE161" i="6"/>
  <c r="BE165" i="6"/>
  <c r="BE174" i="6"/>
  <c r="BE175" i="6"/>
  <c r="BE184" i="6"/>
  <c r="BE188" i="6"/>
  <c r="BE189" i="6"/>
  <c r="BE127" i="6"/>
  <c r="BE133" i="6"/>
  <c r="BE134" i="6"/>
  <c r="BE137" i="6"/>
  <c r="BE138" i="6"/>
  <c r="BE139" i="6"/>
  <c r="BE140" i="6"/>
  <c r="BE141" i="6"/>
  <c r="BE152" i="6"/>
  <c r="BE156" i="6"/>
  <c r="BE157" i="6"/>
  <c r="BE164" i="6"/>
  <c r="BE166" i="6"/>
  <c r="BE168" i="6"/>
  <c r="BE173" i="6"/>
  <c r="BE178" i="6"/>
  <c r="BE179" i="6"/>
  <c r="BE185" i="6"/>
  <c r="E85" i="5"/>
  <c r="F91" i="5"/>
  <c r="F92" i="5"/>
  <c r="J127" i="5"/>
  <c r="BE143" i="5"/>
  <c r="BE152" i="5"/>
  <c r="BE160" i="5"/>
  <c r="BE187" i="5"/>
  <c r="BE193" i="5"/>
  <c r="BE202" i="5"/>
  <c r="BE204" i="5"/>
  <c r="BE210" i="5"/>
  <c r="BE213" i="5"/>
  <c r="BE216" i="5"/>
  <c r="J89" i="5"/>
  <c r="J126" i="5"/>
  <c r="BE133" i="5"/>
  <c r="BE136" i="5"/>
  <c r="BE149" i="5"/>
  <c r="BE155" i="5"/>
  <c r="BE167" i="5"/>
  <c r="BE183" i="5"/>
  <c r="BE184" i="5"/>
  <c r="BE190" i="5"/>
  <c r="BE194" i="5"/>
  <c r="BE209" i="5"/>
  <c r="BE140" i="5"/>
  <c r="BE163" i="5"/>
  <c r="BE164" i="5"/>
  <c r="BE181" i="5"/>
  <c r="BE182" i="5"/>
  <c r="BE185" i="5"/>
  <c r="BE197" i="5"/>
  <c r="BE199" i="5"/>
  <c r="BE208" i="5"/>
  <c r="BE147" i="5"/>
  <c r="BE148" i="5"/>
  <c r="BE171" i="5"/>
  <c r="BE174" i="5"/>
  <c r="BE178" i="5"/>
  <c r="BE186" i="5"/>
  <c r="BE217" i="5"/>
  <c r="AS94" i="1"/>
  <c r="J36" i="5"/>
  <c r="AW100" i="1" s="1"/>
  <c r="F39" i="6"/>
  <c r="BB101" i="1" s="1"/>
  <c r="F40" i="7"/>
  <c r="BC102" i="1" s="1"/>
  <c r="F38" i="7"/>
  <c r="BA102" i="1"/>
  <c r="F38" i="5"/>
  <c r="BC100" i="1" s="1"/>
  <c r="J38" i="6"/>
  <c r="AW101" i="1" s="1"/>
  <c r="J38" i="7"/>
  <c r="AW102" i="1" s="1"/>
  <c r="F39" i="7"/>
  <c r="BB102" i="1" s="1"/>
  <c r="F39" i="5"/>
  <c r="BD100" i="1" s="1"/>
  <c r="F37" i="5"/>
  <c r="BB100" i="1" s="1"/>
  <c r="F41" i="6"/>
  <c r="BD101" i="1" s="1"/>
  <c r="F41" i="7"/>
  <c r="BD102" i="1" s="1"/>
  <c r="F36" i="5"/>
  <c r="BA100" i="1" s="1"/>
  <c r="F38" i="6"/>
  <c r="BA101" i="1" s="1"/>
  <c r="F40" i="6"/>
  <c r="BC101" i="1" s="1"/>
  <c r="BK131" i="5" l="1"/>
  <c r="BK158" i="5"/>
  <c r="J158" i="5" s="1"/>
  <c r="J101" i="5" s="1"/>
  <c r="J32" i="6"/>
  <c r="J34" i="6" s="1"/>
  <c r="AG101" i="1" s="1"/>
  <c r="J103" i="6"/>
  <c r="P158" i="5"/>
  <c r="P130" i="5" s="1"/>
  <c r="AU100" i="1" s="1"/>
  <c r="AU99" i="1" s="1"/>
  <c r="T131" i="5"/>
  <c r="T158" i="5"/>
  <c r="R131" i="5"/>
  <c r="R158" i="5"/>
  <c r="J131" i="5"/>
  <c r="J97" i="5" s="1"/>
  <c r="F37" i="6"/>
  <c r="AZ101" i="1" s="1"/>
  <c r="J37" i="7"/>
  <c r="AV102" i="1" s="1"/>
  <c r="AT102" i="1" s="1"/>
  <c r="AN102" i="1" s="1"/>
  <c r="AW95" i="1"/>
  <c r="J35" i="5"/>
  <c r="AV100" i="1" s="1"/>
  <c r="AT100" i="1" s="1"/>
  <c r="BA99" i="1"/>
  <c r="AW99" i="1" s="1"/>
  <c r="BC99" i="1"/>
  <c r="AY99" i="1" s="1"/>
  <c r="BD99" i="1"/>
  <c r="AX95" i="1"/>
  <c r="F35" i="5"/>
  <c r="AZ100" i="1" s="1"/>
  <c r="F37" i="7"/>
  <c r="AZ102" i="1" s="1"/>
  <c r="J103" i="7"/>
  <c r="J37" i="6"/>
  <c r="AV101" i="1" s="1"/>
  <c r="AT101" i="1" s="1"/>
  <c r="AN101" i="1" s="1"/>
  <c r="BB99" i="1"/>
  <c r="AX99" i="1" s="1"/>
  <c r="BK130" i="5" l="1"/>
  <c r="J130" i="5" s="1"/>
  <c r="J96" i="5" s="1"/>
  <c r="J111" i="5" s="1"/>
  <c r="T130" i="5"/>
  <c r="R130" i="5"/>
  <c r="J43" i="7"/>
  <c r="J43" i="6"/>
  <c r="AW94" i="1"/>
  <c r="AK33" i="1" s="1"/>
  <c r="AV95" i="1"/>
  <c r="AT95" i="1" s="1"/>
  <c r="AN95" i="1" s="1"/>
  <c r="AZ99" i="1"/>
  <c r="W36" i="1"/>
  <c r="W34" i="1"/>
  <c r="J30" i="5" l="1"/>
  <c r="J32" i="5" s="1"/>
  <c r="AG100" i="1" s="1"/>
  <c r="AG99" i="1" s="1"/>
  <c r="AG94" i="1" s="1"/>
  <c r="AK26" i="1" s="1"/>
  <c r="AK29" i="1" s="1"/>
  <c r="AV99" i="1"/>
  <c r="W32" i="1"/>
  <c r="J41" i="5"/>
  <c r="W33" i="1"/>
  <c r="W35" i="1"/>
  <c r="AX94" i="1"/>
  <c r="AN100" i="1" l="1"/>
  <c r="AG106" i="1"/>
  <c r="AT99" i="1"/>
  <c r="AK32" i="1"/>
  <c r="AV94" i="1"/>
  <c r="AK38" i="1" l="1"/>
  <c r="AN94" i="1"/>
  <c r="AN106" i="1" s="1"/>
  <c r="AN99" i="1"/>
  <c r="AT94" i="1"/>
</calcChain>
</file>

<file path=xl/sharedStrings.xml><?xml version="1.0" encoding="utf-8"?>
<sst xmlns="http://schemas.openxmlformats.org/spreadsheetml/2006/main" count="2494" uniqueCount="463">
  <si>
    <t>Export Komplet</t>
  </si>
  <si>
    <t/>
  </si>
  <si>
    <t>2.0</t>
  </si>
  <si>
    <t>False</t>
  </si>
  <si>
    <t>{572a7731-49bb-4129-b091-e8be6d395762}</t>
  </si>
  <si>
    <t>&gt;&gt;  skryté sloupce  &lt;&lt;</t>
  </si>
  <si>
    <t>0,01</t>
  </si>
  <si>
    <t>21</t>
  </si>
  <si>
    <t>15</t>
  </si>
  <si>
    <t>REKAPITULACE STAVBY</t>
  </si>
  <si>
    <t>v ---  níže se nacházejí doplnkové a pomocné údaje k sestavám  --- v</t>
  </si>
  <si>
    <t>0,001</t>
  </si>
  <si>
    <t>Kód:</t>
  </si>
  <si>
    <t>IMPORT</t>
  </si>
  <si>
    <t>Stavba:</t>
  </si>
  <si>
    <t>250522 - ZŠ Úšovice, Mariánské Lázně - zvyšování kvality infrastuktury</t>
  </si>
  <si>
    <t>KSO:</t>
  </si>
  <si>
    <t>CC-CZ:</t>
  </si>
  <si>
    <t>Místo:</t>
  </si>
  <si>
    <t xml:space="preserve"> </t>
  </si>
  <si>
    <t>Datum:</t>
  </si>
  <si>
    <t>9. 9. 2022</t>
  </si>
  <si>
    <t>Zadavatel:</t>
  </si>
  <si>
    <t>IČ:</t>
  </si>
  <si>
    <t>DIČ:</t>
  </si>
  <si>
    <t>Zhotovitel:</t>
  </si>
  <si>
    <t>Projektant:</t>
  </si>
  <si>
    <t>True</t>
  </si>
  <si>
    <t>Zpracovatel:</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</si>
  <si>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</si>
  <si>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</si>
  <si>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</si>
  <si>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</si>
  <si>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</si>
  <si>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</si>
  <si>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</si>
  <si>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</si>
  <si>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</si>
  <si>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</si>
  <si>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</si>
  <si>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</si>
  <si>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</si>
  <si>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</si>
  <si>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</si>
  <si>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</si>
  <si>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</si>
  <si>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</si>
  <si>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</si>
  <si>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</si>
  <si>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</si>
  <si>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</si>
  <si>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</si>
  <si>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</si>
  <si>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</si>
  <si>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</si>
  <si>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</si>
  <si>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</si>
  <si>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</si>
  <si>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</si>
  <si>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</si>
  <si>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</si>
  <si>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</si>
  <si>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</si>
  <si>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</si>
  <si>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</si>
  <si>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</si>
  <si>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</si>
  <si>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</si>
  <si>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</si>
  <si>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</si>
  <si>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</si>
  <si>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</si>
  <si>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</si>
  <si>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</si>
  <si>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{00000000-0000-0000-0000-000000000000}</t>
  </si>
  <si>
    <t>STA</t>
  </si>
  <si>
    <t>1</t>
  </si>
  <si>
    <t>{47fc0dfb-4d2c-4287-b2e6-9dd08eeaa662}</t>
  </si>
  <si>
    <t>2</t>
  </si>
  <si>
    <t>/</t>
  </si>
  <si>
    <t>Soupis</t>
  </si>
  <si>
    <t>###NOINSERT###</t>
  </si>
  <si>
    <t>{86f7e92b-bc0b-4d95-a7f2-d0e2b135ac81}</t>
  </si>
  <si>
    <t>{dc58ae48-00bf-4513-86e7-9af937e515a0}</t>
  </si>
  <si>
    <t>{d47d7f1b-522c-43de-a811-a44862c82652}</t>
  </si>
  <si>
    <t>{fd22c116-155e-4125-913b-0f158d1917cc}</t>
  </si>
  <si>
    <t>{a948db32-587f-4296-8752-f9a07f1e1c5f}</t>
  </si>
  <si>
    <t>2) Ostatní náklady ze souhrnného listu</t>
  </si>
  <si>
    <t>Procent. zadání_x000D_
[% nákladů rozpočtu]</t>
  </si>
  <si>
    <t>Zařazení nákladů</t>
  </si>
  <si>
    <t>Celkové náklady za stavbu 1) + 2)</t>
  </si>
  <si>
    <t>KRYCÍ LIST SOUPISU PRACÍ</t>
  </si>
  <si>
    <t>Objekt:</t>
  </si>
  <si>
    <t>Náklady z rozpočtu</t>
  </si>
  <si>
    <t>Ostatní náklady</t>
  </si>
  <si>
    <t>REKAPITULACE ČLENĚNÍ SOUPISU PRACÍ</t>
  </si>
  <si>
    <t>Kód dílu - Popis</t>
  </si>
  <si>
    <t>Cena celkem [CZK]</t>
  </si>
  <si>
    <t>1) Náklady ze soupisu prací</t>
  </si>
  <si>
    <t>-1</t>
  </si>
  <si>
    <t>HSV - Práce a dodávky HSV</t>
  </si>
  <si>
    <t xml:space="preserve">    6 - Úpravy povrchů, podlahy a osazování výplní</t>
  </si>
  <si>
    <t xml:space="preserve">    9 - Ostatní konstrukce a práce, bourání</t>
  </si>
  <si>
    <t xml:space="preserve">    997 - Přesun sutě</t>
  </si>
  <si>
    <t>PSV - Práce a dodávky PSV</t>
  </si>
  <si>
    <t xml:space="preserve">    741 - Elektroinstalace - silnoproud</t>
  </si>
  <si>
    <t xml:space="preserve">    742 - Elektroinstalace - slaboproud</t>
  </si>
  <si>
    <t xml:space="preserve">    776 - Podlahy povlakové</t>
  </si>
  <si>
    <t xml:space="preserve">    784 - Dokončovací práce - malby a tapety</t>
  </si>
  <si>
    <t>2)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</si>
  <si>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</si>
  <si>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</si>
  <si>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</si>
  <si>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</si>
  <si>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</si>
  <si>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</si>
  <si>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</si>
  <si>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</si>
  <si>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</si>
  <si>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</si>
  <si>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</si>
  <si>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</si>
  <si>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</si>
  <si>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</si>
  <si>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</si>
  <si>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</si>
  <si>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</si>
  <si>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</si>
  <si>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30</t>
  </si>
  <si>
    <t>K</t>
  </si>
  <si>
    <t>631312141</t>
  </si>
  <si>
    <t>Doplnění rýh v dosavadních mazaninách betonem prostým</t>
  </si>
  <si>
    <t>m3</t>
  </si>
  <si>
    <t>4</t>
  </si>
  <si>
    <t>VV</t>
  </si>
  <si>
    <t>Součet</t>
  </si>
  <si>
    <t>632452421</t>
  </si>
  <si>
    <t>Doplnění cementového potěru hlazeného pl přes 1 do 4 m2 tl přes 10 do 20 mm</t>
  </si>
  <si>
    <t>m2</t>
  </si>
  <si>
    <t>9</t>
  </si>
  <si>
    <t>Ostatní konstrukce a práce, bourání</t>
  </si>
  <si>
    <t>26</t>
  </si>
  <si>
    <t>974042557</t>
  </si>
  <si>
    <t>Vysekání rýh v dlažbě betonové nebo jiné monolitické hl do 100 mm š do 300 mm</t>
  </si>
  <si>
    <t>m</t>
  </si>
  <si>
    <t>8</t>
  </si>
  <si>
    <t>50</t>
  </si>
  <si>
    <t>977311112</t>
  </si>
  <si>
    <t>Řezání stávajících betonových mazanin nevyztužených hl do 100 mm</t>
  </si>
  <si>
    <t>10</t>
  </si>
  <si>
    <t>12</t>
  </si>
  <si>
    <t>997</t>
  </si>
  <si>
    <t>Přesun sutě</t>
  </si>
  <si>
    <t>997013113</t>
  </si>
  <si>
    <t>Vnitrostaveništní doprava suti a vybouraných hmot pro budovy v přes 9 do 12 m s použitím mechanizace</t>
  </si>
  <si>
    <t>t</t>
  </si>
  <si>
    <t>14</t>
  </si>
  <si>
    <t>997013501</t>
  </si>
  <si>
    <t>Odvoz suti a vybouraných hmot na skládku nebo meziskládku do 1 km se složením</t>
  </si>
  <si>
    <t>16</t>
  </si>
  <si>
    <t>997013509</t>
  </si>
  <si>
    <t>Příplatek k odvozu suti a vybouraných hmot na skládku ZKD 1 km přes 1 km</t>
  </si>
  <si>
    <t>18</t>
  </si>
  <si>
    <t>997013601</t>
  </si>
  <si>
    <t>Poplatek za uložení na skládce (skládkovné) stavebního odpadu betonového kód odpadu 17 01 01</t>
  </si>
  <si>
    <t>20</t>
  </si>
  <si>
    <t>997013813</t>
  </si>
  <si>
    <t>Poplatek za uložení na skládce (skládkovné) stavebního odpadu z plastických hmot kód odpadu 17 02 03</t>
  </si>
  <si>
    <t>22</t>
  </si>
  <si>
    <t>PSV</t>
  </si>
  <si>
    <t>Práce a dodávky PSV</t>
  </si>
  <si>
    <t>32</t>
  </si>
  <si>
    <t>24</t>
  </si>
  <si>
    <t>28</t>
  </si>
  <si>
    <t>34</t>
  </si>
  <si>
    <t>36</t>
  </si>
  <si>
    <t>kus</t>
  </si>
  <si>
    <t>M</t>
  </si>
  <si>
    <t>38</t>
  </si>
  <si>
    <t>40</t>
  </si>
  <si>
    <t>42</t>
  </si>
  <si>
    <t>741</t>
  </si>
  <si>
    <t>Elektroinstalace - silnoproud</t>
  </si>
  <si>
    <t>741112221</t>
  </si>
  <si>
    <t>Montáž krabice pancéřová protahovací kovová čtyřhranná přímá D do 16 mm</t>
  </si>
  <si>
    <t>44</t>
  </si>
  <si>
    <t>34571490</t>
  </si>
  <si>
    <t>krabice do betonu PP kruhová D 80mm mělká</t>
  </si>
  <si>
    <t>46</t>
  </si>
  <si>
    <t>741120301</t>
  </si>
  <si>
    <t>Montáž vodič Cu izolovaný plný a laněný s PVC pláštěm žíla 0,55-16 mm2 pevně (např. CY, CHAH-V)</t>
  </si>
  <si>
    <t>48</t>
  </si>
  <si>
    <t>34111036</t>
  </si>
  <si>
    <t>kabel instalační jádro Cu plné izolace PVC plášť PVC 450/750V (CYKY) 3x2,5mm2</t>
  </si>
  <si>
    <t>52</t>
  </si>
  <si>
    <t>54</t>
  </si>
  <si>
    <t>742</t>
  </si>
  <si>
    <t>Elektroinstalace - slaboproud</t>
  </si>
  <si>
    <t>742110005</t>
  </si>
  <si>
    <t>Montáž trubek pro slaboproud plastových ohebných uložených v podlaze</t>
  </si>
  <si>
    <t>56</t>
  </si>
  <si>
    <t>34571351</t>
  </si>
  <si>
    <t>trubka elektroinstalační ohebná dvouplášťová korugovaná (chránička) D 41/50mm, HDPE+LDPE</t>
  </si>
  <si>
    <t>58</t>
  </si>
  <si>
    <t>60</t>
  </si>
  <si>
    <t>62</t>
  </si>
  <si>
    <t>776</t>
  </si>
  <si>
    <t>Podlahy povlakové</t>
  </si>
  <si>
    <t>776111115</t>
  </si>
  <si>
    <t>Broušení podkladu povlakových podlah před litím stěrky</t>
  </si>
  <si>
    <t>64</t>
  </si>
  <si>
    <t>776111116</t>
  </si>
  <si>
    <t>Odstranění zbytků lepidla z podkladu povlakových podlah broušením</t>
  </si>
  <si>
    <t>66</t>
  </si>
  <si>
    <t>776111311</t>
  </si>
  <si>
    <t>Vysátí podkladu povlakových podlah</t>
  </si>
  <si>
    <t>68</t>
  </si>
  <si>
    <t>776121321</t>
  </si>
  <si>
    <t>Neředěná penetrace savého podkladu povlakových podlah</t>
  </si>
  <si>
    <t>70</t>
  </si>
  <si>
    <t>776141124</t>
  </si>
  <si>
    <t>Vyrovnání podkladu povlakových podlah stěrkou pevnosti 30 MPa tl přes 8 do 10 mm</t>
  </si>
  <si>
    <t>72</t>
  </si>
  <si>
    <t>776201812</t>
  </si>
  <si>
    <t>Demontáž lepených povlakových podlah s podložkou ručně</t>
  </si>
  <si>
    <t>74</t>
  </si>
  <si>
    <t>776221111</t>
  </si>
  <si>
    <t>Lepení pásů z PVC standardním lepidlem</t>
  </si>
  <si>
    <t>76</t>
  </si>
  <si>
    <t>28412285</t>
  </si>
  <si>
    <t>krytina podlahová heterogenní tl 2mm</t>
  </si>
  <si>
    <t>78</t>
  </si>
  <si>
    <t>776410811</t>
  </si>
  <si>
    <t>Odstranění soklíků a lišt pryžových nebo plastových</t>
  </si>
  <si>
    <t>80</t>
  </si>
  <si>
    <t>776411111</t>
  </si>
  <si>
    <t>Montáž obvodových soklíků výšky do 80 mm</t>
  </si>
  <si>
    <t>82</t>
  </si>
  <si>
    <t>59054130</t>
  </si>
  <si>
    <t>profil přechodový nerezový samolepící 35mm</t>
  </si>
  <si>
    <t>84</t>
  </si>
  <si>
    <t>998776202</t>
  </si>
  <si>
    <t>Přesun hmot procentní pro podlahy povlakové v objektech v přes 6 do 12 m</t>
  </si>
  <si>
    <t>%</t>
  </si>
  <si>
    <t>86</t>
  </si>
  <si>
    <t>784</t>
  </si>
  <si>
    <t>Dokončovací práce - malby a tapety</t>
  </si>
  <si>
    <t>784111001</t>
  </si>
  <si>
    <t>Oprášení (ometení ) podkladu v místnostech v do 3,80 m</t>
  </si>
  <si>
    <t>88</t>
  </si>
  <si>
    <t>784111031</t>
  </si>
  <si>
    <t>Omytí podkladu v místnostech v do 3,80 m</t>
  </si>
  <si>
    <t>90</t>
  </si>
  <si>
    <t>784121001</t>
  </si>
  <si>
    <t>Oškrabání malby v mísnostech v do 3,80 m</t>
  </si>
  <si>
    <t>92</t>
  </si>
  <si>
    <t>784171111</t>
  </si>
  <si>
    <t>Zakrytí vnitřních ploch stěn v místnostech v do 3,80 m</t>
  </si>
  <si>
    <t>94</t>
  </si>
  <si>
    <t>HST.5907758504895</t>
  </si>
  <si>
    <t>zakrývací fólie 4 x 5 m standard 4-5 µm</t>
  </si>
  <si>
    <t>96</t>
  </si>
  <si>
    <t>58124840</t>
  </si>
  <si>
    <t>páska malířská z PVC a UV odolná (7 dnů) do š 50mm</t>
  </si>
  <si>
    <t>98</t>
  </si>
  <si>
    <t>784221101</t>
  </si>
  <si>
    <t>Dvojnásobné bílé malby ze směsí za sucha dobře otěruvzdorných v místnostech do 3,80 m</t>
  </si>
  <si>
    <t>100</t>
  </si>
  <si>
    <t>Soupis:</t>
  </si>
  <si>
    <t>Katedra</t>
  </si>
  <si>
    <t>Židle učitelská</t>
  </si>
  <si>
    <t>Židle žákovská</t>
  </si>
  <si>
    <t>Skříň</t>
  </si>
  <si>
    <t>Nástavec</t>
  </si>
  <si>
    <t>Skříň.1</t>
  </si>
  <si>
    <t>Nástavec.1</t>
  </si>
  <si>
    <t>Skříň.2</t>
  </si>
  <si>
    <t>Elektroinstalace</t>
  </si>
  <si>
    <t>Elektroinstalace předmětného vybavení - napojení katedry a žákovských stolů</t>
  </si>
  <si>
    <t>interaktivní displej</t>
  </si>
  <si>
    <t>Nástěnný držák s kří</t>
  </si>
  <si>
    <t>KabelHDMI a extender</t>
  </si>
  <si>
    <t>Kabel HDMI, min. 4K*2K @ 60Hz, min. 10m. Včetně HDMI extenderu pro zesílení signálu podporující přenos na min. 30 m, podpora rozlišení min. 4K*2K @ 60Hz, HDCP kompatibilní. Včetně HDMI kabelu 0,5 m, (M/M), min. rozlišení  4K*2K @ 60Hz. Cena včetně dopravy</t>
  </si>
  <si>
    <t>HDMI rozbočovač</t>
  </si>
  <si>
    <t>Repeater aktivní USB</t>
  </si>
  <si>
    <t>USB repeater pro prodlužování USB kabelů, délka min. 5 m. Cena včetně dopravy, instalace.</t>
  </si>
  <si>
    <t>Pol2</t>
  </si>
  <si>
    <t>102</t>
  </si>
  <si>
    <t>104</t>
  </si>
  <si>
    <t>106</t>
  </si>
  <si>
    <t>108</t>
  </si>
  <si>
    <t>110</t>
  </si>
  <si>
    <t>112</t>
  </si>
  <si>
    <t>114</t>
  </si>
  <si>
    <t>116</t>
  </si>
  <si>
    <t>118</t>
  </si>
  <si>
    <t>120</t>
  </si>
  <si>
    <t>122</t>
  </si>
  <si>
    <t>Stůl</t>
  </si>
  <si>
    <t>Stůl.1</t>
  </si>
  <si>
    <t>Židle</t>
  </si>
  <si>
    <t>Židle výšk.stavitelná v rozmezí 46 - 58 cm, plochý nylonový černý kříž s Ø 600 mm s kolečky Ø 50 mm, bez područek, výškově stavitelný opěrák, š. sedáku 51 cm, čalounění látkou s odolností vůči prodření 150tis.cyklů, mechanika asynchro, nosnost 120 kg.</t>
  </si>
  <si>
    <t>Židle.1</t>
  </si>
  <si>
    <t>02 - Učebna přírodopisu a...</t>
  </si>
  <si>
    <t xml:space="preserve">    783 - Dokončovací práce - nátěry</t>
  </si>
  <si>
    <t>35*0,1*0,25*0,5</t>
  </si>
  <si>
    <t>35*0,25</t>
  </si>
  <si>
    <t>2*8+6*2+7</t>
  </si>
  <si>
    <t>35*2</t>
  </si>
  <si>
    <t>3,352*10</t>
  </si>
  <si>
    <t>3,352-0,283</t>
  </si>
  <si>
    <t>0,283</t>
  </si>
  <si>
    <t>3*5+1</t>
  </si>
  <si>
    <t>35*3</t>
  </si>
  <si>
    <t>105*1,15 "Přepočtené koeficientem množství</t>
  </si>
  <si>
    <t>105*1,05 "Přepočtené koeficientem množství</t>
  </si>
  <si>
    <t>8,9*6,55+29,8</t>
  </si>
  <si>
    <t>88,95*1,1 "Přepočtené koeficientem množství</t>
  </si>
  <si>
    <t>13,3*2+4*6,55</t>
  </si>
  <si>
    <t>1,81818181818182*1,1 "Přepočtené koeficientem množství</t>
  </si>
  <si>
    <t>783</t>
  </si>
  <si>
    <t>Dokončovací práce - nátěry</t>
  </si>
  <si>
    <t>783314101</t>
  </si>
  <si>
    <t>Základní jednonásobný syntetický nátěr zámečnických konstrukcí</t>
  </si>
  <si>
    <t>2*1</t>
  </si>
  <si>
    <t>783317101</t>
  </si>
  <si>
    <t>Krycí jednonásobný syntetický standardní nátěr zámečnických konstrukcí</t>
  </si>
  <si>
    <t>60+28</t>
  </si>
  <si>
    <t>3,3*(4*6,55+2*12,4)</t>
  </si>
  <si>
    <t>3,3*1,5*6+2*2</t>
  </si>
  <si>
    <t>1,98679401014031*1,1 "Přepočtené koeficientem množství</t>
  </si>
  <si>
    <t>02a - učebna přírodopisu</t>
  </si>
  <si>
    <t>Stůl žákovský</t>
  </si>
  <si>
    <t>Zásuvka 230V</t>
  </si>
  <si>
    <t>Zásuvka 230 V</t>
  </si>
  <si>
    <t>Stolní vizualizér</t>
  </si>
  <si>
    <t>Rozšiřující sada pro</t>
  </si>
  <si>
    <t>Rozšiřující sada p.1</t>
  </si>
  <si>
    <t>Monitor</t>
  </si>
  <si>
    <t>Dobíjecí skříňka</t>
  </si>
  <si>
    <t>Aktivní pero</t>
  </si>
  <si>
    <t>Aktivní pero s náhradním hrotem, průměr hrotu 3 mm, tlaková citlivost 4 096 úrovní , dvě tlačítka, omezení rušení dlaní při psaní. Cena včetně dopravy.</t>
  </si>
  <si>
    <t>Access point</t>
  </si>
  <si>
    <t>PoE injektor</t>
  </si>
  <si>
    <t>PoE adaptér dodávající elektrickou energii po ethernetovém kabelu (30W). Cena včetně dopravy, instalace.</t>
  </si>
  <si>
    <t>Datový switch</t>
  </si>
  <si>
    <t>Datový switch s 8 porty 10/100/1000Mbit, s pasivním chlazením, detekce datových smyček, s napájecím zdrojem. Cena včetně dopravy a instalace.</t>
  </si>
  <si>
    <t>Mikroskop digitální</t>
  </si>
  <si>
    <t>Mikroskop digitáln.1</t>
  </si>
  <si>
    <t>Okulárová kamera</t>
  </si>
  <si>
    <t>Model lidské kostry</t>
  </si>
  <si>
    <t>Lidská lebka</t>
  </si>
  <si>
    <t>Model průměrné evropské lebky dospělého člověka - rozložitelná na 22kusů, části do sebe ladně zapadají a jsou drženy silnými magnety</t>
  </si>
  <si>
    <t>Mozek</t>
  </si>
  <si>
    <t>Řez kůže</t>
  </si>
  <si>
    <t>Model řezu kůže v trojrozměrném zobrazení, roz. min. d.44x š.24xv.23cm</t>
  </si>
  <si>
    <t>Dvoudílný model zvířecí buňky. Barevně zvýrazněné: jádro, mitochodnrie, endoplazmatické retikulum hladké i drsné, cytoplasmatická membrána, kolagenová vlákna, Golgiho aparát, mirokly. Rozměr min. 21x11x1cm</t>
  </si>
  <si>
    <t>Experimentální sada</t>
  </si>
  <si>
    <t>Experimentální sada funkce oka obsahuje: pracovní listy, 7 různých optických čoček, LED světelný zdroj, návod</t>
  </si>
  <si>
    <t>Lupa</t>
  </si>
  <si>
    <t>Žákovská lupa, zvětšení 2x</t>
  </si>
  <si>
    <t>Laboratorní podnos</t>
  </si>
  <si>
    <t>Bílý podnos se zvýšeným okrajem, stohovatelný, vyrobený z odolného plastu.Rozměry min.32,5 x 24 x 1 cm.</t>
  </si>
  <si>
    <t>Vitrína horniny</t>
  </si>
  <si>
    <t>Vitrína minerály</t>
  </si>
  <si>
    <t>Kapr - model</t>
  </si>
  <si>
    <t>Model kapra v podélném řezu, vnitřní orgány a struktury jsou zachovány, zalitý v epoxidové pryskyřici.</t>
  </si>
  <si>
    <t>Model psích parazitů</t>
  </si>
  <si>
    <t>Model ukazující velmi podrobně tyto prarazity: roztoč, blecha, klíště. Rozměr cca 26x16cm.</t>
  </si>
  <si>
    <t>Životní cyklus včely</t>
  </si>
  <si>
    <t>Sbírka brouků ČR</t>
  </si>
  <si>
    <t>Sbírla motýlů ČR</t>
  </si>
  <si>
    <t>Reálný dermoplastický preparát (vycpanina) zvířete v reálné pozici. Na dřevěném podstavci s popiskou.</t>
  </si>
  <si>
    <t>Reálný dermoplastický preparát (vycpanina) zvířete v reálné pozici.</t>
  </si>
  <si>
    <t>Sýkora modřinka</t>
  </si>
  <si>
    <t>Zvonek zelený</t>
  </si>
  <si>
    <t>Drozd zpěvný</t>
  </si>
  <si>
    <t>Interaktivní sešit H</t>
  </si>
  <si>
    <t>Videokamera</t>
  </si>
  <si>
    <t>Soundbar</t>
  </si>
  <si>
    <t>Přípojné místo</t>
  </si>
  <si>
    <t>Přípojné místo HDMI a USB určené k montáži na katedru. Včetně kabeláže k připojení do prezentačního PC, krabice k montáži do nábytku, rámečku a podružného materiálu. Cena včetně dopravy a instalace.</t>
  </si>
  <si>
    <t>Přípojné místo.1</t>
  </si>
  <si>
    <t>Přípojné místo HDMI a USB určené k montáži do žlabu. Včetně kabeláže k připojení do prezentačního PC a podružného materiálu. Cena včetně dopravy a instalace.</t>
  </si>
  <si>
    <t>USB repeater</t>
  </si>
  <si>
    <t>Aktivní USB 3.0 repeater kabel délky 5 m.  Zpětně kompatibilní s USB 2.0 a 1.1. Přenos dat až 5 Gbps. Cena včetně dopravy a instalace.</t>
  </si>
  <si>
    <t>Výukový software</t>
  </si>
  <si>
    <t>124</t>
  </si>
  <si>
    <t>126</t>
  </si>
  <si>
    <t>128</t>
  </si>
  <si>
    <t>130</t>
  </si>
  <si>
    <t>02b - kabinet přírodopisu</t>
  </si>
  <si>
    <t>Stůl o rozměru (vxšxh) 76 x 140 x 68 cm, konstrukce stolu celodřevěná z LTD tl. 18 mm s ABS hranou 2 mm. Pracovní deska stolu  o tloušťce 25 mm. Rozměry v toleranci +/-5%.</t>
  </si>
  <si>
    <t>Stůl.2</t>
  </si>
  <si>
    <t>Stůl o rozměru (vxšxh) 76 x 45 x 45 cm, konstrukce stolu celodřevěná z LTD tl. 18 mm s ABS hranou 2 mm. Pracovní deska stolu  o tloušťce 25 mm. Rozměry v toleranci +/-5%.</t>
  </si>
  <si>
    <t>Stůl.3</t>
  </si>
  <si>
    <t>Stůl o rozměru (vxšxh) 76 x 120 x 60 cm, konstrukce stolu celodřevěná z LTD tl. 18 mm s ABS hranou 2 mm. Pracovní deska stolu  o tloušťce 25 mm. Rozměry v toleranci +/-5%.</t>
  </si>
  <si>
    <t>Stojan na mapy</t>
  </si>
  <si>
    <t>Skříň.3</t>
  </si>
  <si>
    <t>Skříň.4</t>
  </si>
  <si>
    <t>Skříň.5</t>
  </si>
  <si>
    <t>Skříň.6</t>
  </si>
  <si>
    <t>Zrcadlo</t>
  </si>
  <si>
    <t>Obdélníkové zrcadlo o rozměru 40x60 cm s broušenou hranou.</t>
  </si>
  <si>
    <t xml:space="preserve">Učebna přírodopisu </t>
  </si>
  <si>
    <t>Stavební přípomoce</t>
  </si>
  <si>
    <t>Vybavení - učebna přírodopisu</t>
  </si>
  <si>
    <t>Vybavení - kabinet přírodopisu</t>
  </si>
  <si>
    <t>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t>
  </si>
  <si>
    <t>Sestava mobilního stojanu</t>
  </si>
  <si>
    <t>Profesionální LCD monitor</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</si>
  <si>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</si>
  <si>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 xml:space="preserve">online vzdělávací prostředí </t>
  </si>
  <si>
    <t xml:space="preserve">Katedra o rozměru (vxšxh) 76x160x60 cm je vyrobena v kombinaci materiálu LTD o tloušťce 18mm, laminovaného MDF o tloušťce 25mm, ocelového jeklu 20x40mm a ocelového perforovaného plechu. Laminovaný materiál MDF v dekoru buk o tloušťce 25mm s ABS hranou pro pracovní desku je předepsán je předepsán v provedení, kdy poslední průhledná ochranná vrstva laminace tzv. OVERLAY významně chrání desku před opotřebením.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dle vzorníku RAL. </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</si>
  <si>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</si>
  <si>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 xml:space="preserve">Žákovský stůl dvoumístný o rozměru (vxšxh) 76x120x59 cm. Konstrukce na samonosné kovové podnoži z profilu plochooválných 40x20mm do "C", na straně žáka návlek min. 15cm, čelní krytí je vyrobeno z ocelového perforovaného plechu tl. 1mm a ocelového profilu 20x20x1,5 mm. Výplň  bočnice a nábytkový kanál pro kabeláže  z LTD o tloušťce 18mm. Pracovní deska vysokotlaký laminát (postforming/HPL folie) o tloušťce 27 mm má odklop s přípravou pro 2x zásuvku 230V a elektrický zámeček odklopu. Stůl je dále vybaven plechovým krytem k noze stolu pro vedení kabeláží a přípraven ke kotvení k podlaze.  Kovové části stolu jsou  ošetřeny práškovou vypalovací barvou dle vzorníku RAL. Rozměrové parametry jsou v toleranci +/-5%. </t>
  </si>
  <si>
    <t>Židle stohovatelná s výškovým nastavením bez použití nářadí, konstrukce z ocel.profilu 38x20x1,5 mm a 34x15x2 mm. Sedák i opěrák židle jsou vyrobeny z bukové překližky povrchově upravené bezbarvým polyuretanovým lakem. Tvarově upravené překližky zaručují  maximální ergonomii sezení,  dřevěný sedák opatřen prolisem v místě sedu a zaoblením přední části – krempou v místě kolen. Opěrák je tvarován (prohnut) ve dvou směrech tak, aby co nejlépe svým tvarem odpovídal anatomií lidského těla v bederní oblasti. Sedák i opěrák židle jsou k rámu přinýtovány ocelovými nýty. Sedák s protiskluzovými profilovanými kolečky, které zabraňují nežádoucímu pohybu sedícího. Hmotnost židle do 3,8kg. Materiál sedáku je vyroben z tlakově tvarované tvrzené melaminové pryskyřice s vysoce odolným povrchem.   Kovové prvky jsou upraveny vypalovací barvou v barevné škále dle vzorníku RAL.</t>
  </si>
  <si>
    <t>Skříň o rozměru  180x99x43 cm (v x š x h).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prosklenný se zámkem (sjednocení klíčů), spodní část má dvoje dvířka se zámkem (sjednocení klíčů)  Skříň je vybavená - stavitelné police. Prášková vypalovaná barva na kovových částech  včetně úchytek je v odstínu dle RAL. Rozměry v toleranci +/-5%.</t>
  </si>
  <si>
    <t>Mobilní box s 8x VR náhlavními sety s rozlišením displeje 2560x1440, s 13MP přední kamerou s funkci auto-focus, kapacitou baterie 4.000mAh, RAM 4GB, integrované 64GB uložiště, 802.11 a/b/g/n Dual band 2.4/5Ghz Wi-Fi &amp; Bluetooth 4.2, Micro SD card slot, USB-C, součásti je ruční ovládací kontrolér, integrované ovládací prvky pro spouštění, zastavení zobrazení obsahu, samotný box umožňuje napájet náhlavní sety, box je opatřen madly pro snazší mobilitu, podpora konektivity do software aplikace/cloud prostředí umožňující správu a simultánní ovládání všech náhlavních sad samostatně či současně, umožnuje zasílat data o stavu a monitoring zařízení, podporuje hromadné příjímání zobrazovaného obsahu z SW aplikace/cloud prostředí</t>
  </si>
  <si>
    <t>Systém se skládá z výškového posunu, rámu pro uchycení dotykové obrazovky o úhlopříčce obrazu 86“ a dvou keramických, magnetických křídel, která po zavření přikrývají celou plochu obrazu. Zdvih min. 65 cm, Nosnost vlastního pojezdu min 169 kg (součet rámu+displeje + křídel). Cena včetně dopravy a instalace.</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</si>
  <si>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</si>
  <si>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 Cena včetně dopravy, instalace.</t>
  </si>
  <si>
    <t>Rozšiřující sada pro experimenty v Biologii obsahující: plastový kufřík pro bezpečné uložení senzorů (každý senzor má speciálně tvarovanou přihrádku), 3 senzory - bezdrátový senzor pH, bezdrátový senzor plynného O2 , bezdrátový spirometr a příslušenství pro senzor počasí - stojánek a směrovka. Cena včetně dopravy, instalace a zaškolení uživatele.</t>
  </si>
  <si>
    <t>Sada 8 integrovaných programovatelných rozhraní //code.Node (senzor mg. pole, akcelerometr, senzor světla, senzor teploty, senzor zvuku a dvě tlačíka a tři výstupy (RGB LED, zvuk, 5x5 LED pole). Vše uložené v přehledném plastovém boxu. Tištěná učebnice  s  9 inspirativními úlohami vytvořených speciálně pro //code.Node. Software SPARKvue.</t>
  </si>
  <si>
    <t xml:space="preserve">Case s min. 210W zdrojem s účinnosti až 92%,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 Cena včetně dopravy, instalace, nastavení.
</t>
  </si>
  <si>
    <t>Monitor s viditelnou uhlopříčkou min. 60,45cm (23,8"), matný, antireflexní, LED podsvícení, rozlišení 1920x1080, pozorovací úhel 178° vodorovně, 178° svisle, jas 250 cd/m2, kontrastní poměr 1000:1 statický, doba odezvy 5ms, video vstupy VGA, HDMI, DisplayPort, náklon -5 až +22°, kloubové otáčení 90° (Pivot), výškově nastavitelný stojan až 100mm, dva integrované reproduktory s výkonem 2 W. Cena včetně dopravy, instalace.</t>
  </si>
  <si>
    <t>Dobíjecí skříň pro Notebook - uzamykatelná, prostor pro uložení až 32ks dle rozměrů (Notebook/tabletů),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- 350 x 230 x 30mm, uzamykatelná, mobilní na kolečkách, umožnuje připojit a nabíjet současně až 32 zařízení ze sítě 230V. Cena včetně dopravy, instalace a zaškolení uživatele.</t>
  </si>
  <si>
    <t xml:space="preserve">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
</t>
  </si>
  <si>
    <t>Zvětšení: 40 -1000x. Binokulární hlavice s vloženou digitální kamerou, úhel vhledu 30°, volně otočná o 360°, Ultraširokoúhlý okulár pro pozorování s brýlemi WFH 10x/22 mm, Oční rozestup 50-75 mm, Pro 5 objektivů orientovaných k rameni stativu, Semiplanachromatické objektivy pro pozorování ve světlém poli: 4x0,10, 10x0,25, 40x0,65 (odpruž.) a 100x1,25 (odpruž., olej.im.), Úhel sklonu 30°, rozdělení optické cesty okuláry/kamera v poměru 50/50, Možnost pořizování fotografií formátu JPG a TIFF, možnost časosběrného snímání, možnost kontinuálního snímání, možnost pořizování videa, Rozlišení kamery min. 5 Mpix pro kvalitní zobrazení na centrálním zobrazovači v učebně. Cena včetně dopravy, instalace.</t>
  </si>
  <si>
    <t>Mikroskop vhodný pro pozorování: plochých průhledných předmětů - preparátů a menších trojrozměrných předmětů, Rozsah zvětšení: 40 - 400x, Vizuální hlavice: monokulární, úhel sklonu 45°, volně otočná o 360°, Okuláry: širokoúhlý WF 10x/18 mm s ukazatelem, násuvný průměr 23,2 mm), Revolverová hlavice: pro 3 objektivy, Objektivy: achromatické 4x0,10; 10x0,25; 40x0,65, Ostření: hrubé i jemné, koaxiálně umístěné ovladače hrubého a jemného ostření, rozsah zaostřovacího pohybu pro hrubé ostření 25 mm, rozsah zaostřovacího pohybu pro jemné ostření 25 mm, rozsah pohybu při jemném ostření v rámci jedné otáčky 5 mm, hodnota dílku stupnice mechanismu jemného ostření 0,028 mm, Osvětlení: procházející světlo (spodní osvětlení), dopadající světlo (horní osvětlení), LED diodové, možnost plynulé regulace intenzity, Kondenzor, clony, filtry: diskový měnič 6 aperturních clon pod pracovním stolkem, Upevnění preparátu: dvojice pružinových držáků. Příslušenství: Protiprachový obal, antistatická utěrka, aluminiový kufřík. Cena včetně dopravy, instalace.</t>
  </si>
  <si>
    <t>Okulárová kamera pro snímání obrazu s rozlišením 1920x1080 px (Full HD) je kompatibilní s Win 7 / 8 / 10 vhodná pro mikroskopy, umožní pořízení snímků nebo videosekvencí z optických přístrojů (mikroskopů). Kamera má kovové tělo. CMOS senzor - rozlišení 1920 x 1080 px., Full HD. Průměr tubusu 23,2mm, vestavěný UV/IR filtr. Přiložené adaptery mají průměry: 30mm; 30,5mm; 31,7mm (1,25"), USB 2.0, kabel je součástí. Cena včetně dopravy, instalace.</t>
  </si>
  <si>
    <t>Model lidské kostry se svaly a vazy - na závěsném stojanu. S více než 200 kostí realistický model kostry člověka se všemi anatomickými detailními strukturami jakými jsou štěrbiny, otvory a výběžky kostí. Všechny kosti modelu lidské kostry jsou vyrobeny z  nerozbitného a omývatelného materiálu, který je bezpečný a netoxický. Ruce a nohy se dají jednoduše oddělat z modelu lidské kostry jako i lebka. Očnice jsou tvarované přirozeně pro realističtější vzhled modelu kostry. Kostra hrudního koše je spolehlivě připevněna, nemůže samovolně spadnout z modelu lidské kostry. Model lidské kostry obsahuje: červenou barvou namalované začátky svalů a modrou svalové úpony, pružnou páteř, flexibilní kloubní vazy, zobrazení míšních nervů a obratlových tepen, vyhřeznuté ploténky mezi třetím a čtvrtým bederním obratlem, stojan a obal na model lidské kostry je součástí balení, individuálně vložené zuby, kosti jsou očíslovány. Manuál identifikující více než 600 anatomických struktur lidského těla</t>
  </si>
  <si>
    <t xml:space="preserve">Mozek v životní velikosti 5 dílů .Model mozku v životní velikosti pro výuku anatomie. Pravá polovina je barevně zobrazena tak, že lze rozlišit čtyři laloky mozku: přední a boční laloky, temporální a týlní laloky. Levá polovina může být rozdělena na čtyři  části - přední a boční laloky, temporální a týlní laloky a mozkový kmen a mozeček.
Mozek je barevně odlišen tak, aby bylo vidět 5 oblastí mozkové kůry mozku </t>
  </si>
  <si>
    <t>Dvodílný model rostlinné buňky zvětšený 500 000-1 000 000x. Barevně jsou zvýrazněny tyto organely: buněčná stěna, beněčná membrána, jádro, hladké endoplazmatické retikulum, drsné endoplazmatické retikulum, ribozómy, chloroplasty, mitochondrie, Golgiho aparát - dyktiosomy</t>
  </si>
  <si>
    <t>Atraktivně zpracovaná nástěnná vitrína představuje typické zástupce hornin z našeho území, ale i ze světa. Horniny jsou rezděleny do skupin: vyvřelé, přeměněné a usazené v počtu 28 exponátů. Jedná se o typické zástupce, které žáci i pedagogové znají z učebnic přírodopisu a biologie. Rozměr min. 100x80cm.</t>
  </si>
  <si>
    <t>Atraktivně zpracovaná nástěnná vitrína představuje typické zástupce minerálů z našeho území, ale i ze světa. Minerály jsou rozděleny do skupin: prvky, sulfidy, halogenidy, oxidy, uhličitany, sírany, křemičitany a jsou v počtu 35 exponátů. Jedná se o typické zástupce, které žáci i pedagogové znají z učebnic přírodopisu a biologie.  Rozměr min. 100x80cm.</t>
  </si>
  <si>
    <t>Očíslované vzorky ve vysoce kvalitním akrylovém bloku, které studentům poskytnou vynikající pohled do života včely medonosné (Apis cerana). Popisný text v angličtině. Sada obsahuje: vajíčko, kuklu, larvu, dospělec - dělnice, dospělec - trubec, dospělec -  matka, základ úlu, plást, plodový plást, včelí pyl, med. vosk. Rozměr min. 16,5x8x2,5cm.</t>
  </si>
  <si>
    <t>Přehled nejznámějších a nejrozšířenějších druhů brouků ČR.Umístěno v 5 zasklených sbírkových krabicích o rozměrech cca 30 x 23 cm.Opatřeno popiskami. Z výukového hlediska jsou sestavy doplněny o fotografie ZCHD, které imitují skutečný exemplář. KRABICE 1:střevlíkovití, svižníkovití, potápníkovití. KRABICE 2: 
vrubounovití, roháči .KRABICE 3: 
tesaříkovití . KRABICE 4: nosatcovití, kovaříkovití, mrchožroutovití, drapčíkovití, pestrokrovečníkovití .KRABICE 5: 
světluškovití, potemníci, májky, kůrovci, slunéčka, mandelinkovití.
nosatcovití, kovaříkovití, mrchožroutovití, drapčíkovití, pestrokrovečníkovití .KRABICE 5: 
světluškovití, potemníci, májky, kůrovci, slunéčka, mandelinkovití.</t>
  </si>
  <si>
    <t>Přehled nejznámějších a nejrozšířenějších druhu motýlů ČR. Sada 5 zasklených sbírkových krabic o rozměrech cca 30 x 23 x 5 cm</t>
  </si>
  <si>
    <t xml:space="preserve">Interaktivní tituly ocení každý pedagog využívající při výuce digitální materiály. Při jejich vývoji jsme se zaměřili na jednoduché ovládání pro učitele i žáky a zároveň jsou všechny tituly koncipovány tak, aby byla zachována maximální kompatibilita s tištěnou verzí pracovních sešitů, interaktivní pracovní sešit umožňuje zobrazovat správná řešení, interaktivní pracovní sešit zobrazuje videa a animace, umožňuje přehrávat zvukové nahrávky, Interaktivní pracovní sešity umožňují kreslit do sešitu přímo na tabuli, kompletně zpracované řešení si odkryjete jedním kliknutím. </t>
  </si>
  <si>
    <t xml:space="preserve">Konferenční USB soundbar. Soundbar obsahuje vestavěné reproduktory a mikrofon. Využití pro videokonference typu MS Teams, Google Meet, Webex apod. k připojení přes USB k laptopu nebo počítači. Parametry reproduktoru: 3-pásmová konstrukce, stereo, celkový  výkon minimálně 20W RMS, frekvenční rozsah minimálně 80 Hz – 20 kHz. Další funkce: DSP procesor s eliminátorem zpětné vazby, ozvěny a šumu, LED indikátor zapnutí/vypnutí mikrofonu. Montáž: integrovaný držák pro montáž na zeď. Vstupy/výstupy: minimálně 1x USB 3.0 typ A (kamera) 1x USB 3.0 typ B (počítač), 1x 3,5 mm jack Audio In (vstup pro externí zdroj zvuku), 1x Audio Out. Rozměry a hmotnost: maximálně 120 x 1110 x 100 mm (V x Š x H), 6,8 Kg. Cena včetně dopravy a instalace.
</t>
  </si>
  <si>
    <t>65” IPS panel s minimálními parametry: rozlišení 3840 x 2160, jas 400cd/m2, kontrast 1300:1, odezva 8ms, provoz 16/7, orientace landscape, 4x HDMI, 1x VGA, RS232C, RJ45, 1x USB-C, 2x USB, WiFi, USB Media Player, rámeček T/R/L 14.7mm - B 21.4mm, integrovaný držák pro montáž na zeď. Vstupy/výstupy: minimálně 1x USB 3.0 typ A (kamera) 1x USB 3.0 typ B (počítač), 1x 3,5 mm jack Audio In (vstup pro externí zdroj zvuku), 1x Audio Out. Rozměry a hmotnost: maximálně 120 x 1110 x 100 mm (V x Š x H), 6,8 Kg. Cena včetně dopravy a instalace.</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</si>
  <si>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</si>
  <si>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nastavení.</t>
  </si>
  <si>
    <t>Online vzdělávací prostředí pro učitele, které umožňuje komunikaci a interakci se žáky pomocí žákovských zařízení při zadávání a řešení úloh ve výuce. Učitel má možnost určovat, co se žákům na jejich tabletech zobrazí, má přehled o práci a výsledcích žáků. Aplikace s jednoduchou administrací bez nutnosti zřizovat žákům vlastní účty, prostředí v češtině s možností vkládání vlastního obsahu (včetně obrázků), galerie 6000+ dostupných klipartů a fotografií, možnost ukládání připravených úloh pro další využití a sdílení úloh mezi učiteli, možnost tisku pracovních listů, nástroje pro zadávání domácích úkolů včetně archivu a statistiky výsledů, možnost přímého propojení s MS Office 365. Cena včetně dopravy, instalace a nastavení.</t>
  </si>
  <si>
    <t>Stůl o rozměru (vxšxh) 76 x 210 x 68 cm, konstrukce stolu celodřevěná z LTD tl. 18 mm s ABS hranou 2 mm, součástí je 2x pevný zásuvkový kontejner s centrálním uzamykáním. Pracovní deska stolu  o tloušťce 25 mm. Kovové úchyty zásuvek v odstínu dle vzorníku RAL. Rozměry v toleranci +/-5%.</t>
  </si>
  <si>
    <t>Židle bez možnosti stohování. Rám židle je vyroben z odlehčených profilů jako celosvařenec. Nosný profil rámu je plochoovál 38x20 o tloušťce stěny 2mm v kombinaci s trubkovým profilem. Sedák a opěrák opatřen čalouněním látkou s odolností vůči prodření 150 tis.cyklů. Povrchová úprava práškovou vypalovací barvou v barevné škále RAL</t>
  </si>
  <si>
    <t>Skříň o rozměru  180x90x60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</si>
  <si>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Skříň o rozměru 180x90x60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6x  zásuvka s úchytkami. Prášková vypalovaná barva na kovových částech včetně úchytek v odstínu dle RAL. Rozměry v toleranci +/-5%</t>
  </si>
  <si>
    <t>Stojan na mapy (vxšxh) 86x100x54 cm, konstrukce plochooválné profily 38x20 mm, dno LTD tl.18 mm s ABS hranou, 2x drátěný rošt pro zasunutí map, stojan opatřen 4 kolečky (1x s brzdou).  Prášková vypalovaná barva na kovových částech je v odstínu dle RAL. Rozměry v toleranci +/-5%.</t>
  </si>
  <si>
    <t>Nástavec skříňový o rozměru 60x90x60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</si>
  <si>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Skříň o rozměru  90x30x43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</si>
  <si>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</si>
  <si>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Rozměry v toleranci +/-5%.</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</si>
  <si>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6x  zásuvka s úchytkami. Prášková vypalovaná barva na kovových částech včetně úchytek v odstínu dle RAL. Rozměry v toleranci +/-5%</t>
  </si>
  <si>
    <t>Nástavec skříňový o rozměru 60x90x43 cm ( v x š x h ). Konstrukce: LTD  18 mm, lepená konstrukce, 2 mm ABS hrany. Celá konstrukce je zpevněna ocelovým jeklem  40 x 20 mm umístěným z čelní pohledové strany skříně - v horní části. Profil je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</si>
  <si>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PC ovládací a prezentační</t>
  </si>
  <si>
    <t>Model živočišné buňky</t>
  </si>
  <si>
    <t>Model rostlinné buňky</t>
  </si>
  <si>
    <t>Racek chechtavý, vycpanina</t>
  </si>
  <si>
    <t>Strakapoud velký, vycpanina</t>
  </si>
  <si>
    <t>Interaktivní sešit Hravý přírodopis 9</t>
  </si>
  <si>
    <t>Interaktivní displej s úhlopříčkou min. 86" (218cm) a rozlišením obrazu 4K UHD. Dotyková technologie odliší dotyk a automaticky přiřadit funkci – dotyk prstem pro ovládání, popisovačem pro psaní a mazací houbičkou nebo dlaní pro mazaní digitálního inkoustu. Displej musí mít vestavěný počítačový modul s minimálními parametry 4GB RAM a 32GB, který obsahuje aplikaci pro psaní na bílé ploše, aplikaci pro bezdrátové sdílení obrazu a prohlížeč webových stránek. Pro připojení má displej minimálně konektory HDMI a USB, bezdrátovou konektivitu Wifi (2,4 i 5GHz) a Bluetooth (min. verze 4.2) a slot pro integraci plnohodnotého učitelského PC. SW balíček SMART výukový sw včetně přístupu do SMART Výukového sw Online min. na 12 měsíců pro min. 10 uživatelů. Cena včetně systémové AV kabeláže. Cena včetně dopravy, instalace, nastavení.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</si>
</sst>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sz val="10"/>
      <color rgb="FF46464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i/>
      <sz val="9"/>
      <color rgb="FFFF0000"/>
      <name val="Arial CE"/>
      <family val="2"/>
      <charset val="238"/>
    </font>
    <font>
      <i/>
      <sz val="9"/>
      <color theme="3"/>
      <name val="Arial CE"/>
      <family val="2"/>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4" fontId="2" fillId="0" borderId="0" xfId="0" applyNumberFormat="1" applyFont="1" applyAlignment="1">
      <alignment vertical="center"/>
    </xf>
    <xf numFmtId="0" fontId="0" fillId="0" borderId="3" xfId="0" applyBorder="1" applyAlignment="1">
      <alignment vertical="center"/>
    </xf>
    <xf numFmtId="0" fontId="15"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0" fillId="4"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Border="1" applyAlignment="1">
      <alignment vertical="center"/>
    </xf>
    <xf numFmtId="0" fontId="22" fillId="4" borderId="0" xfId="0" applyFont="1" applyFill="1" applyAlignment="1">
      <alignment horizontal="left" vertical="center"/>
    </xf>
    <xf numFmtId="0" fontId="0" fillId="4" borderId="0" xfId="0" applyFill="1" applyAlignment="1">
      <alignment vertical="center"/>
    </xf>
    <xf numFmtId="4" fontId="22" fillId="4" borderId="0" xfId="0" applyNumberFormat="1" applyFont="1" applyFill="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5" fillId="0" borderId="0" xfId="0" applyFont="1" applyAlignment="1">
      <alignment horizontal="left" vertical="center"/>
    </xf>
    <xf numFmtId="164" fontId="1" fillId="0" borderId="0" xfId="0" applyNumberFormat="1"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0" fillId="0" borderId="0" xfId="0" applyNumberFormat="1" applyFont="1" applyAlignment="1">
      <alignment vertical="center"/>
    </xf>
    <xf numFmtId="0" fontId="21" fillId="0" borderId="0" xfId="0" applyFont="1" applyAlignment="1">
      <alignment horizontal="center" vertical="center"/>
    </xf>
    <xf numFmtId="0" fontId="0" fillId="0" borderId="3" xfId="0"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4" fontId="22"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0" fillId="0" borderId="23" xfId="0" applyBorder="1" applyAlignment="1" applyProtection="1">
      <alignment vertical="center"/>
      <protection locked="0"/>
    </xf>
    <xf numFmtId="0" fontId="21" fillId="0" borderId="14" xfId="0" applyFont="1" applyBorder="1" applyAlignment="1">
      <alignment horizontal="left" vertical="center"/>
    </xf>
    <xf numFmtId="166" fontId="21" fillId="0" borderId="0" xfId="0" applyNumberFormat="1" applyFont="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34" fillId="0" borderId="19" xfId="0" applyFont="1" applyBorder="1" applyAlignment="1">
      <alignment horizontal="left" vertical="center"/>
    </xf>
    <xf numFmtId="0" fontId="34" fillId="0" borderId="20" xfId="0" applyFont="1" applyBorder="1" applyAlignment="1">
      <alignment horizontal="center" vertical="center"/>
    </xf>
    <xf numFmtId="4" fontId="20" fillId="5" borderId="23" xfId="0" applyNumberFormat="1" applyFont="1" applyFill="1" applyBorder="1" applyAlignment="1" applyProtection="1">
      <alignment vertical="center"/>
      <protection locked="0"/>
    </xf>
    <xf numFmtId="4" fontId="34" fillId="5" borderId="23" xfId="0" applyNumberFormat="1" applyFont="1" applyFill="1" applyBorder="1" applyAlignment="1" applyProtection="1">
      <alignment vertical="center"/>
      <protection locked="0"/>
    </xf>
    <xf numFmtId="0" fontId="37" fillId="0" borderId="23" xfId="0" applyFont="1" applyBorder="1" applyAlignment="1" applyProtection="1">
      <alignment horizontal="center"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2"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4" fontId="22" fillId="0" borderId="0" xfId="0" applyNumberFormat="1" applyFont="1" applyAlignment="1">
      <alignment vertical="center"/>
    </xf>
    <xf numFmtId="4" fontId="22" fillId="4" borderId="0" xfId="0" applyNumberFormat="1" applyFont="1" applyFill="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28" fillId="0" borderId="0" xfId="0" applyFont="1" applyAlignment="1">
      <alignment horizontal="left" vertical="center" wrapText="1"/>
    </xf>
    <xf numFmtId="4" fontId="22" fillId="0" borderId="0" xfId="0" applyNumberFormat="1"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4" fontId="25" fillId="0" borderId="0" xfId="0" applyNumberFormat="1" applyFont="1" applyAlignment="1">
      <alignment horizontal="right" vertical="center"/>
    </xf>
    <xf numFmtId="0" fontId="24" fillId="0" borderId="0" xfId="0" applyFont="1" applyAlignment="1">
      <alignment horizontal="left" vertical="center" wrapText="1"/>
    </xf>
    <xf numFmtId="0" fontId="20" fillId="4" borderId="6" xfId="0" applyFont="1" applyFill="1" applyBorder="1" applyAlignment="1">
      <alignment horizontal="center" vertical="center"/>
    </xf>
    <xf numFmtId="0" fontId="20" fillId="4" borderId="7" xfId="0" applyFont="1" applyFill="1" applyBorder="1" applyAlignment="1">
      <alignment horizontal="left" vertical="center"/>
    </xf>
    <xf numFmtId="0" fontId="20" fillId="4" borderId="7" xfId="0" applyFont="1" applyFill="1" applyBorder="1" applyAlignment="1">
      <alignment horizontal="righ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7"/>
  <sheetViews>
    <sheetView showGridLines="0" topLeftCell="A76" workbookViewId="0">
      <selection activeCell="AG102" sqref="AG102:AM102"/>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7.83203125" bestFit="1" customWidth="1"/>
    <col min="44" max="44" width="13.6640625" customWidth="1"/>
    <col min="45" max="45" width="58.5" bestFit="1" customWidth="1"/>
    <col min="46" max="46" width="17" bestFit="1" customWidth="1"/>
    <col min="47" max="47" width="16.33203125" bestFit="1" customWidth="1"/>
    <col min="48" max="48" width="19.33203125" bestFit="1" customWidth="1"/>
    <col min="49" max="49" width="19" bestFit="1" customWidth="1"/>
    <col min="50" max="50" width="24.5" bestFit="1" customWidth="1"/>
    <col min="51" max="51" width="24.1640625" bestFit="1" customWidth="1"/>
    <col min="52" max="52" width="17.1640625" bestFit="1" customWidth="1"/>
    <col min="53" max="53" width="13.33203125" bestFit="1" customWidth="1"/>
    <col min="54" max="54" width="20.83203125" bestFit="1" customWidth="1"/>
    <col min="55" max="55" width="21" bestFit="1" customWidth="1"/>
    <col min="56" max="56" width="12" bestFit="1" customWidth="1"/>
    <col min="57" max="57" width="5" customWidth="1"/>
    <col min="70" max="70" width="3.5" customWidth="1"/>
    <col min="71" max="81" width="9.33203125" hidden="1"/>
    <col min="82" max="82" width="15.33203125" customWidth="1"/>
    <col min="83" max="83" width="21.83203125" customWidth="1"/>
    <col min="84" max="84" width="13.6640625" customWidth="1"/>
    <col min="85" max="85" width="8.1640625" customWidth="1"/>
    <col min="86" max="86" width="6.6640625" customWidth="1"/>
    <col min="87" max="87" width="11" customWidth="1"/>
    <col min="88" max="88" width="5.5" customWidth="1"/>
    <col min="89" max="89" width="8.33203125" customWidth="1"/>
    <col min="90" max="90" width="14.1640625" customWidth="1"/>
    <col min="91" max="91" width="13.6640625" customWidth="1"/>
  </cols>
  <sheetData>
    <row r="1" spans="1:74" x14ac:dyDescent="0.2">
      <c r="A1" s="14" t="s">
        <v>0</v>
      </c>
      <c r="AZ1" s="14" t="s">
        <v>1</v>
      </c>
      <c r="BA1" s="14" t="s">
        <v>2</v>
      </c>
      <c r="BB1" s="14" t="s">
        <v>1</v>
      </c>
      <c r="BT1" s="14" t="s">
        <v>3</v>
      </c>
      <c r="BU1" s="14" t="s">
        <v>3</v>
      </c>
      <c r="BV1" s="14" t="s">
        <v>4</v>
      </c>
    </row>
    <row r="2" spans="1:74" ht="36.950000000000003" customHeight="1" x14ac:dyDescent="0.2">
      <c r="AR2" s="190" t="s">
        <v>5</v>
      </c>
      <c r="AS2" s="191"/>
      <c r="AT2" s="191"/>
      <c r="AU2" s="191"/>
      <c r="AV2" s="191"/>
      <c r="AW2" s="191"/>
      <c r="AX2" s="191"/>
      <c r="AY2" s="191"/>
      <c r="AZ2" s="191"/>
      <c r="BA2" s="191"/>
      <c r="BB2" s="191"/>
      <c r="BC2" s="191"/>
      <c r="BD2" s="191"/>
      <c r="BE2" s="191"/>
      <c r="BS2" s="15" t="s">
        <v>6</v>
      </c>
      <c r="BT2" s="15" t="s">
        <v>7</v>
      </c>
    </row>
    <row r="3" spans="1:74" ht="6.9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x14ac:dyDescent="0.2">
      <c r="B4" s="18"/>
      <c r="D4" s="19" t="s">
        <v>9</v>
      </c>
      <c r="AR4" s="18"/>
      <c r="AS4" s="20" t="s">
        <v>10</v>
      </c>
      <c r="BS4" s="15" t="s">
        <v>11</v>
      </c>
    </row>
    <row r="5" spans="1:74" ht="12" customHeight="1" x14ac:dyDescent="0.2">
      <c r="B5" s="18"/>
      <c r="D5" s="21" t="s">
        <v>12</v>
      </c>
      <c r="K5" s="197" t="s">
        <v>13</v>
      </c>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R5" s="18"/>
      <c r="BS5" s="15" t="s">
        <v>6</v>
      </c>
    </row>
    <row r="6" spans="1:74" ht="36.950000000000003" customHeight="1" x14ac:dyDescent="0.2">
      <c r="B6" s="18"/>
      <c r="D6" s="23" t="s">
        <v>14</v>
      </c>
      <c r="K6" s="198" t="s">
        <v>15</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R6" s="18"/>
      <c r="BS6" s="15" t="s">
        <v>6</v>
      </c>
    </row>
    <row r="7" spans="1:74" ht="12" customHeight="1" x14ac:dyDescent="0.2">
      <c r="B7" s="18"/>
      <c r="D7" s="24" t="s">
        <v>16</v>
      </c>
      <c r="K7" s="22" t="s">
        <v>1</v>
      </c>
      <c r="AK7" s="24" t="s">
        <v>17</v>
      </c>
      <c r="AN7" s="22" t="s">
        <v>1</v>
      </c>
      <c r="AR7" s="18"/>
      <c r="BS7" s="15" t="s">
        <v>6</v>
      </c>
    </row>
    <row r="8" spans="1:74" ht="12" customHeight="1" x14ac:dyDescent="0.2">
      <c r="B8" s="18"/>
      <c r="D8" s="24" t="s">
        <v>18</v>
      </c>
      <c r="K8" s="22" t="s">
        <v>19</v>
      </c>
      <c r="AK8" s="24" t="s">
        <v>20</v>
      </c>
      <c r="AN8" s="22" t="s">
        <v>21</v>
      </c>
      <c r="AR8" s="18"/>
      <c r="BS8" s="15" t="s">
        <v>6</v>
      </c>
    </row>
    <row r="9" spans="1:74" ht="14.45" customHeight="1" x14ac:dyDescent="0.2">
      <c r="B9" s="18"/>
      <c r="AR9" s="18"/>
      <c r="BS9" s="15" t="s">
        <v>6</v>
      </c>
    </row>
    <row r="10" spans="1:74" ht="12" customHeight="1" x14ac:dyDescent="0.2">
      <c r="B10" s="18"/>
      <c r="D10" s="24" t="s">
        <v>22</v>
      </c>
      <c r="AK10" s="24" t="s">
        <v>23</v>
      </c>
      <c r="AN10" s="22" t="s">
        <v>1</v>
      </c>
      <c r="AR10" s="18"/>
      <c r="BS10" s="15" t="s">
        <v>6</v>
      </c>
    </row>
    <row r="11" spans="1:74" ht="18.399999999999999" customHeight="1" x14ac:dyDescent="0.2">
      <c r="B11" s="18"/>
      <c r="E11" s="22" t="s">
        <v>19</v>
      </c>
      <c r="AK11" s="24" t="s">
        <v>24</v>
      </c>
      <c r="AN11" s="22" t="s">
        <v>1</v>
      </c>
      <c r="AR11" s="18"/>
      <c r="BS11" s="15" t="s">
        <v>6</v>
      </c>
    </row>
    <row r="12" spans="1:74" ht="6.95" customHeight="1" x14ac:dyDescent="0.2">
      <c r="B12" s="18"/>
      <c r="AR12" s="18"/>
      <c r="BS12" s="15" t="s">
        <v>6</v>
      </c>
    </row>
    <row r="13" spans="1:74" ht="12" customHeight="1" x14ac:dyDescent="0.2">
      <c r="B13" s="18"/>
      <c r="D13" s="24" t="s">
        <v>25</v>
      </c>
      <c r="AK13" s="24" t="s">
        <v>23</v>
      </c>
      <c r="AN13" s="22" t="s">
        <v>1</v>
      </c>
      <c r="AR13" s="18"/>
      <c r="BS13" s="15" t="s">
        <v>6</v>
      </c>
    </row>
    <row r="14" spans="1:74" ht="12.75" x14ac:dyDescent="0.2">
      <c r="B14" s="18"/>
      <c r="E14" s="22" t="s">
        <v>19</v>
      </c>
      <c r="AK14" s="24" t="s">
        <v>24</v>
      </c>
      <c r="AN14" s="22" t="s">
        <v>1</v>
      </c>
      <c r="AR14" s="18"/>
      <c r="BS14" s="15" t="s">
        <v>6</v>
      </c>
    </row>
    <row r="15" spans="1:74" ht="6.95" customHeight="1" x14ac:dyDescent="0.2">
      <c r="B15" s="18"/>
      <c r="AR15" s="18"/>
      <c r="BS15" s="15" t="s">
        <v>3</v>
      </c>
    </row>
    <row r="16" spans="1:74" ht="12" customHeight="1" x14ac:dyDescent="0.2">
      <c r="B16" s="18"/>
      <c r="D16" s="24" t="s">
        <v>26</v>
      </c>
      <c r="AK16" s="24" t="s">
        <v>23</v>
      </c>
      <c r="AN16" s="22" t="s">
        <v>1</v>
      </c>
      <c r="AR16" s="18"/>
      <c r="BS16" s="15" t="s">
        <v>3</v>
      </c>
    </row>
    <row r="17" spans="2:71" ht="18.399999999999999" customHeight="1" x14ac:dyDescent="0.2">
      <c r="B17" s="18"/>
      <c r="E17" s="22" t="s">
        <v>19</v>
      </c>
      <c r="AK17" s="24" t="s">
        <v>24</v>
      </c>
      <c r="AN17" s="22" t="s">
        <v>1</v>
      </c>
      <c r="AR17" s="18"/>
      <c r="BS17" s="15" t="s">
        <v>27</v>
      </c>
    </row>
    <row r="18" spans="2:71" ht="6.95" customHeight="1" x14ac:dyDescent="0.2">
      <c r="B18" s="18"/>
      <c r="AR18" s="18"/>
      <c r="BS18" s="15" t="s">
        <v>6</v>
      </c>
    </row>
    <row r="19" spans="2:71" ht="12" customHeight="1" x14ac:dyDescent="0.2">
      <c r="B19" s="18"/>
      <c r="D19" s="24" t="s">
        <v>28</v>
      </c>
      <c r="AK19" s="24" t="s">
        <v>23</v>
      </c>
      <c r="AN19" s="22" t="s">
        <v>1</v>
      </c>
      <c r="AR19" s="18"/>
      <c r="BS19" s="15" t="s">
        <v>6</v>
      </c>
    </row>
    <row r="20" spans="2:71" ht="18.399999999999999" customHeight="1" x14ac:dyDescent="0.2">
      <c r="B20" s="18"/>
      <c r="E20" s="22" t="s">
        <v>19</v>
      </c>
      <c r="AK20" s="24" t="s">
        <v>24</v>
      </c>
      <c r="AN20" s="22" t="s">
        <v>1</v>
      </c>
      <c r="AR20" s="18"/>
      <c r="BS20" s="15" t="s">
        <v>27</v>
      </c>
    </row>
    <row r="21" spans="2:71" ht="6.95" customHeight="1" x14ac:dyDescent="0.2">
      <c r="B21" s="18"/>
      <c r="AR21" s="18"/>
    </row>
    <row r="22" spans="2:71" ht="12" customHeight="1" x14ac:dyDescent="0.2">
      <c r="B22" s="18"/>
      <c r="D22" s="24" t="s">
        <v>29</v>
      </c>
      <c r="AR22" s="18"/>
    </row>
    <row r="23" spans="2:71" ht="16.5" customHeight="1" x14ac:dyDescent="0.2">
      <c r="B23" s="18"/>
      <c r="E23" s="199" t="s">
        <v>1</v>
      </c>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R23" s="18"/>
    </row>
    <row r="24" spans="2:71" ht="6.95" customHeight="1" x14ac:dyDescent="0.2">
      <c r="B24" s="18"/>
      <c r="AR24" s="18"/>
    </row>
    <row r="25" spans="2:71" ht="6.95" customHeight="1" x14ac:dyDescent="0.2">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2:71" ht="14.45" customHeight="1" x14ac:dyDescent="0.2">
      <c r="B26" s="18"/>
      <c r="D26" s="27" t="s">
        <v>30</v>
      </c>
      <c r="AK26" s="200">
        <f>ROUND(AG94,2)</f>
        <v>0</v>
      </c>
      <c r="AL26" s="191"/>
      <c r="AM26" s="191"/>
      <c r="AN26" s="191"/>
      <c r="AO26" s="191"/>
      <c r="AR26" s="18"/>
    </row>
    <row r="27" spans="2:71" ht="14.45" customHeight="1" x14ac:dyDescent="0.2">
      <c r="B27" s="18"/>
      <c r="D27" s="27" t="s">
        <v>31</v>
      </c>
      <c r="AK27" s="200">
        <f>ROUND(AG104, 2)</f>
        <v>0</v>
      </c>
      <c r="AL27" s="200"/>
      <c r="AM27" s="200"/>
      <c r="AN27" s="200"/>
      <c r="AO27" s="200"/>
      <c r="AR27" s="18"/>
    </row>
    <row r="28" spans="2:71" s="1" customFormat="1" ht="6.95" customHeight="1" x14ac:dyDescent="0.2">
      <c r="B28" s="29"/>
      <c r="AR28" s="29"/>
    </row>
    <row r="29" spans="2:71" s="1" customFormat="1" ht="25.9" customHeight="1" x14ac:dyDescent="0.2">
      <c r="B29" s="29"/>
      <c r="D29" s="30" t="s">
        <v>32</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201">
        <f>ROUND(AK26 + AK27, 2)</f>
        <v>0</v>
      </c>
      <c r="AL29" s="202"/>
      <c r="AM29" s="202"/>
      <c r="AN29" s="202"/>
      <c r="AO29" s="202"/>
      <c r="AR29" s="29"/>
    </row>
    <row r="30" spans="2:71" s="1" customFormat="1" ht="6.95" customHeight="1" x14ac:dyDescent="0.2">
      <c r="B30" s="29"/>
      <c r="AR30" s="29"/>
    </row>
    <row r="31" spans="2:71" s="1" customFormat="1" ht="12.75" x14ac:dyDescent="0.2">
      <c r="B31" s="29"/>
      <c r="L31" s="203" t="s">
        <v>33</v>
      </c>
      <c r="M31" s="203"/>
      <c r="N31" s="203"/>
      <c r="O31" s="203"/>
      <c r="P31" s="203"/>
      <c r="W31" s="203" t="s">
        <v>34</v>
      </c>
      <c r="X31" s="203"/>
      <c r="Y31" s="203"/>
      <c r="Z31" s="203"/>
      <c r="AA31" s="203"/>
      <c r="AB31" s="203"/>
      <c r="AC31" s="203"/>
      <c r="AD31" s="203"/>
      <c r="AE31" s="203"/>
      <c r="AK31" s="203" t="s">
        <v>35</v>
      </c>
      <c r="AL31" s="203"/>
      <c r="AM31" s="203"/>
      <c r="AN31" s="203"/>
      <c r="AO31" s="203"/>
      <c r="AR31" s="29"/>
    </row>
    <row r="32" spans="2:71" s="2" customFormat="1" ht="14.45" customHeight="1" x14ac:dyDescent="0.2">
      <c r="B32" s="33"/>
      <c r="D32" s="24" t="s">
        <v>36</v>
      </c>
      <c r="F32" s="24" t="s">
        <v>37</v>
      </c>
      <c r="L32" s="192">
        <v>0.21</v>
      </c>
      <c r="M32" s="193"/>
      <c r="N32" s="193"/>
      <c r="O32" s="193"/>
      <c r="P32" s="193"/>
      <c r="W32" s="194">
        <f>AZ99</f>
        <v>0</v>
      </c>
      <c r="X32" s="193"/>
      <c r="Y32" s="193"/>
      <c r="Z32" s="193"/>
      <c r="AA32" s="193"/>
      <c r="AB32" s="193"/>
      <c r="AC32" s="193"/>
      <c r="AD32" s="193"/>
      <c r="AE32" s="193"/>
      <c r="AK32" s="194">
        <f>AV99</f>
        <v>0</v>
      </c>
      <c r="AL32" s="193"/>
      <c r="AM32" s="193"/>
      <c r="AN32" s="193"/>
      <c r="AO32" s="193"/>
      <c r="AR32" s="33"/>
    </row>
    <row r="33" spans="2:44" s="2" customFormat="1" ht="14.45" customHeight="1" x14ac:dyDescent="0.2">
      <c r="B33" s="33"/>
      <c r="F33" s="24" t="s">
        <v>38</v>
      </c>
      <c r="L33" s="192">
        <v>0.15</v>
      </c>
      <c r="M33" s="193"/>
      <c r="N33" s="193"/>
      <c r="O33" s="193"/>
      <c r="P33" s="193"/>
      <c r="W33" s="194">
        <f>ROUND(BA94 + SUM(CE104), 2)</f>
        <v>0</v>
      </c>
      <c r="X33" s="193"/>
      <c r="Y33" s="193"/>
      <c r="Z33" s="193"/>
      <c r="AA33" s="193"/>
      <c r="AB33" s="193"/>
      <c r="AC33" s="193"/>
      <c r="AD33" s="193"/>
      <c r="AE33" s="193"/>
      <c r="AK33" s="194">
        <f>ROUND(AW94 + SUM(BZ104), 2)</f>
        <v>0</v>
      </c>
      <c r="AL33" s="193"/>
      <c r="AM33" s="193"/>
      <c r="AN33" s="193"/>
      <c r="AO33" s="193"/>
      <c r="AR33" s="33"/>
    </row>
    <row r="34" spans="2:44" s="2" customFormat="1" ht="14.45" hidden="1" customHeight="1" x14ac:dyDescent="0.2">
      <c r="B34" s="33"/>
      <c r="F34" s="24" t="s">
        <v>39</v>
      </c>
      <c r="L34" s="192">
        <v>0.21</v>
      </c>
      <c r="M34" s="193"/>
      <c r="N34" s="193"/>
      <c r="O34" s="193"/>
      <c r="P34" s="193"/>
      <c r="W34" s="194">
        <f>ROUND(BB94 + SUM(CF104), 2)</f>
        <v>0</v>
      </c>
      <c r="X34" s="193"/>
      <c r="Y34" s="193"/>
      <c r="Z34" s="193"/>
      <c r="AA34" s="193"/>
      <c r="AB34" s="193"/>
      <c r="AC34" s="193"/>
      <c r="AD34" s="193"/>
      <c r="AE34" s="193"/>
      <c r="AK34" s="194">
        <v>0</v>
      </c>
      <c r="AL34" s="193"/>
      <c r="AM34" s="193"/>
      <c r="AN34" s="193"/>
      <c r="AO34" s="193"/>
      <c r="AR34" s="33"/>
    </row>
    <row r="35" spans="2:44" s="2" customFormat="1" ht="14.45" hidden="1" customHeight="1" x14ac:dyDescent="0.2">
      <c r="B35" s="33"/>
      <c r="F35" s="24" t="s">
        <v>40</v>
      </c>
      <c r="L35" s="192">
        <v>0.15</v>
      </c>
      <c r="M35" s="193"/>
      <c r="N35" s="193"/>
      <c r="O35" s="193"/>
      <c r="P35" s="193"/>
      <c r="W35" s="194">
        <f>ROUND(BC94 + SUM(CG104), 2)</f>
        <v>0</v>
      </c>
      <c r="X35" s="193"/>
      <c r="Y35" s="193"/>
      <c r="Z35" s="193"/>
      <c r="AA35" s="193"/>
      <c r="AB35" s="193"/>
      <c r="AC35" s="193"/>
      <c r="AD35" s="193"/>
      <c r="AE35" s="193"/>
      <c r="AK35" s="194">
        <v>0</v>
      </c>
      <c r="AL35" s="193"/>
      <c r="AM35" s="193"/>
      <c r="AN35" s="193"/>
      <c r="AO35" s="193"/>
      <c r="AR35" s="33"/>
    </row>
    <row r="36" spans="2:44" s="2" customFormat="1" ht="14.45" hidden="1" customHeight="1" x14ac:dyDescent="0.2">
      <c r="B36" s="33"/>
      <c r="F36" s="24" t="s">
        <v>41</v>
      </c>
      <c r="L36" s="192">
        <v>0</v>
      </c>
      <c r="M36" s="193"/>
      <c r="N36" s="193"/>
      <c r="O36" s="193"/>
      <c r="P36" s="193"/>
      <c r="W36" s="194">
        <f>ROUND(BD94 + SUM(CH104), 2)</f>
        <v>0</v>
      </c>
      <c r="X36" s="193"/>
      <c r="Y36" s="193"/>
      <c r="Z36" s="193"/>
      <c r="AA36" s="193"/>
      <c r="AB36" s="193"/>
      <c r="AC36" s="193"/>
      <c r="AD36" s="193"/>
      <c r="AE36" s="193"/>
      <c r="AK36" s="194">
        <v>0</v>
      </c>
      <c r="AL36" s="193"/>
      <c r="AM36" s="193"/>
      <c r="AN36" s="193"/>
      <c r="AO36" s="193"/>
      <c r="AR36" s="33"/>
    </row>
    <row r="37" spans="2:44" s="1" customFormat="1" ht="6.95" customHeight="1" x14ac:dyDescent="0.2">
      <c r="B37" s="29"/>
      <c r="AR37" s="29"/>
    </row>
    <row r="38" spans="2:44" s="1" customFormat="1" ht="25.9" customHeight="1" x14ac:dyDescent="0.2">
      <c r="B38" s="29"/>
      <c r="C38" s="34"/>
      <c r="D38" s="35" t="s">
        <v>42</v>
      </c>
      <c r="E38" s="36"/>
      <c r="F38" s="36"/>
      <c r="G38" s="36"/>
      <c r="H38" s="36"/>
      <c r="I38" s="36"/>
      <c r="J38" s="36"/>
      <c r="K38" s="36"/>
      <c r="L38" s="36"/>
      <c r="M38" s="36"/>
      <c r="N38" s="36"/>
      <c r="O38" s="36"/>
      <c r="P38" s="36"/>
      <c r="Q38" s="36"/>
      <c r="R38" s="36"/>
      <c r="S38" s="36"/>
      <c r="T38" s="37" t="s">
        <v>43</v>
      </c>
      <c r="U38" s="36"/>
      <c r="V38" s="36"/>
      <c r="W38" s="36"/>
      <c r="X38" s="189" t="s">
        <v>44</v>
      </c>
      <c r="Y38" s="187"/>
      <c r="Z38" s="187"/>
      <c r="AA38" s="187"/>
      <c r="AB38" s="187"/>
      <c r="AC38" s="36"/>
      <c r="AD38" s="36"/>
      <c r="AE38" s="36"/>
      <c r="AF38" s="36"/>
      <c r="AG38" s="36"/>
      <c r="AH38" s="36"/>
      <c r="AI38" s="36"/>
      <c r="AJ38" s="36"/>
      <c r="AK38" s="186">
        <f>SUM(AK29:AK36)</f>
        <v>0</v>
      </c>
      <c r="AL38" s="187"/>
      <c r="AM38" s="187"/>
      <c r="AN38" s="187"/>
      <c r="AO38" s="188"/>
      <c r="AP38" s="34"/>
      <c r="AQ38" s="34"/>
      <c r="AR38" s="29"/>
    </row>
    <row r="39" spans="2:44" s="1" customFormat="1" ht="6.95" customHeight="1" x14ac:dyDescent="0.2">
      <c r="B39" s="29"/>
      <c r="AR39" s="29"/>
    </row>
    <row r="40" spans="2:44" s="1" customFormat="1" ht="14.45" customHeight="1" x14ac:dyDescent="0.2">
      <c r="B40" s="29"/>
      <c r="AR40" s="29"/>
    </row>
    <row r="41" spans="2:44" ht="14.45" customHeight="1" x14ac:dyDescent="0.2">
      <c r="B41" s="18"/>
      <c r="AR41" s="18"/>
    </row>
    <row r="42" spans="2:44" ht="14.45" customHeight="1" x14ac:dyDescent="0.2">
      <c r="B42" s="18"/>
      <c r="AR42" s="18"/>
    </row>
    <row r="43" spans="2:44" ht="14.45" customHeight="1" x14ac:dyDescent="0.2">
      <c r="B43" s="18"/>
      <c r="AR43" s="18"/>
    </row>
    <row r="44" spans="2:44" ht="14.45" customHeight="1" x14ac:dyDescent="0.2">
      <c r="B44" s="18"/>
      <c r="AR44" s="18"/>
    </row>
    <row r="45" spans="2:44" ht="14.45" customHeight="1" x14ac:dyDescent="0.2">
      <c r="B45" s="18"/>
      <c r="AR45" s="18"/>
    </row>
    <row r="46" spans="2:44" ht="14.45" customHeight="1" x14ac:dyDescent="0.2">
      <c r="B46" s="18"/>
      <c r="AR46" s="18"/>
    </row>
    <row r="47" spans="2:44" ht="14.45" customHeight="1" x14ac:dyDescent="0.2">
      <c r="B47" s="18"/>
      <c r="AR47" s="18"/>
    </row>
    <row r="48" spans="2:44" ht="14.45" customHeight="1" x14ac:dyDescent="0.2">
      <c r="B48" s="18"/>
      <c r="AR48" s="18"/>
    </row>
    <row r="49" spans="2:44" s="1" customFormat="1" ht="14.45" customHeight="1" x14ac:dyDescent="0.2">
      <c r="B49" s="29"/>
      <c r="D49" s="38" t="s">
        <v>45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46</v>
      </c>
      <c r="AI49" s="39"/>
      <c r="AJ49" s="39"/>
      <c r="AK49" s="39"/>
      <c r="AL49" s="39"/>
      <c r="AM49" s="39"/>
      <c r="AN49" s="39"/>
      <c r="AO49" s="39"/>
      <c r="AR49" s="29"/>
    </row>
    <row r="50" spans="2:44" x14ac:dyDescent="0.2">
      <c r="B50" s="18"/>
      <c r="AR50" s="18"/>
    </row>
    <row r="51" spans="2:44" x14ac:dyDescent="0.2">
      <c r="B51" s="18"/>
      <c r="AR51" s="18"/>
    </row>
    <row r="52" spans="2:44" x14ac:dyDescent="0.2">
      <c r="B52" s="18"/>
      <c r="AR52" s="18"/>
    </row>
    <row r="53" spans="2:44" x14ac:dyDescent="0.2">
      <c r="B53" s="18"/>
      <c r="AR53" s="18"/>
    </row>
    <row r="54" spans="2:44" x14ac:dyDescent="0.2">
      <c r="B54" s="18"/>
      <c r="AR54" s="18"/>
    </row>
    <row r="55" spans="2:44" x14ac:dyDescent="0.2">
      <c r="B55" s="18"/>
      <c r="AR55" s="18"/>
    </row>
    <row r="56" spans="2:44" x14ac:dyDescent="0.2">
      <c r="B56" s="18"/>
      <c r="AR56" s="18"/>
    </row>
    <row r="57" spans="2:44" x14ac:dyDescent="0.2">
      <c r="B57" s="18"/>
      <c r="AR57" s="18"/>
    </row>
    <row r="58" spans="2:44" x14ac:dyDescent="0.2">
      <c r="B58" s="18"/>
      <c r="AR58" s="18"/>
    </row>
    <row r="59" spans="2:44" x14ac:dyDescent="0.2">
      <c r="B59" s="18"/>
      <c r="AR59" s="18"/>
    </row>
    <row r="60" spans="2:44" s="1" customFormat="1" ht="12.75" x14ac:dyDescent="0.2">
      <c r="B60" s="29"/>
      <c r="D60" s="40" t="s">
        <v>47</v>
      </c>
      <c r="E60" s="31"/>
      <c r="F60" s="31"/>
      <c r="G60" s="31"/>
      <c r="H60" s="31"/>
      <c r="I60" s="31"/>
      <c r="J60" s="31"/>
      <c r="K60" s="31"/>
      <c r="L60" s="31"/>
      <c r="M60" s="31"/>
      <c r="N60" s="31"/>
      <c r="O60" s="31"/>
      <c r="P60" s="31"/>
      <c r="Q60" s="31"/>
      <c r="R60" s="31"/>
      <c r="S60" s="31"/>
      <c r="T60" s="31"/>
      <c r="U60" s="31"/>
      <c r="V60" s="40" t="s">
        <v>48</v>
      </c>
      <c r="W60" s="31"/>
      <c r="X60" s="31"/>
      <c r="Y60" s="31"/>
      <c r="Z60" s="31"/>
      <c r="AA60" s="31"/>
      <c r="AB60" s="31"/>
      <c r="AC60" s="31"/>
      <c r="AD60" s="31"/>
      <c r="AE60" s="31"/>
      <c r="AF60" s="31"/>
      <c r="AG60" s="31"/>
      <c r="AH60" s="40" t="s">
        <v>47</v>
      </c>
      <c r="AI60" s="31"/>
      <c r="AJ60" s="31"/>
      <c r="AK60" s="31"/>
      <c r="AL60" s="31"/>
      <c r="AM60" s="40" t="s">
        <v>48</v>
      </c>
      <c r="AN60" s="31"/>
      <c r="AO60" s="31"/>
      <c r="AR60" s="29"/>
    </row>
    <row r="61" spans="2:44" x14ac:dyDescent="0.2">
      <c r="B61" s="18"/>
      <c r="AR61" s="18"/>
    </row>
    <row r="62" spans="2:44" x14ac:dyDescent="0.2">
      <c r="B62" s="18"/>
      <c r="AR62" s="18"/>
    </row>
    <row r="63" spans="2:44" x14ac:dyDescent="0.2">
      <c r="B63" s="18"/>
      <c r="AR63" s="18"/>
    </row>
    <row r="64" spans="2:44" s="1" customFormat="1" ht="12.75" x14ac:dyDescent="0.2">
      <c r="B64" s="29"/>
      <c r="D64" s="38" t="s">
        <v>49</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50</v>
      </c>
      <c r="AI64" s="39"/>
      <c r="AJ64" s="39"/>
      <c r="AK64" s="39"/>
      <c r="AL64" s="39"/>
      <c r="AM64" s="39"/>
      <c r="AN64" s="39"/>
      <c r="AO64" s="39"/>
      <c r="AR64" s="29"/>
    </row>
    <row r="65" spans="2:44" x14ac:dyDescent="0.2">
      <c r="B65" s="18"/>
      <c r="AR65" s="18"/>
    </row>
    <row r="66" spans="2:44" x14ac:dyDescent="0.2">
      <c r="B66" s="18"/>
      <c r="AR66" s="18"/>
    </row>
    <row r="67" spans="2:44" x14ac:dyDescent="0.2">
      <c r="B67" s="18"/>
      <c r="AR67" s="18"/>
    </row>
    <row r="68" spans="2:44" x14ac:dyDescent="0.2">
      <c r="B68" s="18"/>
      <c r="AR68" s="18"/>
    </row>
    <row r="69" spans="2:44" x14ac:dyDescent="0.2">
      <c r="B69" s="18"/>
      <c r="AR69" s="18"/>
    </row>
    <row r="70" spans="2:44" x14ac:dyDescent="0.2">
      <c r="B70" s="18"/>
      <c r="AR70" s="18"/>
    </row>
    <row r="71" spans="2:44" x14ac:dyDescent="0.2">
      <c r="B71" s="18"/>
      <c r="AR71" s="18"/>
    </row>
    <row r="72" spans="2:44" x14ac:dyDescent="0.2">
      <c r="B72" s="18"/>
      <c r="AR72" s="18"/>
    </row>
    <row r="73" spans="2:44" x14ac:dyDescent="0.2">
      <c r="B73" s="18"/>
      <c r="AR73" s="18"/>
    </row>
    <row r="74" spans="2:44" x14ac:dyDescent="0.2">
      <c r="B74" s="18"/>
      <c r="AR74" s="18"/>
    </row>
    <row r="75" spans="2:44" s="1" customFormat="1" ht="12.75" x14ac:dyDescent="0.2">
      <c r="B75" s="29"/>
      <c r="D75" s="40" t="s">
        <v>47</v>
      </c>
      <c r="E75" s="31"/>
      <c r="F75" s="31"/>
      <c r="G75" s="31"/>
      <c r="H75" s="31"/>
      <c r="I75" s="31"/>
      <c r="J75" s="31"/>
      <c r="K75" s="31"/>
      <c r="L75" s="31"/>
      <c r="M75" s="31"/>
      <c r="N75" s="31"/>
      <c r="O75" s="31"/>
      <c r="P75" s="31"/>
      <c r="Q75" s="31"/>
      <c r="R75" s="31"/>
      <c r="S75" s="31"/>
      <c r="T75" s="31"/>
      <c r="U75" s="31"/>
      <c r="V75" s="40" t="s">
        <v>48</v>
      </c>
      <c r="W75" s="31"/>
      <c r="X75" s="31"/>
      <c r="Y75" s="31"/>
      <c r="Z75" s="31"/>
      <c r="AA75" s="31"/>
      <c r="AB75" s="31"/>
      <c r="AC75" s="31"/>
      <c r="AD75" s="31"/>
      <c r="AE75" s="31"/>
      <c r="AF75" s="31"/>
      <c r="AG75" s="31"/>
      <c r="AH75" s="40" t="s">
        <v>47</v>
      </c>
      <c r="AI75" s="31"/>
      <c r="AJ75" s="31"/>
      <c r="AK75" s="31"/>
      <c r="AL75" s="31"/>
      <c r="AM75" s="40" t="s">
        <v>48</v>
      </c>
      <c r="AN75" s="31"/>
      <c r="AO75" s="31"/>
      <c r="AR75" s="29"/>
    </row>
    <row r="76" spans="2:44" s="1" customFormat="1" x14ac:dyDescent="0.2">
      <c r="B76" s="29"/>
      <c r="AR76" s="29"/>
    </row>
    <row r="77" spans="2:44" s="1" customFormat="1" ht="6.95" customHeight="1" x14ac:dyDescent="0.2">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x14ac:dyDescent="0.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x14ac:dyDescent="0.2">
      <c r="B82" s="29"/>
      <c r="C82" s="19" t="s">
        <v>51</v>
      </c>
      <c r="AR82" s="29"/>
    </row>
    <row r="83" spans="1:91" s="1" customFormat="1" ht="6.95" customHeight="1" x14ac:dyDescent="0.2">
      <c r="B83" s="29"/>
      <c r="AR83" s="29"/>
    </row>
    <row r="84" spans="1:91" s="3" customFormat="1" ht="12" customHeight="1" x14ac:dyDescent="0.2">
      <c r="B84" s="45"/>
      <c r="C84" s="24" t="s">
        <v>12</v>
      </c>
      <c r="L84" s="3" t="str">
        <f>K5</f>
        <v>IMPORT</v>
      </c>
      <c r="AR84" s="45"/>
    </row>
    <row r="85" spans="1:91" s="4" customFormat="1" ht="36.950000000000003" customHeight="1" x14ac:dyDescent="0.2">
      <c r="B85" s="46"/>
      <c r="C85" s="47" t="s">
        <v>14</v>
      </c>
      <c r="L85" s="217" t="str">
        <f>K6</f>
        <v>250522 - ZŠ Úšovice, Mariánské Lázně - zvyšování kvality infrastuktury</v>
      </c>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R85" s="46"/>
    </row>
    <row r="86" spans="1:91" s="1" customFormat="1" ht="6.95" customHeight="1" x14ac:dyDescent="0.2">
      <c r="B86" s="29"/>
      <c r="AR86" s="29"/>
    </row>
    <row r="87" spans="1:91" s="1" customFormat="1" ht="12" customHeight="1" x14ac:dyDescent="0.2">
      <c r="B87" s="29"/>
      <c r="C87" s="24" t="s">
        <v>18</v>
      </c>
      <c r="L87" s="48" t="str">
        <f>IF(K8="","",K8)</f>
        <v xml:space="preserve"> </v>
      </c>
      <c r="AI87" s="24" t="s">
        <v>20</v>
      </c>
      <c r="AM87" s="219" t="str">
        <f>IF(AN8= "","",AN8)</f>
        <v>9. 9. 2022</v>
      </c>
      <c r="AN87" s="219"/>
      <c r="AR87" s="29"/>
    </row>
    <row r="88" spans="1:91" s="1" customFormat="1" ht="6.95" customHeight="1" x14ac:dyDescent="0.2">
      <c r="B88" s="29"/>
      <c r="AR88" s="29"/>
    </row>
    <row r="89" spans="1:91" s="1" customFormat="1" ht="15.2" customHeight="1" x14ac:dyDescent="0.2">
      <c r="B89" s="29"/>
      <c r="C89" s="24" t="s">
        <v>22</v>
      </c>
      <c r="L89" s="3" t="str">
        <f>IF(E11= "","",E11)</f>
        <v xml:space="preserve"> </v>
      </c>
      <c r="AI89" s="24" t="s">
        <v>26</v>
      </c>
      <c r="AM89" s="220" t="str">
        <f>IF(E17="","",E17)</f>
        <v xml:space="preserve"> </v>
      </c>
      <c r="AN89" s="221"/>
      <c r="AO89" s="221"/>
      <c r="AP89" s="221"/>
      <c r="AR89" s="29"/>
      <c r="AS89" s="222" t="s">
        <v>52</v>
      </c>
      <c r="AT89" s="223"/>
      <c r="AU89" s="50"/>
      <c r="AV89" s="50"/>
      <c r="AW89" s="50"/>
      <c r="AX89" s="50"/>
      <c r="AY89" s="50"/>
      <c r="AZ89" s="50"/>
      <c r="BA89" s="50"/>
      <c r="BB89" s="50"/>
      <c r="BC89" s="50"/>
      <c r="BD89" s="51"/>
    </row>
    <row r="90" spans="1:91" s="1" customFormat="1" ht="15.2" customHeight="1" x14ac:dyDescent="0.2">
      <c r="B90" s="29"/>
      <c r="C90" s="24" t="s">
        <v>25</v>
      </c>
      <c r="L90" s="3" t="str">
        <f>IF(E14="","",E14)</f>
        <v xml:space="preserve"> </v>
      </c>
      <c r="AI90" s="24" t="s">
        <v>28</v>
      </c>
      <c r="AM90" s="220" t="str">
        <f>IF(E20="","",E20)</f>
        <v xml:space="preserve"> </v>
      </c>
      <c r="AN90" s="221"/>
      <c r="AO90" s="221"/>
      <c r="AP90" s="221"/>
      <c r="AR90" s="29"/>
      <c r="AS90" s="224"/>
      <c r="AT90" s="225"/>
      <c r="BD90" s="53"/>
    </row>
    <row r="91" spans="1:91" s="1" customFormat="1" ht="10.9" customHeight="1" x14ac:dyDescent="0.2">
      <c r="B91" s="29"/>
      <c r="AR91" s="29"/>
      <c r="AS91" s="224"/>
      <c r="AT91" s="225"/>
      <c r="BD91" s="53"/>
    </row>
    <row r="92" spans="1:91" s="1" customFormat="1" ht="29.25" customHeight="1" x14ac:dyDescent="0.2">
      <c r="B92" s="29"/>
      <c r="C92" s="212" t="s">
        <v>53</v>
      </c>
      <c r="D92" s="213"/>
      <c r="E92" s="213"/>
      <c r="F92" s="213"/>
      <c r="G92" s="213"/>
      <c r="H92" s="54"/>
      <c r="I92" s="215" t="s">
        <v>54</v>
      </c>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4" t="s">
        <v>55</v>
      </c>
      <c r="AH92" s="213"/>
      <c r="AI92" s="213"/>
      <c r="AJ92" s="213"/>
      <c r="AK92" s="213"/>
      <c r="AL92" s="213"/>
      <c r="AM92" s="213"/>
      <c r="AN92" s="215" t="s">
        <v>56</v>
      </c>
      <c r="AO92" s="213"/>
      <c r="AP92" s="216"/>
      <c r="AQ92" s="55" t="s">
        <v>57</v>
      </c>
      <c r="AR92" s="29"/>
      <c r="AS92" s="56" t="s">
        <v>58</v>
      </c>
      <c r="AT92" s="57" t="s">
        <v>59</v>
      </c>
      <c r="AU92" s="57" t="s">
        <v>60</v>
      </c>
      <c r="AV92" s="57" t="s">
        <v>61</v>
      </c>
      <c r="AW92" s="57" t="s">
        <v>62</v>
      </c>
      <c r="AX92" s="57" t="s">
        <v>63</v>
      </c>
      <c r="AY92" s="57" t="s">
        <v>64</v>
      </c>
      <c r="AZ92" s="57" t="s">
        <v>65</v>
      </c>
      <c r="BA92" s="57" t="s">
        <v>66</v>
      </c>
      <c r="BB92" s="57" t="s">
        <v>67</v>
      </c>
      <c r="BC92" s="57" t="s">
        <v>68</v>
      </c>
      <c r="BD92" s="58" t="s">
        <v>69</v>
      </c>
    </row>
    <row r="93" spans="1:91" s="1" customFormat="1" ht="10.9" customHeight="1" x14ac:dyDescent="0.2">
      <c r="B93" s="29"/>
      <c r="AR93" s="29"/>
      <c r="AS93" s="59"/>
      <c r="AT93" s="50"/>
      <c r="AU93" s="50"/>
      <c r="AV93" s="50"/>
      <c r="AW93" s="50"/>
      <c r="AX93" s="50"/>
      <c r="AY93" s="50"/>
      <c r="AZ93" s="50"/>
      <c r="BA93" s="50"/>
      <c r="BB93" s="50"/>
      <c r="BC93" s="50"/>
      <c r="BD93" s="51"/>
    </row>
    <row r="94" spans="1:91" s="5" customFormat="1" ht="32.450000000000003" customHeight="1" x14ac:dyDescent="0.2">
      <c r="B94" s="60"/>
      <c r="C94" s="61" t="s">
        <v>70</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207">
        <f>ROUND(AG95+AG99,2)</f>
        <v>0</v>
      </c>
      <c r="AH94" s="207"/>
      <c r="AI94" s="207"/>
      <c r="AJ94" s="207"/>
      <c r="AK94" s="207"/>
      <c r="AL94" s="207"/>
      <c r="AM94" s="207"/>
      <c r="AN94" s="195">
        <f>SUM(AG94,AT99)</f>
        <v>0</v>
      </c>
      <c r="AO94" s="195"/>
      <c r="AP94" s="195"/>
      <c r="AQ94" s="64" t="s">
        <v>1</v>
      </c>
      <c r="AR94" s="60"/>
      <c r="AS94" s="65">
        <f>ROUND(AS95+AS99,2)</f>
        <v>0</v>
      </c>
      <c r="AT94" s="66">
        <f t="shared" ref="AT94:AT102" si="0">ROUND(SUM(AV94:AW94),2)</f>
        <v>0</v>
      </c>
      <c r="AU94" s="67">
        <v>0</v>
      </c>
      <c r="AV94" s="66">
        <f>ROUND(AZ94*L32,2)</f>
        <v>0</v>
      </c>
      <c r="AW94" s="66">
        <f>ROUND(BA94*L33,2)</f>
        <v>0</v>
      </c>
      <c r="AX94" s="66">
        <f>ROUND(BB94*L32,2)</f>
        <v>0</v>
      </c>
      <c r="AY94" s="66">
        <v>0</v>
      </c>
      <c r="AZ94" s="66">
        <v>0</v>
      </c>
      <c r="BA94" s="66">
        <v>0</v>
      </c>
      <c r="BB94" s="66">
        <v>0</v>
      </c>
      <c r="BC94" s="66">
        <v>0</v>
      </c>
      <c r="BD94" s="68">
        <v>0</v>
      </c>
      <c r="BS94" s="69" t="s">
        <v>71</v>
      </c>
      <c r="BT94" s="69" t="s">
        <v>72</v>
      </c>
      <c r="BU94" s="70" t="s">
        <v>73</v>
      </c>
      <c r="BV94" s="69" t="s">
        <v>13</v>
      </c>
      <c r="BW94" s="69" t="s">
        <v>4</v>
      </c>
      <c r="BX94" s="69" t="s">
        <v>74</v>
      </c>
      <c r="CL94" s="69" t="s">
        <v>1</v>
      </c>
    </row>
    <row r="95" spans="1:91" s="6" customFormat="1" ht="0.95" customHeight="1" x14ac:dyDescent="0.2">
      <c r="B95" s="71"/>
      <c r="C95" s="72"/>
      <c r="D95" s="211"/>
      <c r="E95" s="211"/>
      <c r="F95" s="211"/>
      <c r="G95" s="211"/>
      <c r="H95" s="211"/>
      <c r="I95" s="73"/>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0">
        <v>0</v>
      </c>
      <c r="AH95" s="209"/>
      <c r="AI95" s="209"/>
      <c r="AJ95" s="209"/>
      <c r="AK95" s="209"/>
      <c r="AL95" s="209"/>
      <c r="AM95" s="209"/>
      <c r="AN95" s="208">
        <f t="shared" ref="AN95:AN102" si="1">SUM(AG95,AT95)</f>
        <v>0</v>
      </c>
      <c r="AO95" s="209"/>
      <c r="AP95" s="209"/>
      <c r="AQ95" s="74" t="s">
        <v>75</v>
      </c>
      <c r="AR95" s="71"/>
      <c r="AS95" s="75">
        <f>ROUND(SUM(AS96:AS98),2)</f>
        <v>0</v>
      </c>
      <c r="AT95" s="76">
        <f t="shared" si="0"/>
        <v>0</v>
      </c>
      <c r="AU95" s="77">
        <v>0</v>
      </c>
      <c r="AV95" s="76">
        <f>ROUND(AZ95*L32,2)</f>
        <v>0</v>
      </c>
      <c r="AW95" s="76">
        <f>ROUND(BA95*L33,2)</f>
        <v>0</v>
      </c>
      <c r="AX95" s="76">
        <f>ROUND(BB95*L32,2)</f>
        <v>0</v>
      </c>
      <c r="AY95" s="76">
        <v>0</v>
      </c>
      <c r="AZ95" s="76">
        <v>0</v>
      </c>
      <c r="BA95" s="76">
        <v>0</v>
      </c>
      <c r="BB95" s="76">
        <v>0</v>
      </c>
      <c r="BC95" s="76">
        <v>0</v>
      </c>
      <c r="BD95" s="78">
        <v>0</v>
      </c>
      <c r="BS95" s="79" t="s">
        <v>71</v>
      </c>
      <c r="BT95" s="79" t="s">
        <v>76</v>
      </c>
      <c r="BV95" s="79" t="s">
        <v>13</v>
      </c>
      <c r="BW95" s="79" t="s">
        <v>77</v>
      </c>
      <c r="BX95" s="79" t="s">
        <v>4</v>
      </c>
      <c r="CL95" s="79" t="s">
        <v>1</v>
      </c>
      <c r="CM95" s="79" t="s">
        <v>78</v>
      </c>
    </row>
    <row r="96" spans="1:91" s="3" customFormat="1" ht="0.95" customHeight="1" x14ac:dyDescent="0.2">
      <c r="A96" s="80" t="s">
        <v>79</v>
      </c>
      <c r="B96" s="45"/>
      <c r="C96" s="9"/>
      <c r="D96" s="9"/>
      <c r="E96" s="206"/>
      <c r="F96" s="206"/>
      <c r="G96" s="206"/>
      <c r="H96" s="206"/>
      <c r="I96" s="206"/>
      <c r="J96" s="9"/>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4">
        <v>0</v>
      </c>
      <c r="AH96" s="205"/>
      <c r="AI96" s="205"/>
      <c r="AJ96" s="205"/>
      <c r="AK96" s="205"/>
      <c r="AL96" s="205"/>
      <c r="AM96" s="205"/>
      <c r="AN96" s="204">
        <v>0</v>
      </c>
      <c r="AO96" s="205"/>
      <c r="AP96" s="205"/>
      <c r="AQ96" s="81" t="s">
        <v>80</v>
      </c>
      <c r="AR96" s="45"/>
      <c r="AS96" s="82">
        <v>0</v>
      </c>
      <c r="AT96" s="83">
        <v>0</v>
      </c>
      <c r="AU96" s="84">
        <v>0</v>
      </c>
      <c r="AV96" s="83">
        <v>0</v>
      </c>
      <c r="AW96" s="83">
        <v>0</v>
      </c>
      <c r="AX96" s="83">
        <v>0</v>
      </c>
      <c r="AY96" s="83">
        <v>0</v>
      </c>
      <c r="AZ96" s="83">
        <v>0</v>
      </c>
      <c r="BA96" s="83">
        <v>0</v>
      </c>
      <c r="BB96" s="83">
        <v>0</v>
      </c>
      <c r="BC96" s="83">
        <v>0</v>
      </c>
      <c r="BD96" s="85">
        <v>0</v>
      </c>
      <c r="BT96" s="22" t="s">
        <v>78</v>
      </c>
      <c r="BU96" s="22" t="s">
        <v>81</v>
      </c>
      <c r="BV96" s="22" t="s">
        <v>13</v>
      </c>
      <c r="BW96" s="22" t="s">
        <v>77</v>
      </c>
      <c r="BX96" s="22" t="s">
        <v>4</v>
      </c>
      <c r="CL96" s="22" t="s">
        <v>1</v>
      </c>
      <c r="CM96" s="22" t="s">
        <v>78</v>
      </c>
    </row>
    <row r="97" spans="1:91" s="3" customFormat="1" ht="0.95" customHeight="1" x14ac:dyDescent="0.2">
      <c r="A97" s="80" t="s">
        <v>79</v>
      </c>
      <c r="B97" s="45"/>
      <c r="C97" s="9"/>
      <c r="D97" s="9"/>
      <c r="E97" s="206"/>
      <c r="F97" s="206"/>
      <c r="G97" s="206"/>
      <c r="H97" s="206"/>
      <c r="I97" s="206"/>
      <c r="J97" s="9"/>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4">
        <v>0</v>
      </c>
      <c r="AH97" s="205"/>
      <c r="AI97" s="205"/>
      <c r="AJ97" s="205"/>
      <c r="AK97" s="205"/>
      <c r="AL97" s="205"/>
      <c r="AM97" s="205"/>
      <c r="AN97" s="204">
        <v>0</v>
      </c>
      <c r="AO97" s="205"/>
      <c r="AP97" s="205"/>
      <c r="AQ97" s="81" t="s">
        <v>80</v>
      </c>
      <c r="AR97" s="45"/>
      <c r="AS97" s="82">
        <v>0</v>
      </c>
      <c r="AT97" s="83">
        <v>0</v>
      </c>
      <c r="AU97" s="84">
        <v>0</v>
      </c>
      <c r="AV97" s="83">
        <v>0</v>
      </c>
      <c r="AW97" s="83">
        <v>0</v>
      </c>
      <c r="AX97" s="83">
        <v>0</v>
      </c>
      <c r="AY97" s="83">
        <v>0</v>
      </c>
      <c r="AZ97" s="83">
        <v>0</v>
      </c>
      <c r="BA97" s="83">
        <v>0</v>
      </c>
      <c r="BB97" s="83">
        <v>0</v>
      </c>
      <c r="BC97" s="83">
        <v>0</v>
      </c>
      <c r="BD97" s="85">
        <v>0</v>
      </c>
      <c r="BT97" s="22" t="s">
        <v>78</v>
      </c>
      <c r="BV97" s="22" t="s">
        <v>13</v>
      </c>
      <c r="BW97" s="22" t="s">
        <v>82</v>
      </c>
      <c r="BX97" s="22" t="s">
        <v>77</v>
      </c>
      <c r="CL97" s="22" t="s">
        <v>1</v>
      </c>
    </row>
    <row r="98" spans="1:91" s="3" customFormat="1" ht="0.95" customHeight="1" x14ac:dyDescent="0.2">
      <c r="A98" s="80" t="s">
        <v>79</v>
      </c>
      <c r="B98" s="45"/>
      <c r="C98" s="9"/>
      <c r="D98" s="9"/>
      <c r="E98" s="206"/>
      <c r="F98" s="206"/>
      <c r="G98" s="206"/>
      <c r="H98" s="206"/>
      <c r="I98" s="206"/>
      <c r="J98" s="9"/>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4">
        <v>0</v>
      </c>
      <c r="AH98" s="205"/>
      <c r="AI98" s="205"/>
      <c r="AJ98" s="205"/>
      <c r="AK98" s="205"/>
      <c r="AL98" s="205"/>
      <c r="AM98" s="205"/>
      <c r="AN98" s="204">
        <v>0</v>
      </c>
      <c r="AO98" s="205"/>
      <c r="AP98" s="205"/>
      <c r="AQ98" s="81" t="s">
        <v>80</v>
      </c>
      <c r="AR98" s="45"/>
      <c r="AS98" s="82">
        <v>0</v>
      </c>
      <c r="AT98" s="83">
        <v>0</v>
      </c>
      <c r="AU98" s="84">
        <v>0</v>
      </c>
      <c r="AV98" s="83">
        <v>0</v>
      </c>
      <c r="AW98" s="83">
        <v>0</v>
      </c>
      <c r="AX98" s="83">
        <v>0</v>
      </c>
      <c r="AY98" s="83">
        <v>0</v>
      </c>
      <c r="AZ98" s="83">
        <v>0</v>
      </c>
      <c r="BA98" s="83">
        <v>0</v>
      </c>
      <c r="BB98" s="83">
        <v>0</v>
      </c>
      <c r="BC98" s="83">
        <v>0</v>
      </c>
      <c r="BD98" s="85">
        <v>0</v>
      </c>
      <c r="BT98" s="22" t="s">
        <v>78</v>
      </c>
      <c r="BV98" s="22" t="s">
        <v>13</v>
      </c>
      <c r="BW98" s="22" t="s">
        <v>83</v>
      </c>
      <c r="BX98" s="22" t="s">
        <v>77</v>
      </c>
      <c r="CL98" s="22" t="s">
        <v>1</v>
      </c>
    </row>
    <row r="99" spans="1:91" s="6" customFormat="1" ht="16.5" customHeight="1" x14ac:dyDescent="0.2">
      <c r="B99" s="71"/>
      <c r="C99" s="72"/>
      <c r="D99" s="211"/>
      <c r="E99" s="211"/>
      <c r="F99" s="211"/>
      <c r="G99" s="211"/>
      <c r="H99" s="211"/>
      <c r="I99" s="73"/>
      <c r="J99" s="211" t="s">
        <v>404</v>
      </c>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0">
        <f>ROUND(SUM(AG100:AG102),2)</f>
        <v>0</v>
      </c>
      <c r="AH99" s="209"/>
      <c r="AI99" s="209"/>
      <c r="AJ99" s="209"/>
      <c r="AK99" s="209"/>
      <c r="AL99" s="209"/>
      <c r="AM99" s="209"/>
      <c r="AN99" s="208">
        <f t="shared" si="1"/>
        <v>0</v>
      </c>
      <c r="AO99" s="209"/>
      <c r="AP99" s="209"/>
      <c r="AQ99" s="74" t="s">
        <v>75</v>
      </c>
      <c r="AR99" s="71"/>
      <c r="AS99" s="75">
        <f>ROUND(SUM(AS100:AS102),2)</f>
        <v>0</v>
      </c>
      <c r="AT99" s="76">
        <f t="shared" si="0"/>
        <v>0</v>
      </c>
      <c r="AU99" s="77">
        <f>ROUND(SUM(AU100:AU102),5)</f>
        <v>0</v>
      </c>
      <c r="AV99" s="76">
        <f>ROUND(AZ99*L32,2)</f>
        <v>0</v>
      </c>
      <c r="AW99" s="76">
        <f>ROUND(BA99*L33,2)</f>
        <v>0</v>
      </c>
      <c r="AX99" s="76">
        <f>ROUND(BB99*L32,2)</f>
        <v>0</v>
      </c>
      <c r="AY99" s="76">
        <f>ROUND(BC99*L33,2)</f>
        <v>0</v>
      </c>
      <c r="AZ99" s="76">
        <f>ROUND(SUM(AZ100:AZ102),2)</f>
        <v>0</v>
      </c>
      <c r="BA99" s="76">
        <f>ROUND(SUM(BA100:BA102),2)</f>
        <v>0</v>
      </c>
      <c r="BB99" s="76">
        <f>ROUND(SUM(BB100:BB102),2)</f>
        <v>0</v>
      </c>
      <c r="BC99" s="76">
        <f>ROUND(SUM(BC100:BC102),2)</f>
        <v>0</v>
      </c>
      <c r="BD99" s="78">
        <f>ROUND(SUM(BD100:BD102),2)</f>
        <v>0</v>
      </c>
      <c r="BS99" s="79" t="s">
        <v>71</v>
      </c>
      <c r="BT99" s="79" t="s">
        <v>76</v>
      </c>
      <c r="BV99" s="79" t="s">
        <v>13</v>
      </c>
      <c r="BW99" s="79" t="s">
        <v>84</v>
      </c>
      <c r="BX99" s="79" t="s">
        <v>4</v>
      </c>
      <c r="CL99" s="79" t="s">
        <v>1</v>
      </c>
      <c r="CM99" s="79" t="s">
        <v>78</v>
      </c>
    </row>
    <row r="100" spans="1:91" s="3" customFormat="1" ht="16.5" customHeight="1" x14ac:dyDescent="0.2">
      <c r="A100" s="80" t="s">
        <v>79</v>
      </c>
      <c r="B100" s="45"/>
      <c r="C100" s="9"/>
      <c r="D100" s="9"/>
      <c r="E100" s="206"/>
      <c r="F100" s="206"/>
      <c r="G100" s="206"/>
      <c r="H100" s="206"/>
      <c r="I100" s="206"/>
      <c r="J100" s="9"/>
      <c r="K100" s="206" t="s">
        <v>405</v>
      </c>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4">
        <f>'Stavební přípomoce'!J32</f>
        <v>0</v>
      </c>
      <c r="AH100" s="205"/>
      <c r="AI100" s="205"/>
      <c r="AJ100" s="205"/>
      <c r="AK100" s="205"/>
      <c r="AL100" s="205"/>
      <c r="AM100" s="205"/>
      <c r="AN100" s="204">
        <f t="shared" si="1"/>
        <v>0</v>
      </c>
      <c r="AO100" s="205"/>
      <c r="AP100" s="205"/>
      <c r="AQ100" s="81" t="s">
        <v>80</v>
      </c>
      <c r="AR100" s="45"/>
      <c r="AS100" s="82">
        <v>0</v>
      </c>
      <c r="AT100" s="83">
        <f t="shared" si="0"/>
        <v>0</v>
      </c>
      <c r="AU100" s="84">
        <f>'Stavební přípomoce'!P130</f>
        <v>0</v>
      </c>
      <c r="AV100" s="83">
        <f>'Stavební přípomoce'!J35</f>
        <v>0</v>
      </c>
      <c r="AW100" s="83">
        <f>'Stavební přípomoce'!J36</f>
        <v>0</v>
      </c>
      <c r="AX100" s="83">
        <f>'Stavební přípomoce'!J37</f>
        <v>0</v>
      </c>
      <c r="AY100" s="83">
        <f>'Stavební přípomoce'!J38</f>
        <v>0</v>
      </c>
      <c r="AZ100" s="83">
        <f>'Stavební přípomoce'!F35</f>
        <v>0</v>
      </c>
      <c r="BA100" s="83">
        <f>'Stavební přípomoce'!F36</f>
        <v>0</v>
      </c>
      <c r="BB100" s="83">
        <f>'Stavební přípomoce'!F37</f>
        <v>0</v>
      </c>
      <c r="BC100" s="83">
        <f>'Stavební přípomoce'!F38</f>
        <v>0</v>
      </c>
      <c r="BD100" s="85">
        <f>'Stavební přípomoce'!F39</f>
        <v>0</v>
      </c>
      <c r="BT100" s="22" t="s">
        <v>78</v>
      </c>
      <c r="BU100" s="22" t="s">
        <v>81</v>
      </c>
      <c r="BV100" s="22" t="s">
        <v>13</v>
      </c>
      <c r="BW100" s="22" t="s">
        <v>84</v>
      </c>
      <c r="BX100" s="22" t="s">
        <v>4</v>
      </c>
      <c r="CL100" s="22" t="s">
        <v>1</v>
      </c>
      <c r="CM100" s="22" t="s">
        <v>78</v>
      </c>
    </row>
    <row r="101" spans="1:91" s="3" customFormat="1" ht="16.5" customHeight="1" x14ac:dyDescent="0.2">
      <c r="A101" s="80" t="s">
        <v>79</v>
      </c>
      <c r="B101" s="45"/>
      <c r="C101" s="9"/>
      <c r="D101" s="9"/>
      <c r="E101" s="206"/>
      <c r="F101" s="206"/>
      <c r="G101" s="206"/>
      <c r="H101" s="206"/>
      <c r="I101" s="206"/>
      <c r="J101" s="9"/>
      <c r="K101" s="206" t="s">
        <v>406</v>
      </c>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4">
        <f>'vybavení - učebna přírodopisu'!J34</f>
        <v>0</v>
      </c>
      <c r="AH101" s="205"/>
      <c r="AI101" s="205"/>
      <c r="AJ101" s="205"/>
      <c r="AK101" s="205"/>
      <c r="AL101" s="205"/>
      <c r="AM101" s="205"/>
      <c r="AN101" s="204">
        <f t="shared" si="1"/>
        <v>0</v>
      </c>
      <c r="AO101" s="205"/>
      <c r="AP101" s="205"/>
      <c r="AQ101" s="81" t="s">
        <v>80</v>
      </c>
      <c r="AR101" s="45"/>
      <c r="AS101" s="82">
        <v>0</v>
      </c>
      <c r="AT101" s="83">
        <f t="shared" si="0"/>
        <v>0</v>
      </c>
      <c r="AU101" s="84">
        <f>'vybavení - učebna přírodopisu'!P124</f>
        <v>0</v>
      </c>
      <c r="AV101" s="83">
        <f>'vybavení - učebna přírodopisu'!J37</f>
        <v>0</v>
      </c>
      <c r="AW101" s="83">
        <f>'vybavení - učebna přírodopisu'!J38</f>
        <v>0</v>
      </c>
      <c r="AX101" s="83">
        <f>'vybavení - učebna přírodopisu'!J39</f>
        <v>0</v>
      </c>
      <c r="AY101" s="83">
        <f>'vybavení - učebna přírodopisu'!J40</f>
        <v>0</v>
      </c>
      <c r="AZ101" s="83">
        <f>'vybavení - učebna přírodopisu'!F37</f>
        <v>0</v>
      </c>
      <c r="BA101" s="83">
        <f>'vybavení - učebna přírodopisu'!F38</f>
        <v>0</v>
      </c>
      <c r="BB101" s="83">
        <f>'vybavení - učebna přírodopisu'!F39</f>
        <v>0</v>
      </c>
      <c r="BC101" s="83">
        <f>'vybavení - učebna přírodopisu'!F40</f>
        <v>0</v>
      </c>
      <c r="BD101" s="85">
        <f>'vybavení - učebna přírodopisu'!F41</f>
        <v>0</v>
      </c>
      <c r="BT101" s="22" t="s">
        <v>78</v>
      </c>
      <c r="BV101" s="22" t="s">
        <v>13</v>
      </c>
      <c r="BW101" s="22" t="s">
        <v>85</v>
      </c>
      <c r="BX101" s="22" t="s">
        <v>84</v>
      </c>
      <c r="CL101" s="22" t="s">
        <v>1</v>
      </c>
    </row>
    <row r="102" spans="1:91" s="3" customFormat="1" ht="16.5" customHeight="1" x14ac:dyDescent="0.2">
      <c r="A102" s="80" t="s">
        <v>79</v>
      </c>
      <c r="B102" s="45"/>
      <c r="C102" s="9"/>
      <c r="D102" s="9"/>
      <c r="E102" s="206"/>
      <c r="F102" s="206"/>
      <c r="G102" s="206"/>
      <c r="H102" s="206"/>
      <c r="I102" s="206"/>
      <c r="J102" s="9"/>
      <c r="K102" s="206" t="s">
        <v>407</v>
      </c>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4">
        <f>'vybavení - kabinet přírodopisu'!J34</f>
        <v>0</v>
      </c>
      <c r="AH102" s="205"/>
      <c r="AI102" s="205"/>
      <c r="AJ102" s="205"/>
      <c r="AK102" s="205"/>
      <c r="AL102" s="205"/>
      <c r="AM102" s="205"/>
      <c r="AN102" s="204">
        <f t="shared" si="1"/>
        <v>0</v>
      </c>
      <c r="AO102" s="205"/>
      <c r="AP102" s="205"/>
      <c r="AQ102" s="81" t="s">
        <v>80</v>
      </c>
      <c r="AR102" s="45"/>
      <c r="AS102" s="86">
        <v>0</v>
      </c>
      <c r="AT102" s="87">
        <f t="shared" si="0"/>
        <v>0</v>
      </c>
      <c r="AU102" s="88">
        <f>'vybavení - kabinet přírodopisu'!P124</f>
        <v>0</v>
      </c>
      <c r="AV102" s="87">
        <f>'vybavení - kabinet přírodopisu'!J37</f>
        <v>0</v>
      </c>
      <c r="AW102" s="87">
        <f>'vybavení - kabinet přírodopisu'!J38</f>
        <v>0</v>
      </c>
      <c r="AX102" s="87">
        <f>'vybavení - kabinet přírodopisu'!J39</f>
        <v>0</v>
      </c>
      <c r="AY102" s="87">
        <f>'vybavení - kabinet přírodopisu'!J40</f>
        <v>0</v>
      </c>
      <c r="AZ102" s="87">
        <f>'vybavení - kabinet přírodopisu'!F37</f>
        <v>0</v>
      </c>
      <c r="BA102" s="87">
        <f>'vybavení - kabinet přírodopisu'!F38</f>
        <v>0</v>
      </c>
      <c r="BB102" s="87">
        <f>'vybavení - kabinet přírodopisu'!F39</f>
        <v>0</v>
      </c>
      <c r="BC102" s="87">
        <f>'vybavení - kabinet přírodopisu'!F40</f>
        <v>0</v>
      </c>
      <c r="BD102" s="89">
        <f>'vybavení - kabinet přírodopisu'!F41</f>
        <v>0</v>
      </c>
      <c r="BT102" s="22" t="s">
        <v>78</v>
      </c>
      <c r="BV102" s="22" t="s">
        <v>13</v>
      </c>
      <c r="BW102" s="22" t="s">
        <v>86</v>
      </c>
      <c r="BX102" s="22" t="s">
        <v>84</v>
      </c>
      <c r="CL102" s="22" t="s">
        <v>1</v>
      </c>
    </row>
    <row r="103" spans="1:91" x14ac:dyDescent="0.2">
      <c r="B103" s="18"/>
      <c r="AR103" s="18"/>
    </row>
    <row r="104" spans="1:91" s="1" customFormat="1" ht="30" customHeight="1" x14ac:dyDescent="0.2">
      <c r="B104" s="29"/>
      <c r="C104" s="61" t="s">
        <v>87</v>
      </c>
      <c r="AG104" s="195">
        <v>0</v>
      </c>
      <c r="AH104" s="195"/>
      <c r="AI104" s="195"/>
      <c r="AJ104" s="195"/>
      <c r="AK104" s="195"/>
      <c r="AL104" s="195"/>
      <c r="AM104" s="195"/>
      <c r="AN104" s="195">
        <v>0</v>
      </c>
      <c r="AO104" s="195"/>
      <c r="AP104" s="195"/>
      <c r="AQ104" s="90"/>
      <c r="AR104" s="29"/>
      <c r="AS104" s="56" t="s">
        <v>88</v>
      </c>
      <c r="AT104" s="57" t="s">
        <v>89</v>
      </c>
      <c r="AU104" s="57" t="s">
        <v>36</v>
      </c>
      <c r="AV104" s="58" t="s">
        <v>59</v>
      </c>
    </row>
    <row r="105" spans="1:91" s="1" customFormat="1" ht="10.9" customHeight="1" x14ac:dyDescent="0.2">
      <c r="B105" s="29"/>
      <c r="AR105" s="29"/>
    </row>
    <row r="106" spans="1:91" s="1" customFormat="1" ht="30" customHeight="1" x14ac:dyDescent="0.2">
      <c r="B106" s="29"/>
      <c r="C106" s="91" t="s">
        <v>90</v>
      </c>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196">
        <f>ROUND(AG94 + AG104, 2)</f>
        <v>0</v>
      </c>
      <c r="AH106" s="196"/>
      <c r="AI106" s="196"/>
      <c r="AJ106" s="196"/>
      <c r="AK106" s="196"/>
      <c r="AL106" s="196"/>
      <c r="AM106" s="196"/>
      <c r="AN106" s="196">
        <f>ROUND(AN94 + AN104, 2)</f>
        <v>0</v>
      </c>
      <c r="AO106" s="196"/>
      <c r="AP106" s="196"/>
      <c r="AQ106" s="92"/>
      <c r="AR106" s="29"/>
    </row>
    <row r="107" spans="1:91" s="1" customFormat="1" ht="6.95" customHeight="1" x14ac:dyDescent="0.2">
      <c r="B107" s="41"/>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29"/>
    </row>
  </sheetData>
  <mergeCells count="74">
    <mergeCell ref="L85:AJ85"/>
    <mergeCell ref="AM87:AN87"/>
    <mergeCell ref="AM89:AP89"/>
    <mergeCell ref="AS89:AT91"/>
    <mergeCell ref="AM90:AP90"/>
    <mergeCell ref="C92:G92"/>
    <mergeCell ref="AG92:AM92"/>
    <mergeCell ref="AN92:AP92"/>
    <mergeCell ref="I92:AF92"/>
    <mergeCell ref="AG95:AM95"/>
    <mergeCell ref="AN95:AP95"/>
    <mergeCell ref="J95:AF95"/>
    <mergeCell ref="D95:H95"/>
    <mergeCell ref="AN96:AP96"/>
    <mergeCell ref="E96:I96"/>
    <mergeCell ref="K96:AF96"/>
    <mergeCell ref="AG96:AM96"/>
    <mergeCell ref="K97:AF97"/>
    <mergeCell ref="AN97:AP97"/>
    <mergeCell ref="E97:I97"/>
    <mergeCell ref="AG97:AM97"/>
    <mergeCell ref="E98:I98"/>
    <mergeCell ref="K98:AF98"/>
    <mergeCell ref="AN99:AP99"/>
    <mergeCell ref="AG99:AM99"/>
    <mergeCell ref="D99:H99"/>
    <mergeCell ref="J99:AF99"/>
    <mergeCell ref="AN102:AP102"/>
    <mergeCell ref="AG102:AM102"/>
    <mergeCell ref="E102:I102"/>
    <mergeCell ref="K102:AF102"/>
    <mergeCell ref="AG94:AM94"/>
    <mergeCell ref="AN94:AP94"/>
    <mergeCell ref="AN100:AP100"/>
    <mergeCell ref="AG100:AM100"/>
    <mergeCell ref="E100:I100"/>
    <mergeCell ref="K100:AF100"/>
    <mergeCell ref="AN101:AP101"/>
    <mergeCell ref="AG101:AM101"/>
    <mergeCell ref="E101:I101"/>
    <mergeCell ref="K101:AF101"/>
    <mergeCell ref="AG98:AM98"/>
    <mergeCell ref="AN98:AP98"/>
    <mergeCell ref="AG104:AM104"/>
    <mergeCell ref="AN104:AP104"/>
    <mergeCell ref="AG106:AM106"/>
    <mergeCell ref="AN106:AP106"/>
    <mergeCell ref="K5:AJ5"/>
    <mergeCell ref="K6:AJ6"/>
    <mergeCell ref="E23:AN23"/>
    <mergeCell ref="AK26:AO26"/>
    <mergeCell ref="AK27:AO27"/>
    <mergeCell ref="AK29:AO29"/>
    <mergeCell ref="AK31:AO31"/>
    <mergeCell ref="W31:AE31"/>
    <mergeCell ref="L31:P31"/>
    <mergeCell ref="AK32:AO32"/>
    <mergeCell ref="W32:AE32"/>
    <mergeCell ref="L32:P32"/>
    <mergeCell ref="AK38:AO38"/>
    <mergeCell ref="X38:AB38"/>
    <mergeCell ref="AR2:BE2"/>
    <mergeCell ref="L35:P35"/>
    <mergeCell ref="W35:AE35"/>
    <mergeCell ref="AK35:AO35"/>
    <mergeCell ref="L36:P36"/>
    <mergeCell ref="W36:AE36"/>
    <mergeCell ref="AK36:AO36"/>
    <mergeCell ref="L33:P33"/>
    <mergeCell ref="AK33:AO33"/>
    <mergeCell ref="W33:AE33"/>
    <mergeCell ref="W34:AE34"/>
    <mergeCell ref="AK34:AO34"/>
    <mergeCell ref="L34:P34"/>
  </mergeCells>
  <hyperlinks>
    <hyperlink ref="A96" location="'01 - Multimediální učebna...'!C2" display="/" xr:uid="{00000000-0004-0000-0000-000000000000}"/>
    <hyperlink ref="A97" location="'01a - učebna MM'!C2" display="/" xr:uid="{00000000-0004-0000-0000-000001000000}"/>
    <hyperlink ref="A98" location="'01b - kabinet MM'!C2" display="/" xr:uid="{00000000-0004-0000-0000-000002000000}"/>
    <hyperlink ref="A100" location="'02 - Učebna přírodopisu a...'!C2" display="/" xr:uid="{00000000-0004-0000-0000-000003000000}"/>
    <hyperlink ref="A101" location="'02a - učebna přírodopisu'!C2" display="/" xr:uid="{00000000-0004-0000-0000-000004000000}"/>
    <hyperlink ref="A102" location="'02b - kabinet přírodopisu'!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18"/>
  <sheetViews>
    <sheetView showGridLines="0" topLeftCell="A132" workbookViewId="0">
      <selection activeCell="F138" sqref="F13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90" t="s">
        <v>5</v>
      </c>
      <c r="M2" s="191"/>
      <c r="N2" s="191"/>
      <c r="O2" s="191"/>
      <c r="P2" s="191"/>
      <c r="Q2" s="191"/>
      <c r="R2" s="191"/>
      <c r="S2" s="191"/>
      <c r="T2" s="191"/>
      <c r="U2" s="191"/>
      <c r="V2" s="191"/>
      <c r="AT2" s="15" t="s">
        <v>84</v>
      </c>
    </row>
    <row r="3" spans="2:46" ht="6.95" customHeight="1" x14ac:dyDescent="0.2">
      <c r="B3" s="16"/>
      <c r="C3" s="17"/>
      <c r="D3" s="17"/>
      <c r="E3" s="17"/>
      <c r="F3" s="17"/>
      <c r="G3" s="17"/>
      <c r="H3" s="17"/>
      <c r="I3" s="17"/>
      <c r="J3" s="17"/>
      <c r="K3" s="17"/>
      <c r="L3" s="18"/>
      <c r="AT3" s="15" t="s">
        <v>78</v>
      </c>
    </row>
    <row r="4" spans="2:46" ht="24.95" customHeight="1" x14ac:dyDescent="0.2">
      <c r="B4" s="18"/>
      <c r="D4" s="19" t="s">
        <v>91</v>
      </c>
      <c r="L4" s="18"/>
      <c r="M4" s="94" t="s">
        <v>10</v>
      </c>
      <c r="AT4" s="15" t="s">
        <v>3</v>
      </c>
    </row>
    <row r="5" spans="2:46" ht="6.95" customHeight="1" x14ac:dyDescent="0.2">
      <c r="B5" s="18"/>
      <c r="L5" s="18"/>
    </row>
    <row r="6" spans="2:46" ht="12" customHeight="1" x14ac:dyDescent="0.2">
      <c r="B6" s="18"/>
      <c r="D6" s="24" t="s">
        <v>14</v>
      </c>
      <c r="L6" s="18"/>
    </row>
    <row r="7" spans="2:46" ht="16.5" customHeight="1" x14ac:dyDescent="0.2">
      <c r="B7" s="18"/>
      <c r="E7" s="227" t="str">
        <f>'Rekapitulace stavby'!K6</f>
        <v>250522 - ZŠ Úšovice, Mariánské Lázně - zvyšování kvality infrastuktury</v>
      </c>
      <c r="F7" s="228"/>
      <c r="G7" s="228"/>
      <c r="H7" s="228"/>
      <c r="L7" s="18"/>
    </row>
    <row r="8" spans="2:46" s="1" customFormat="1" ht="12" customHeight="1" x14ac:dyDescent="0.2">
      <c r="B8" s="29"/>
      <c r="D8" s="24" t="s">
        <v>92</v>
      </c>
      <c r="L8" s="29"/>
    </row>
    <row r="9" spans="2:46" s="1" customFormat="1" ht="16.5" customHeight="1" x14ac:dyDescent="0.2">
      <c r="B9" s="29"/>
      <c r="E9" s="217" t="s">
        <v>303</v>
      </c>
      <c r="F9" s="226"/>
      <c r="G9" s="226"/>
      <c r="H9" s="226"/>
      <c r="L9" s="29"/>
    </row>
    <row r="10" spans="2:46" s="1" customFormat="1" x14ac:dyDescent="0.2">
      <c r="B10" s="29"/>
      <c r="L10" s="29"/>
    </row>
    <row r="11" spans="2:46" s="1" customFormat="1" ht="12" customHeight="1" x14ac:dyDescent="0.2">
      <c r="B11" s="29"/>
      <c r="D11" s="24" t="s">
        <v>16</v>
      </c>
      <c r="F11" s="22" t="s">
        <v>1</v>
      </c>
      <c r="I11" s="24" t="s">
        <v>17</v>
      </c>
      <c r="J11" s="22" t="s">
        <v>1</v>
      </c>
      <c r="L11" s="29"/>
    </row>
    <row r="12" spans="2:46" s="1" customFormat="1" ht="12" customHeight="1" x14ac:dyDescent="0.2">
      <c r="B12" s="29"/>
      <c r="D12" s="24" t="s">
        <v>18</v>
      </c>
      <c r="F12" s="22" t="s">
        <v>19</v>
      </c>
      <c r="I12" s="24" t="s">
        <v>20</v>
      </c>
      <c r="J12" s="49" t="str">
        <f>'Rekapitulace stavby'!AN8</f>
        <v>9. 9. 2022</v>
      </c>
      <c r="L12" s="29"/>
    </row>
    <row r="13" spans="2:46" s="1" customFormat="1" ht="10.9" customHeight="1" x14ac:dyDescent="0.2">
      <c r="B13" s="29"/>
      <c r="L13" s="29"/>
    </row>
    <row r="14" spans="2:46" s="1" customFormat="1" ht="12" customHeight="1" x14ac:dyDescent="0.2">
      <c r="B14" s="29"/>
      <c r="D14" s="24" t="s">
        <v>22</v>
      </c>
      <c r="I14" s="24" t="s">
        <v>23</v>
      </c>
      <c r="J14" s="22" t="str">
        <f>IF('Rekapitulace stavby'!AN10="","",'Rekapitulace stavby'!AN10)</f>
        <v/>
      </c>
      <c r="L14" s="29"/>
    </row>
    <row r="15" spans="2:46" s="1" customFormat="1" ht="18" customHeight="1" x14ac:dyDescent="0.2">
      <c r="B15" s="29"/>
      <c r="E15" s="22" t="str">
        <f>IF('Rekapitulace stavby'!E11="","",'Rekapitulace stavby'!E11)</f>
        <v xml:space="preserve"> </v>
      </c>
      <c r="I15" s="24" t="s">
        <v>24</v>
      </c>
      <c r="J15" s="22" t="str">
        <f>IF('Rekapitulace stavby'!AN11="","",'Rekapitulace stavby'!AN11)</f>
        <v/>
      </c>
      <c r="L15" s="29"/>
    </row>
    <row r="16" spans="2:46" s="1" customFormat="1" ht="6.95" customHeight="1" x14ac:dyDescent="0.2">
      <c r="B16" s="29"/>
      <c r="L16" s="29"/>
    </row>
    <row r="17" spans="2:12" s="1" customFormat="1" ht="12" customHeight="1" x14ac:dyDescent="0.2">
      <c r="B17" s="29"/>
      <c r="D17" s="24" t="s">
        <v>25</v>
      </c>
      <c r="I17" s="24" t="s">
        <v>23</v>
      </c>
      <c r="J17" s="22" t="str">
        <f>'Rekapitulace stavby'!AN13</f>
        <v/>
      </c>
      <c r="L17" s="29"/>
    </row>
    <row r="18" spans="2:12" s="1" customFormat="1" ht="18" customHeight="1" x14ac:dyDescent="0.2">
      <c r="B18" s="29"/>
      <c r="E18" s="197" t="str">
        <f>'Rekapitulace stavby'!E14</f>
        <v xml:space="preserve"> </v>
      </c>
      <c r="F18" s="197"/>
      <c r="G18" s="197"/>
      <c r="H18" s="197"/>
      <c r="I18" s="24" t="s">
        <v>24</v>
      </c>
      <c r="J18" s="22" t="str">
        <f>'Rekapitulace stavby'!AN14</f>
        <v/>
      </c>
      <c r="L18" s="29"/>
    </row>
    <row r="19" spans="2:12" s="1" customFormat="1" ht="6.95" customHeight="1" x14ac:dyDescent="0.2">
      <c r="B19" s="29"/>
      <c r="L19" s="29"/>
    </row>
    <row r="20" spans="2:12" s="1" customFormat="1" ht="12" customHeight="1" x14ac:dyDescent="0.2">
      <c r="B20" s="29"/>
      <c r="D20" s="24" t="s">
        <v>26</v>
      </c>
      <c r="I20" s="24" t="s">
        <v>23</v>
      </c>
      <c r="J20" s="22" t="str">
        <f>IF('Rekapitulace stavby'!AN16="","",'Rekapitulace stavby'!AN16)</f>
        <v/>
      </c>
      <c r="L20" s="29"/>
    </row>
    <row r="21" spans="2:12" s="1" customFormat="1" ht="18" customHeight="1" x14ac:dyDescent="0.2">
      <c r="B21" s="29"/>
      <c r="E21" s="22" t="str">
        <f>IF('Rekapitulace stavby'!E17="","",'Rekapitulace stavby'!E17)</f>
        <v xml:space="preserve"> </v>
      </c>
      <c r="I21" s="24" t="s">
        <v>24</v>
      </c>
      <c r="J21" s="22" t="str">
        <f>IF('Rekapitulace stavby'!AN17="","",'Rekapitulace stavby'!AN17)</f>
        <v/>
      </c>
      <c r="L21" s="29"/>
    </row>
    <row r="22" spans="2:12" s="1" customFormat="1" ht="6.95" customHeight="1" x14ac:dyDescent="0.2">
      <c r="B22" s="29"/>
      <c r="L22" s="29"/>
    </row>
    <row r="23" spans="2:12" s="1" customFormat="1" ht="12" customHeight="1" x14ac:dyDescent="0.2">
      <c r="B23" s="29"/>
      <c r="D23" s="24" t="s">
        <v>28</v>
      </c>
      <c r="I23" s="24" t="s">
        <v>23</v>
      </c>
      <c r="J23" s="22" t="str">
        <f>IF('Rekapitulace stavby'!AN19="","",'Rekapitulace stavby'!AN19)</f>
        <v/>
      </c>
      <c r="L23" s="29"/>
    </row>
    <row r="24" spans="2:12" s="1" customFormat="1" ht="18" customHeight="1" x14ac:dyDescent="0.2">
      <c r="B24" s="29"/>
      <c r="E24" s="22" t="str">
        <f>IF('Rekapitulace stavby'!E20="","",'Rekapitulace stavby'!E20)</f>
        <v xml:space="preserve"> </v>
      </c>
      <c r="I24" s="24" t="s">
        <v>24</v>
      </c>
      <c r="J24" s="22" t="str">
        <f>IF('Rekapitulace stavby'!AN20="","",'Rekapitulace stavby'!AN20)</f>
        <v/>
      </c>
      <c r="L24" s="29"/>
    </row>
    <row r="25" spans="2:12" s="1" customFormat="1" ht="6.95" customHeight="1" x14ac:dyDescent="0.2">
      <c r="B25" s="29"/>
      <c r="L25" s="29"/>
    </row>
    <row r="26" spans="2:12" s="1" customFormat="1" ht="12" customHeight="1" x14ac:dyDescent="0.2">
      <c r="B26" s="29"/>
      <c r="D26" s="24" t="s">
        <v>29</v>
      </c>
      <c r="L26" s="29"/>
    </row>
    <row r="27" spans="2:12" s="7" customFormat="1" ht="16.5" customHeight="1" x14ac:dyDescent="0.2">
      <c r="B27" s="95"/>
      <c r="E27" s="199" t="s">
        <v>1</v>
      </c>
      <c r="F27" s="199"/>
      <c r="G27" s="199"/>
      <c r="H27" s="199"/>
      <c r="L27" s="9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14.45" customHeight="1" x14ac:dyDescent="0.2">
      <c r="B30" s="29"/>
      <c r="D30" s="22" t="s">
        <v>93</v>
      </c>
      <c r="J30" s="28">
        <f>J96</f>
        <v>0</v>
      </c>
      <c r="L30" s="29"/>
    </row>
    <row r="31" spans="2:12" s="1" customFormat="1" ht="14.45" customHeight="1" x14ac:dyDescent="0.2">
      <c r="B31" s="29"/>
      <c r="D31" s="27" t="s">
        <v>94</v>
      </c>
      <c r="J31" s="28">
        <f>J109</f>
        <v>0</v>
      </c>
      <c r="L31" s="29"/>
    </row>
    <row r="32" spans="2:12" s="1" customFormat="1" ht="25.35" customHeight="1" x14ac:dyDescent="0.2">
      <c r="B32" s="29"/>
      <c r="D32" s="96" t="s">
        <v>32</v>
      </c>
      <c r="J32" s="63">
        <f>ROUND(J30 + J31, 2)</f>
        <v>0</v>
      </c>
      <c r="L32" s="29"/>
    </row>
    <row r="33" spans="2:12" s="1" customFormat="1" ht="6.95" customHeight="1" x14ac:dyDescent="0.2">
      <c r="B33" s="29"/>
      <c r="D33" s="50"/>
      <c r="E33" s="50"/>
      <c r="F33" s="50"/>
      <c r="G33" s="50"/>
      <c r="H33" s="50"/>
      <c r="I33" s="50"/>
      <c r="J33" s="50"/>
      <c r="K33" s="50"/>
      <c r="L33" s="29"/>
    </row>
    <row r="34" spans="2:12" s="1" customFormat="1" ht="14.45" customHeight="1" x14ac:dyDescent="0.2">
      <c r="B34" s="29"/>
      <c r="F34" s="32" t="s">
        <v>34</v>
      </c>
      <c r="I34" s="32" t="s">
        <v>33</v>
      </c>
      <c r="J34" s="32" t="s">
        <v>35</v>
      </c>
      <c r="L34" s="29"/>
    </row>
    <row r="35" spans="2:12" s="1" customFormat="1" ht="14.45" customHeight="1" x14ac:dyDescent="0.2">
      <c r="B35" s="29"/>
      <c r="D35" s="52" t="s">
        <v>36</v>
      </c>
      <c r="E35" s="24" t="s">
        <v>37</v>
      </c>
      <c r="F35" s="83">
        <f>ROUND((SUM(BE109:BE110) + SUM(BE130:BE217)),  2)</f>
        <v>0</v>
      </c>
      <c r="I35" s="97">
        <v>0.21</v>
      </c>
      <c r="J35" s="83">
        <f>ROUND(((SUM(BE109:BE110) + SUM(BE130:BE217))*I35),  2)</f>
        <v>0</v>
      </c>
      <c r="L35" s="29"/>
    </row>
    <row r="36" spans="2:12" s="1" customFormat="1" ht="14.45" customHeight="1" x14ac:dyDescent="0.2">
      <c r="B36" s="29"/>
      <c r="E36" s="24" t="s">
        <v>38</v>
      </c>
      <c r="F36" s="83">
        <f>ROUND((SUM(BF109:BF110) + SUM(BF130:BF217)),  2)</f>
        <v>0</v>
      </c>
      <c r="I36" s="97">
        <v>0.15</v>
      </c>
      <c r="J36" s="83">
        <f>ROUND(((SUM(BF109:BF110) + SUM(BF130:BF217))*I36),  2)</f>
        <v>0</v>
      </c>
      <c r="L36" s="29"/>
    </row>
    <row r="37" spans="2:12" s="1" customFormat="1" ht="14.45" hidden="1" customHeight="1" x14ac:dyDescent="0.2">
      <c r="B37" s="29"/>
      <c r="E37" s="24" t="s">
        <v>39</v>
      </c>
      <c r="F37" s="83">
        <f>ROUND((SUM(BG109:BG110) + SUM(BG130:BG217)),  2)</f>
        <v>0</v>
      </c>
      <c r="I37" s="97">
        <v>0.21</v>
      </c>
      <c r="J37" s="83">
        <f>0</f>
        <v>0</v>
      </c>
      <c r="L37" s="29"/>
    </row>
    <row r="38" spans="2:12" s="1" customFormat="1" ht="14.45" hidden="1" customHeight="1" x14ac:dyDescent="0.2">
      <c r="B38" s="29"/>
      <c r="E38" s="24" t="s">
        <v>40</v>
      </c>
      <c r="F38" s="83">
        <f>ROUND((SUM(BH109:BH110) + SUM(BH130:BH217)),  2)</f>
        <v>0</v>
      </c>
      <c r="I38" s="97">
        <v>0.15</v>
      </c>
      <c r="J38" s="83">
        <f>0</f>
        <v>0</v>
      </c>
      <c r="L38" s="29"/>
    </row>
    <row r="39" spans="2:12" s="1" customFormat="1" ht="14.45" hidden="1" customHeight="1" x14ac:dyDescent="0.2">
      <c r="B39" s="29"/>
      <c r="E39" s="24" t="s">
        <v>41</v>
      </c>
      <c r="F39" s="83">
        <f>ROUND((SUM(BI109:BI110) + SUM(BI130:BI217)),  2)</f>
        <v>0</v>
      </c>
      <c r="I39" s="97">
        <v>0</v>
      </c>
      <c r="J39" s="83">
        <f>0</f>
        <v>0</v>
      </c>
      <c r="L39" s="29"/>
    </row>
    <row r="40" spans="2:12" s="1" customFormat="1" ht="6.95" customHeight="1" x14ac:dyDescent="0.2">
      <c r="B40" s="29"/>
      <c r="L40" s="29"/>
    </row>
    <row r="41" spans="2:12" s="1" customFormat="1" ht="25.35" customHeight="1" x14ac:dyDescent="0.2">
      <c r="B41" s="29"/>
      <c r="C41" s="92"/>
      <c r="D41" s="98" t="s">
        <v>42</v>
      </c>
      <c r="E41" s="54"/>
      <c r="F41" s="54"/>
      <c r="G41" s="99" t="s">
        <v>43</v>
      </c>
      <c r="H41" s="100" t="s">
        <v>44</v>
      </c>
      <c r="I41" s="54"/>
      <c r="J41" s="101">
        <f>SUM(J32:J39)</f>
        <v>0</v>
      </c>
      <c r="K41" s="102"/>
      <c r="L41" s="29"/>
    </row>
    <row r="42" spans="2:12" s="1" customFormat="1" ht="14.45" customHeight="1" x14ac:dyDescent="0.2">
      <c r="B42" s="29"/>
      <c r="L42" s="29"/>
    </row>
    <row r="43" spans="2:12" ht="14.45" customHeight="1" x14ac:dyDescent="0.2">
      <c r="B43" s="18"/>
      <c r="L43" s="18"/>
    </row>
    <row r="44" spans="2:12" ht="14.45" customHeight="1" x14ac:dyDescent="0.2">
      <c r="B44" s="18"/>
      <c r="L44" s="18"/>
    </row>
    <row r="45" spans="2:12" ht="14.45" customHeight="1" x14ac:dyDescent="0.2">
      <c r="B45" s="18"/>
      <c r="L45" s="18"/>
    </row>
    <row r="46" spans="2:12" ht="14.45" customHeight="1" x14ac:dyDescent="0.2">
      <c r="B46" s="18"/>
      <c r="L46" s="18"/>
    </row>
    <row r="47" spans="2:12" ht="14.45" customHeight="1" x14ac:dyDescent="0.2">
      <c r="B47" s="18"/>
      <c r="L47" s="18"/>
    </row>
    <row r="48" spans="2:12" ht="14.45" customHeight="1" x14ac:dyDescent="0.2">
      <c r="B48" s="18"/>
      <c r="L48" s="18"/>
    </row>
    <row r="49" spans="2:12" ht="14.45" customHeight="1" x14ac:dyDescent="0.2">
      <c r="B49" s="18"/>
      <c r="L49" s="18"/>
    </row>
    <row r="50" spans="2:12" s="1" customFormat="1" ht="14.45" customHeight="1" x14ac:dyDescent="0.2">
      <c r="B50" s="29"/>
      <c r="D50" s="38" t="s">
        <v>45</v>
      </c>
      <c r="E50" s="39"/>
      <c r="F50" s="39"/>
      <c r="G50" s="38" t="s">
        <v>46</v>
      </c>
      <c r="H50" s="39"/>
      <c r="I50" s="39"/>
      <c r="J50" s="39"/>
      <c r="K50" s="39"/>
      <c r="L50" s="29"/>
    </row>
    <row r="51" spans="2:12" x14ac:dyDescent="0.2">
      <c r="B51" s="18"/>
      <c r="L51" s="18"/>
    </row>
    <row r="52" spans="2:12" x14ac:dyDescent="0.2">
      <c r="B52" s="18"/>
      <c r="L52" s="18"/>
    </row>
    <row r="53" spans="2:12" x14ac:dyDescent="0.2">
      <c r="B53" s="18"/>
      <c r="L53" s="18"/>
    </row>
    <row r="54" spans="2:12" x14ac:dyDescent="0.2">
      <c r="B54" s="18"/>
      <c r="L54" s="18"/>
    </row>
    <row r="55" spans="2:12" x14ac:dyDescent="0.2">
      <c r="B55" s="18"/>
      <c r="L55" s="18"/>
    </row>
    <row r="56" spans="2:12" x14ac:dyDescent="0.2">
      <c r="B56" s="18"/>
      <c r="L56" s="18"/>
    </row>
    <row r="57" spans="2:12" x14ac:dyDescent="0.2">
      <c r="B57" s="18"/>
      <c r="L57" s="18"/>
    </row>
    <row r="58" spans="2:12" x14ac:dyDescent="0.2">
      <c r="B58" s="18"/>
      <c r="L58" s="18"/>
    </row>
    <row r="59" spans="2:12" x14ac:dyDescent="0.2">
      <c r="B59" s="18"/>
      <c r="L59" s="18"/>
    </row>
    <row r="60" spans="2:12" x14ac:dyDescent="0.2">
      <c r="B60" s="18"/>
      <c r="L60" s="18"/>
    </row>
    <row r="61" spans="2:12" s="1" customFormat="1" ht="12.75" x14ac:dyDescent="0.2">
      <c r="B61" s="29"/>
      <c r="D61" s="40" t="s">
        <v>47</v>
      </c>
      <c r="E61" s="31"/>
      <c r="F61" s="103" t="s">
        <v>48</v>
      </c>
      <c r="G61" s="40" t="s">
        <v>47</v>
      </c>
      <c r="H61" s="31"/>
      <c r="I61" s="31"/>
      <c r="J61" s="104" t="s">
        <v>48</v>
      </c>
      <c r="K61" s="31"/>
      <c r="L61" s="29"/>
    </row>
    <row r="62" spans="2:12" x14ac:dyDescent="0.2">
      <c r="B62" s="18"/>
      <c r="L62" s="18"/>
    </row>
    <row r="63" spans="2:12" x14ac:dyDescent="0.2">
      <c r="B63" s="18"/>
      <c r="L63" s="18"/>
    </row>
    <row r="64" spans="2:12" x14ac:dyDescent="0.2">
      <c r="B64" s="18"/>
      <c r="L64" s="18"/>
    </row>
    <row r="65" spans="2:12" s="1" customFormat="1" ht="12.75" x14ac:dyDescent="0.2">
      <c r="B65" s="29"/>
      <c r="D65" s="38" t="s">
        <v>49</v>
      </c>
      <c r="E65" s="39"/>
      <c r="F65" s="39"/>
      <c r="G65" s="38" t="s">
        <v>50</v>
      </c>
      <c r="H65" s="39"/>
      <c r="I65" s="39"/>
      <c r="J65" s="39"/>
      <c r="K65" s="39"/>
      <c r="L65" s="29"/>
    </row>
    <row r="66" spans="2:12" x14ac:dyDescent="0.2">
      <c r="B66" s="18"/>
      <c r="L66" s="18"/>
    </row>
    <row r="67" spans="2:12" x14ac:dyDescent="0.2">
      <c r="B67" s="18"/>
      <c r="L67" s="18"/>
    </row>
    <row r="68" spans="2:12" x14ac:dyDescent="0.2">
      <c r="B68" s="18"/>
      <c r="L68" s="18"/>
    </row>
    <row r="69" spans="2:12" x14ac:dyDescent="0.2">
      <c r="B69" s="18"/>
      <c r="L69" s="18"/>
    </row>
    <row r="70" spans="2:12" x14ac:dyDescent="0.2">
      <c r="B70" s="18"/>
      <c r="L70" s="18"/>
    </row>
    <row r="71" spans="2:12" x14ac:dyDescent="0.2">
      <c r="B71" s="18"/>
      <c r="L71" s="18"/>
    </row>
    <row r="72" spans="2:12" x14ac:dyDescent="0.2">
      <c r="B72" s="18"/>
      <c r="L72" s="18"/>
    </row>
    <row r="73" spans="2:12" x14ac:dyDescent="0.2">
      <c r="B73" s="18"/>
      <c r="L73" s="18"/>
    </row>
    <row r="74" spans="2:12" x14ac:dyDescent="0.2">
      <c r="B74" s="18"/>
      <c r="L74" s="18"/>
    </row>
    <row r="75" spans="2:12" x14ac:dyDescent="0.2">
      <c r="B75" s="18"/>
      <c r="L75" s="18"/>
    </row>
    <row r="76" spans="2:12" s="1" customFormat="1" ht="12.75" x14ac:dyDescent="0.2">
      <c r="B76" s="29"/>
      <c r="D76" s="40" t="s">
        <v>47</v>
      </c>
      <c r="E76" s="31"/>
      <c r="F76" s="103" t="s">
        <v>48</v>
      </c>
      <c r="G76" s="40" t="s">
        <v>47</v>
      </c>
      <c r="H76" s="31"/>
      <c r="I76" s="31"/>
      <c r="J76" s="104" t="s">
        <v>48</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19" t="s">
        <v>95</v>
      </c>
      <c r="L82" s="29"/>
    </row>
    <row r="83" spans="2:47" s="1" customFormat="1" ht="6.95" customHeight="1" x14ac:dyDescent="0.2">
      <c r="B83" s="29"/>
      <c r="L83" s="29"/>
    </row>
    <row r="84" spans="2:47" s="1" customFormat="1" ht="12" customHeight="1" x14ac:dyDescent="0.2">
      <c r="B84" s="29"/>
      <c r="C84" s="24" t="s">
        <v>14</v>
      </c>
      <c r="L84" s="29"/>
    </row>
    <row r="85" spans="2:47" s="1" customFormat="1" ht="16.5" customHeight="1" x14ac:dyDescent="0.2">
      <c r="B85" s="29"/>
      <c r="E85" s="227" t="str">
        <f>E7</f>
        <v>250522 - ZŠ Úšovice, Mariánské Lázně - zvyšování kvality infrastuktury</v>
      </c>
      <c r="F85" s="228"/>
      <c r="G85" s="228"/>
      <c r="H85" s="228"/>
      <c r="L85" s="29"/>
    </row>
    <row r="86" spans="2:47" s="1" customFormat="1" ht="12" customHeight="1" x14ac:dyDescent="0.2">
      <c r="B86" s="29"/>
      <c r="C86" s="24" t="s">
        <v>92</v>
      </c>
      <c r="L86" s="29"/>
    </row>
    <row r="87" spans="2:47" s="1" customFormat="1" ht="16.5" customHeight="1" x14ac:dyDescent="0.2">
      <c r="B87" s="29"/>
      <c r="E87" s="217" t="str">
        <f>E9</f>
        <v>02 - Učebna přírodopisu a...</v>
      </c>
      <c r="F87" s="226"/>
      <c r="G87" s="226"/>
      <c r="H87" s="226"/>
      <c r="L87" s="29"/>
    </row>
    <row r="88" spans="2:47" s="1" customFormat="1" ht="6.95" customHeight="1" x14ac:dyDescent="0.2">
      <c r="B88" s="29"/>
      <c r="L88" s="29"/>
    </row>
    <row r="89" spans="2:47" s="1" customFormat="1" ht="12" customHeight="1" x14ac:dyDescent="0.2">
      <c r="B89" s="29"/>
      <c r="C89" s="24" t="s">
        <v>18</v>
      </c>
      <c r="F89" s="22" t="str">
        <f>F12</f>
        <v xml:space="preserve"> </v>
      </c>
      <c r="I89" s="24" t="s">
        <v>20</v>
      </c>
      <c r="J89" s="49" t="str">
        <f>IF(J12="","",J12)</f>
        <v>9. 9. 2022</v>
      </c>
      <c r="L89" s="29"/>
    </row>
    <row r="90" spans="2:47" s="1" customFormat="1" ht="6.95" customHeight="1" x14ac:dyDescent="0.2">
      <c r="B90" s="29"/>
      <c r="L90" s="29"/>
    </row>
    <row r="91" spans="2:47" s="1" customFormat="1" ht="15.2" customHeight="1" x14ac:dyDescent="0.2">
      <c r="B91" s="29"/>
      <c r="C91" s="24" t="s">
        <v>22</v>
      </c>
      <c r="F91" s="22" t="str">
        <f>E15</f>
        <v xml:space="preserve"> </v>
      </c>
      <c r="I91" s="24" t="s">
        <v>26</v>
      </c>
      <c r="J91" s="25" t="str">
        <f>E21</f>
        <v xml:space="preserve"> </v>
      </c>
      <c r="L91" s="29"/>
    </row>
    <row r="92" spans="2:47" s="1" customFormat="1" ht="15.2" customHeight="1" x14ac:dyDescent="0.2">
      <c r="B92" s="29"/>
      <c r="C92" s="24" t="s">
        <v>25</v>
      </c>
      <c r="F92" s="22" t="str">
        <f>IF(E18="","",E18)</f>
        <v xml:space="preserve"> </v>
      </c>
      <c r="I92" s="24" t="s">
        <v>28</v>
      </c>
      <c r="J92" s="25" t="str">
        <f>E24</f>
        <v xml:space="preserve"> </v>
      </c>
      <c r="L92" s="29"/>
    </row>
    <row r="93" spans="2:47" s="1" customFormat="1" ht="10.35" customHeight="1" x14ac:dyDescent="0.2">
      <c r="B93" s="29"/>
      <c r="L93" s="29"/>
    </row>
    <row r="94" spans="2:47" s="1" customFormat="1" ht="29.25" customHeight="1" x14ac:dyDescent="0.2">
      <c r="B94" s="29"/>
      <c r="C94" s="105" t="s">
        <v>96</v>
      </c>
      <c r="D94" s="92"/>
      <c r="E94" s="92"/>
      <c r="F94" s="92"/>
      <c r="G94" s="92"/>
      <c r="H94" s="92"/>
      <c r="I94" s="92"/>
      <c r="J94" s="106" t="s">
        <v>97</v>
      </c>
      <c r="K94" s="92"/>
      <c r="L94" s="29"/>
    </row>
    <row r="95" spans="2:47" s="1" customFormat="1" ht="10.35" customHeight="1" x14ac:dyDescent="0.2">
      <c r="B95" s="29"/>
      <c r="L95" s="29"/>
    </row>
    <row r="96" spans="2:47" s="1" customFormat="1" ht="22.9" customHeight="1" x14ac:dyDescent="0.2">
      <c r="B96" s="29"/>
      <c r="C96" s="107" t="s">
        <v>98</v>
      </c>
      <c r="J96" s="63">
        <f>J130</f>
        <v>0</v>
      </c>
      <c r="L96" s="29"/>
      <c r="AU96" s="15" t="s">
        <v>99</v>
      </c>
    </row>
    <row r="97" spans="2:14" s="8" customFormat="1" ht="24.95" customHeight="1" x14ac:dyDescent="0.2">
      <c r="B97" s="108"/>
      <c r="D97" s="109" t="s">
        <v>100</v>
      </c>
      <c r="E97" s="110"/>
      <c r="F97" s="110"/>
      <c r="G97" s="110"/>
      <c r="H97" s="110"/>
      <c r="I97" s="110"/>
      <c r="J97" s="111">
        <f>J131</f>
        <v>0</v>
      </c>
      <c r="L97" s="108"/>
    </row>
    <row r="98" spans="2:14" s="9" customFormat="1" ht="19.899999999999999" customHeight="1" x14ac:dyDescent="0.2">
      <c r="B98" s="112"/>
      <c r="D98" s="113" t="s">
        <v>101</v>
      </c>
      <c r="E98" s="114"/>
      <c r="F98" s="114"/>
      <c r="G98" s="114"/>
      <c r="H98" s="114"/>
      <c r="I98" s="114"/>
      <c r="J98" s="115">
        <f>J132</f>
        <v>0</v>
      </c>
      <c r="L98" s="112"/>
    </row>
    <row r="99" spans="2:14" s="9" customFormat="1" ht="19.899999999999999" customHeight="1" x14ac:dyDescent="0.2">
      <c r="B99" s="112"/>
      <c r="D99" s="113" t="s">
        <v>102</v>
      </c>
      <c r="E99" s="114"/>
      <c r="F99" s="114"/>
      <c r="G99" s="114"/>
      <c r="H99" s="114"/>
      <c r="I99" s="114"/>
      <c r="J99" s="115">
        <f>J139</f>
        <v>0</v>
      </c>
      <c r="L99" s="112"/>
    </row>
    <row r="100" spans="2:14" s="9" customFormat="1" ht="19.899999999999999" customHeight="1" x14ac:dyDescent="0.2">
      <c r="B100" s="112"/>
      <c r="D100" s="113" t="s">
        <v>103</v>
      </c>
      <c r="E100" s="114"/>
      <c r="F100" s="114"/>
      <c r="G100" s="114"/>
      <c r="H100" s="114"/>
      <c r="I100" s="114"/>
      <c r="J100" s="115">
        <f>J146</f>
        <v>0</v>
      </c>
      <c r="L100" s="112"/>
    </row>
    <row r="101" spans="2:14" s="8" customFormat="1" ht="24.95" customHeight="1" x14ac:dyDescent="0.2">
      <c r="B101" s="108"/>
      <c r="D101" s="109" t="s">
        <v>104</v>
      </c>
      <c r="E101" s="110"/>
      <c r="F101" s="110"/>
      <c r="G101" s="110"/>
      <c r="H101" s="110"/>
      <c r="I101" s="110"/>
      <c r="J101" s="111">
        <f>J158</f>
        <v>0</v>
      </c>
      <c r="L101" s="108"/>
    </row>
    <row r="102" spans="2:14" s="9" customFormat="1" ht="19.899999999999999" customHeight="1" x14ac:dyDescent="0.2">
      <c r="B102" s="112"/>
      <c r="D102" s="113" t="s">
        <v>105</v>
      </c>
      <c r="E102" s="114"/>
      <c r="F102" s="114"/>
      <c r="G102" s="114"/>
      <c r="H102" s="114"/>
      <c r="I102" s="114"/>
      <c r="J102" s="115">
        <f>J159</f>
        <v>0</v>
      </c>
      <c r="L102" s="112"/>
    </row>
    <row r="103" spans="2:14" s="9" customFormat="1" ht="19.899999999999999" customHeight="1" x14ac:dyDescent="0.2">
      <c r="B103" s="112"/>
      <c r="D103" s="113" t="s">
        <v>106</v>
      </c>
      <c r="E103" s="114"/>
      <c r="F103" s="114"/>
      <c r="G103" s="114"/>
      <c r="H103" s="114"/>
      <c r="I103" s="114"/>
      <c r="J103" s="115">
        <f>J170</f>
        <v>0</v>
      </c>
      <c r="L103" s="112"/>
    </row>
    <row r="104" spans="2:14" s="9" customFormat="1" ht="19.899999999999999" customHeight="1" x14ac:dyDescent="0.2">
      <c r="B104" s="112"/>
      <c r="D104" s="113" t="s">
        <v>107</v>
      </c>
      <c r="E104" s="114"/>
      <c r="F104" s="114"/>
      <c r="G104" s="114"/>
      <c r="H104" s="114"/>
      <c r="I104" s="114"/>
      <c r="J104" s="115">
        <f>J177</f>
        <v>0</v>
      </c>
      <c r="L104" s="112"/>
    </row>
    <row r="105" spans="2:14" s="9" customFormat="1" ht="19.899999999999999" customHeight="1" x14ac:dyDescent="0.2">
      <c r="B105" s="112"/>
      <c r="D105" s="113" t="s">
        <v>304</v>
      </c>
      <c r="E105" s="114"/>
      <c r="F105" s="114"/>
      <c r="G105" s="114"/>
      <c r="H105" s="114"/>
      <c r="I105" s="114"/>
      <c r="J105" s="115">
        <f>J198</f>
        <v>0</v>
      </c>
      <c r="L105" s="112"/>
    </row>
    <row r="106" spans="2:14" s="9" customFormat="1" ht="19.899999999999999" customHeight="1" x14ac:dyDescent="0.2">
      <c r="B106" s="112"/>
      <c r="D106" s="113" t="s">
        <v>108</v>
      </c>
      <c r="E106" s="114"/>
      <c r="F106" s="114"/>
      <c r="G106" s="114"/>
      <c r="H106" s="114"/>
      <c r="I106" s="114"/>
      <c r="J106" s="115">
        <f>J203</f>
        <v>0</v>
      </c>
      <c r="L106" s="112"/>
    </row>
    <row r="107" spans="2:14" s="1" customFormat="1" ht="21.75" customHeight="1" x14ac:dyDescent="0.2">
      <c r="B107" s="29"/>
      <c r="L107" s="29"/>
    </row>
    <row r="108" spans="2:14" s="1" customFormat="1" ht="6.95" customHeight="1" x14ac:dyDescent="0.2">
      <c r="B108" s="29"/>
      <c r="L108" s="29"/>
    </row>
    <row r="109" spans="2:14" s="1" customFormat="1" ht="29.25" customHeight="1" x14ac:dyDescent="0.2">
      <c r="B109" s="29"/>
      <c r="C109" s="107" t="s">
        <v>109</v>
      </c>
      <c r="J109" s="116">
        <v>0</v>
      </c>
      <c r="L109" s="29"/>
      <c r="N109" s="117" t="s">
        <v>36</v>
      </c>
    </row>
    <row r="110" spans="2:14" s="1" customFormat="1" ht="18" customHeight="1" x14ac:dyDescent="0.2">
      <c r="B110" s="29"/>
      <c r="L110" s="29"/>
    </row>
    <row r="111" spans="2:14" s="1" customFormat="1" ht="29.25" customHeight="1" x14ac:dyDescent="0.2">
      <c r="B111" s="29"/>
      <c r="C111" s="91" t="s">
        <v>90</v>
      </c>
      <c r="D111" s="92"/>
      <c r="E111" s="92"/>
      <c r="F111" s="92"/>
      <c r="G111" s="92"/>
      <c r="H111" s="92"/>
      <c r="I111" s="92"/>
      <c r="J111" s="93">
        <f>ROUND(J96+J109,2)</f>
        <v>0</v>
      </c>
      <c r="K111" s="92"/>
      <c r="L111" s="29"/>
    </row>
    <row r="112" spans="2:14" s="1" customFormat="1" ht="6.95" customHeight="1" x14ac:dyDescent="0.2">
      <c r="B112" s="41"/>
      <c r="C112" s="42"/>
      <c r="D112" s="42"/>
      <c r="E112" s="42"/>
      <c r="F112" s="42"/>
      <c r="G112" s="42"/>
      <c r="H112" s="42"/>
      <c r="I112" s="42"/>
      <c r="J112" s="42"/>
      <c r="K112" s="42"/>
      <c r="L112" s="29"/>
    </row>
    <row r="116" spans="2:12" s="1" customFormat="1" ht="6.95" customHeight="1" x14ac:dyDescent="0.2">
      <c r="B116" s="43"/>
      <c r="C116" s="44"/>
      <c r="D116" s="44"/>
      <c r="E116" s="44"/>
      <c r="F116" s="44"/>
      <c r="G116" s="44"/>
      <c r="H116" s="44"/>
      <c r="I116" s="44"/>
      <c r="J116" s="44"/>
      <c r="K116" s="44"/>
      <c r="L116" s="29"/>
    </row>
    <row r="117" spans="2:12" s="1" customFormat="1" ht="24.95" customHeight="1" x14ac:dyDescent="0.2">
      <c r="B117" s="29"/>
      <c r="C117" s="19" t="s">
        <v>110</v>
      </c>
      <c r="L117" s="29"/>
    </row>
    <row r="118" spans="2:12" s="1" customFormat="1" ht="6.95" customHeight="1" x14ac:dyDescent="0.2">
      <c r="B118" s="29"/>
      <c r="L118" s="29"/>
    </row>
    <row r="119" spans="2:12" s="1" customFormat="1" ht="12" customHeight="1" x14ac:dyDescent="0.2">
      <c r="B119" s="29"/>
      <c r="C119" s="24" t="s">
        <v>14</v>
      </c>
      <c r="L119" s="29"/>
    </row>
    <row r="120" spans="2:12" s="1" customFormat="1" ht="16.5" customHeight="1" x14ac:dyDescent="0.2">
      <c r="B120" s="29"/>
      <c r="E120" s="227" t="str">
        <f>E7</f>
        <v>250522 - ZŠ Úšovice, Mariánské Lázně - zvyšování kvality infrastuktury</v>
      </c>
      <c r="F120" s="228"/>
      <c r="G120" s="228"/>
      <c r="H120" s="228"/>
      <c r="L120" s="29"/>
    </row>
    <row r="121" spans="2:12" s="1" customFormat="1" ht="12" customHeight="1" x14ac:dyDescent="0.2">
      <c r="B121" s="29"/>
      <c r="C121" s="24" t="s">
        <v>92</v>
      </c>
      <c r="L121" s="29"/>
    </row>
    <row r="122" spans="2:12" s="1" customFormat="1" ht="16.5" customHeight="1" x14ac:dyDescent="0.2">
      <c r="B122" s="29"/>
      <c r="E122" s="217" t="str">
        <f>E9</f>
        <v>02 - Učebna přírodopisu a...</v>
      </c>
      <c r="F122" s="226"/>
      <c r="G122" s="226"/>
      <c r="H122" s="226"/>
      <c r="L122" s="29"/>
    </row>
    <row r="123" spans="2:12" s="1" customFormat="1" ht="6.95" customHeight="1" x14ac:dyDescent="0.2">
      <c r="B123" s="29"/>
      <c r="L123" s="29"/>
    </row>
    <row r="124" spans="2:12" s="1" customFormat="1" ht="12" customHeight="1" x14ac:dyDescent="0.2">
      <c r="B124" s="29"/>
      <c r="C124" s="24" t="s">
        <v>18</v>
      </c>
      <c r="F124" s="22" t="str">
        <f>F12</f>
        <v xml:space="preserve"> </v>
      </c>
      <c r="I124" s="24" t="s">
        <v>20</v>
      </c>
      <c r="J124" s="49" t="str">
        <f>IF(J12="","",J12)</f>
        <v>9. 9. 2022</v>
      </c>
      <c r="L124" s="29"/>
    </row>
    <row r="125" spans="2:12" s="1" customFormat="1" ht="6.95" customHeight="1" x14ac:dyDescent="0.2">
      <c r="B125" s="29"/>
      <c r="L125" s="29"/>
    </row>
    <row r="126" spans="2:12" s="1" customFormat="1" ht="15.2" customHeight="1" x14ac:dyDescent="0.2">
      <c r="B126" s="29"/>
      <c r="C126" s="24" t="s">
        <v>22</v>
      </c>
      <c r="F126" s="22" t="str">
        <f>E15</f>
        <v xml:space="preserve"> </v>
      </c>
      <c r="I126" s="24" t="s">
        <v>26</v>
      </c>
      <c r="J126" s="25" t="str">
        <f>E21</f>
        <v xml:space="preserve"> </v>
      </c>
      <c r="L126" s="29"/>
    </row>
    <row r="127" spans="2:12" s="1" customFormat="1" ht="15.2" customHeight="1" x14ac:dyDescent="0.2">
      <c r="B127" s="29"/>
      <c r="C127" s="24" t="s">
        <v>25</v>
      </c>
      <c r="F127" s="22" t="str">
        <f>IF(E18="","",E18)</f>
        <v xml:space="preserve"> </v>
      </c>
      <c r="I127" s="24" t="s">
        <v>28</v>
      </c>
      <c r="J127" s="25" t="str">
        <f>E24</f>
        <v xml:space="preserve"> </v>
      </c>
      <c r="L127" s="29"/>
    </row>
    <row r="128" spans="2:12" s="1" customFormat="1" ht="10.35" customHeight="1" x14ac:dyDescent="0.2">
      <c r="B128" s="29"/>
      <c r="L128" s="29"/>
    </row>
    <row r="129" spans="2:65" s="10" customFormat="1" ht="29.25" customHeight="1" x14ac:dyDescent="0.2">
      <c r="B129" s="118"/>
      <c r="C129" s="119" t="s">
        <v>111</v>
      </c>
      <c r="D129" s="120" t="s">
        <v>57</v>
      </c>
      <c r="E129" s="120" t="s">
        <v>53</v>
      </c>
      <c r="F129" s="120" t="s">
        <v>54</v>
      </c>
      <c r="G129" s="120" t="s">
        <v>112</v>
      </c>
      <c r="H129" s="120" t="s">
        <v>113</v>
      </c>
      <c r="I129" s="120" t="s">
        <v>114</v>
      </c>
      <c r="J129" s="121" t="s">
        <v>97</v>
      </c>
      <c r="K129" s="122" t="s">
        <v>115</v>
      </c>
      <c r="L129" s="118"/>
      <c r="M129" s="56" t="s">
        <v>1</v>
      </c>
      <c r="N129" s="57" t="s">
        <v>36</v>
      </c>
      <c r="O129" s="57" t="s">
        <v>116</v>
      </c>
      <c r="P129" s="57" t="s">
        <v>117</v>
      </c>
      <c r="Q129" s="57" t="s">
        <v>118</v>
      </c>
      <c r="R129" s="57" t="s">
        <v>119</v>
      </c>
      <c r="S129" s="57" t="s">
        <v>120</v>
      </c>
      <c r="T129" s="58" t="s">
        <v>121</v>
      </c>
    </row>
    <row r="130" spans="2:65" s="1" customFormat="1" ht="22.9" customHeight="1" x14ac:dyDescent="0.25">
      <c r="B130" s="29"/>
      <c r="C130" s="61" t="s">
        <v>122</v>
      </c>
      <c r="J130" s="123">
        <f>BK130</f>
        <v>0</v>
      </c>
      <c r="L130" s="29"/>
      <c r="M130" s="59"/>
      <c r="N130" s="50"/>
      <c r="O130" s="50"/>
      <c r="P130" s="124">
        <f>P131+P158</f>
        <v>0</v>
      </c>
      <c r="Q130" s="50"/>
      <c r="R130" s="124">
        <f>R131+R158</f>
        <v>0</v>
      </c>
      <c r="S130" s="50"/>
      <c r="T130" s="125">
        <f>T131+T158</f>
        <v>0</v>
      </c>
      <c r="AT130" s="15" t="s">
        <v>71</v>
      </c>
      <c r="AU130" s="15" t="s">
        <v>99</v>
      </c>
      <c r="BK130" s="126">
        <f>BK131+BK158</f>
        <v>0</v>
      </c>
    </row>
    <row r="131" spans="2:65" s="11" customFormat="1" ht="25.9" customHeight="1" x14ac:dyDescent="0.2">
      <c r="B131" s="127"/>
      <c r="D131" s="128" t="s">
        <v>71</v>
      </c>
      <c r="E131" s="129" t="s">
        <v>123</v>
      </c>
      <c r="F131" s="129" t="s">
        <v>124</v>
      </c>
      <c r="J131" s="130">
        <f>BK131</f>
        <v>0</v>
      </c>
      <c r="L131" s="127"/>
      <c r="M131" s="131"/>
      <c r="P131" s="132">
        <f>P132+P139+P146</f>
        <v>0</v>
      </c>
      <c r="R131" s="132">
        <f>R132+R139+R146</f>
        <v>0</v>
      </c>
      <c r="T131" s="133">
        <f>T132+T139+T146</f>
        <v>0</v>
      </c>
      <c r="AR131" s="128" t="s">
        <v>76</v>
      </c>
      <c r="AT131" s="134" t="s">
        <v>71</v>
      </c>
      <c r="AU131" s="134" t="s">
        <v>72</v>
      </c>
      <c r="AY131" s="128" t="s">
        <v>125</v>
      </c>
      <c r="BK131" s="135">
        <f>BK132+BK139+BK146</f>
        <v>0</v>
      </c>
    </row>
    <row r="132" spans="2:65" s="11" customFormat="1" ht="22.9" customHeight="1" x14ac:dyDescent="0.2">
      <c r="B132" s="127"/>
      <c r="D132" s="128" t="s">
        <v>71</v>
      </c>
      <c r="E132" s="136" t="s">
        <v>126</v>
      </c>
      <c r="F132" s="136" t="s">
        <v>127</v>
      </c>
      <c r="J132" s="137">
        <f>BK132</f>
        <v>0</v>
      </c>
      <c r="L132" s="127"/>
      <c r="M132" s="131"/>
      <c r="P132" s="132">
        <f>SUM(P133:P138)</f>
        <v>0</v>
      </c>
      <c r="R132" s="132">
        <f>SUM(R133:R138)</f>
        <v>0</v>
      </c>
      <c r="T132" s="133">
        <f>SUM(T133:T138)</f>
        <v>0</v>
      </c>
      <c r="AR132" s="128" t="s">
        <v>76</v>
      </c>
      <c r="AT132" s="134" t="s">
        <v>71</v>
      </c>
      <c r="AU132" s="134" t="s">
        <v>76</v>
      </c>
      <c r="AY132" s="128" t="s">
        <v>125</v>
      </c>
      <c r="BK132" s="135">
        <f>SUM(BK133:BK138)</f>
        <v>0</v>
      </c>
    </row>
    <row r="133" spans="2:65" s="1" customFormat="1" ht="16.5" customHeight="1" x14ac:dyDescent="0.2">
      <c r="B133" s="138"/>
      <c r="C133" s="139">
        <v>1</v>
      </c>
      <c r="D133" s="139" t="s">
        <v>129</v>
      </c>
      <c r="E133" s="140" t="s">
        <v>130</v>
      </c>
      <c r="F133" s="141" t="s">
        <v>131</v>
      </c>
      <c r="G133" s="142" t="s">
        <v>132</v>
      </c>
      <c r="H133" s="143">
        <v>0.438</v>
      </c>
      <c r="I133" s="180">
        <v>0</v>
      </c>
      <c r="J133" s="144">
        <f>ROUND(I133*H133,2)</f>
        <v>0</v>
      </c>
      <c r="K133" s="145"/>
      <c r="L133" s="29"/>
      <c r="M133" s="146" t="s">
        <v>1</v>
      </c>
      <c r="N133" s="117" t="s">
        <v>37</v>
      </c>
      <c r="O133" s="147">
        <v>0</v>
      </c>
      <c r="P133" s="147">
        <f>O133*H133</f>
        <v>0</v>
      </c>
      <c r="Q133" s="147">
        <v>0</v>
      </c>
      <c r="R133" s="147">
        <f>Q133*H133</f>
        <v>0</v>
      </c>
      <c r="S133" s="147">
        <v>0</v>
      </c>
      <c r="T133" s="148">
        <f>S133*H133</f>
        <v>0</v>
      </c>
      <c r="AR133" s="149" t="s">
        <v>133</v>
      </c>
      <c r="AT133" s="149" t="s">
        <v>129</v>
      </c>
      <c r="AU133" s="149" t="s">
        <v>78</v>
      </c>
      <c r="AY133" s="15" t="s">
        <v>125</v>
      </c>
      <c r="BE133" s="150">
        <f>IF(N133="základní",J133,0)</f>
        <v>0</v>
      </c>
      <c r="BF133" s="150">
        <f>IF(N133="snížená",J133,0)</f>
        <v>0</v>
      </c>
      <c r="BG133" s="150">
        <f>IF(N133="zákl. přenesená",J133,0)</f>
        <v>0</v>
      </c>
      <c r="BH133" s="150">
        <f>IF(N133="sníž. přenesená",J133,0)</f>
        <v>0</v>
      </c>
      <c r="BI133" s="150">
        <f>IF(N133="nulová",J133,0)</f>
        <v>0</v>
      </c>
      <c r="BJ133" s="15" t="s">
        <v>76</v>
      </c>
      <c r="BK133" s="150">
        <f>ROUND(I133*H133,2)</f>
        <v>0</v>
      </c>
      <c r="BL133" s="15" t="s">
        <v>133</v>
      </c>
      <c r="BM133" s="149" t="s">
        <v>78</v>
      </c>
    </row>
    <row r="134" spans="2:65" s="12" customFormat="1" x14ac:dyDescent="0.2">
      <c r="B134" s="151"/>
      <c r="D134" s="152" t="s">
        <v>134</v>
      </c>
      <c r="E134" s="153" t="s">
        <v>1</v>
      </c>
      <c r="F134" s="154" t="s">
        <v>305</v>
      </c>
      <c r="H134" s="155">
        <v>0.438</v>
      </c>
      <c r="L134" s="151"/>
      <c r="M134" s="156"/>
      <c r="T134" s="157"/>
      <c r="AT134" s="153" t="s">
        <v>134</v>
      </c>
      <c r="AU134" s="153" t="s">
        <v>78</v>
      </c>
      <c r="AV134" s="12" t="s">
        <v>78</v>
      </c>
      <c r="AW134" s="12" t="s">
        <v>27</v>
      </c>
      <c r="AX134" s="12" t="s">
        <v>72</v>
      </c>
      <c r="AY134" s="153" t="s">
        <v>125</v>
      </c>
    </row>
    <row r="135" spans="2:65" s="13" customFormat="1" x14ac:dyDescent="0.2">
      <c r="B135" s="158"/>
      <c r="D135" s="152" t="s">
        <v>134</v>
      </c>
      <c r="E135" s="159" t="s">
        <v>1</v>
      </c>
      <c r="F135" s="160" t="s">
        <v>135</v>
      </c>
      <c r="H135" s="161">
        <v>0.438</v>
      </c>
      <c r="L135" s="158"/>
      <c r="M135" s="162"/>
      <c r="T135" s="163"/>
      <c r="AT135" s="159" t="s">
        <v>134</v>
      </c>
      <c r="AU135" s="159" t="s">
        <v>78</v>
      </c>
      <c r="AV135" s="13" t="s">
        <v>133</v>
      </c>
      <c r="AW135" s="13" t="s">
        <v>27</v>
      </c>
      <c r="AX135" s="13" t="s">
        <v>76</v>
      </c>
      <c r="AY135" s="159" t="s">
        <v>125</v>
      </c>
    </row>
    <row r="136" spans="2:65" s="1" customFormat="1" ht="16.5" customHeight="1" x14ac:dyDescent="0.2">
      <c r="B136" s="138"/>
      <c r="C136" s="139">
        <v>2</v>
      </c>
      <c r="D136" s="139" t="s">
        <v>129</v>
      </c>
      <c r="E136" s="140" t="s">
        <v>136</v>
      </c>
      <c r="F136" s="141" t="s">
        <v>137</v>
      </c>
      <c r="G136" s="142" t="s">
        <v>138</v>
      </c>
      <c r="H136" s="143">
        <v>8.75</v>
      </c>
      <c r="I136" s="180">
        <v>0</v>
      </c>
      <c r="J136" s="144">
        <f>ROUND(I136*H136,2)</f>
        <v>0</v>
      </c>
      <c r="K136" s="145"/>
      <c r="L136" s="29"/>
      <c r="M136" s="146" t="s">
        <v>1</v>
      </c>
      <c r="N136" s="117" t="s">
        <v>37</v>
      </c>
      <c r="O136" s="147">
        <v>0</v>
      </c>
      <c r="P136" s="147">
        <f>O136*H136</f>
        <v>0</v>
      </c>
      <c r="Q136" s="147">
        <v>0</v>
      </c>
      <c r="R136" s="147">
        <f>Q136*H136</f>
        <v>0</v>
      </c>
      <c r="S136" s="147">
        <v>0</v>
      </c>
      <c r="T136" s="148">
        <f>S136*H136</f>
        <v>0</v>
      </c>
      <c r="AR136" s="149" t="s">
        <v>133</v>
      </c>
      <c r="AT136" s="149" t="s">
        <v>129</v>
      </c>
      <c r="AU136" s="149" t="s">
        <v>78</v>
      </c>
      <c r="AY136" s="15" t="s">
        <v>125</v>
      </c>
      <c r="BE136" s="150">
        <f>IF(N136="základní",J136,0)</f>
        <v>0</v>
      </c>
      <c r="BF136" s="150">
        <f>IF(N136="snížená",J136,0)</f>
        <v>0</v>
      </c>
      <c r="BG136" s="150">
        <f>IF(N136="zákl. přenesená",J136,0)</f>
        <v>0</v>
      </c>
      <c r="BH136" s="150">
        <f>IF(N136="sníž. přenesená",J136,0)</f>
        <v>0</v>
      </c>
      <c r="BI136" s="150">
        <f>IF(N136="nulová",J136,0)</f>
        <v>0</v>
      </c>
      <c r="BJ136" s="15" t="s">
        <v>76</v>
      </c>
      <c r="BK136" s="150">
        <f>ROUND(I136*H136,2)</f>
        <v>0</v>
      </c>
      <c r="BL136" s="15" t="s">
        <v>133</v>
      </c>
      <c r="BM136" s="149" t="s">
        <v>133</v>
      </c>
    </row>
    <row r="137" spans="2:65" s="12" customFormat="1" x14ac:dyDescent="0.2">
      <c r="B137" s="151"/>
      <c r="D137" s="152" t="s">
        <v>134</v>
      </c>
      <c r="E137" s="153" t="s">
        <v>1</v>
      </c>
      <c r="F137" s="154" t="s">
        <v>306</v>
      </c>
      <c r="H137" s="155">
        <v>8.75</v>
      </c>
      <c r="L137" s="151"/>
      <c r="M137" s="156"/>
      <c r="T137" s="157"/>
      <c r="AT137" s="153" t="s">
        <v>134</v>
      </c>
      <c r="AU137" s="153" t="s">
        <v>78</v>
      </c>
      <c r="AV137" s="12" t="s">
        <v>78</v>
      </c>
      <c r="AW137" s="12" t="s">
        <v>27</v>
      </c>
      <c r="AX137" s="12" t="s">
        <v>72</v>
      </c>
      <c r="AY137" s="153" t="s">
        <v>125</v>
      </c>
    </row>
    <row r="138" spans="2:65" s="13" customFormat="1" x14ac:dyDescent="0.2">
      <c r="B138" s="158"/>
      <c r="D138" s="152" t="s">
        <v>134</v>
      </c>
      <c r="E138" s="159" t="s">
        <v>1</v>
      </c>
      <c r="F138" s="160" t="s">
        <v>135</v>
      </c>
      <c r="H138" s="161">
        <v>8.75</v>
      </c>
      <c r="L138" s="158"/>
      <c r="M138" s="162"/>
      <c r="T138" s="163"/>
      <c r="AT138" s="159" t="s">
        <v>134</v>
      </c>
      <c r="AU138" s="159" t="s">
        <v>78</v>
      </c>
      <c r="AV138" s="13" t="s">
        <v>133</v>
      </c>
      <c r="AW138" s="13" t="s">
        <v>27</v>
      </c>
      <c r="AX138" s="13" t="s">
        <v>76</v>
      </c>
      <c r="AY138" s="159" t="s">
        <v>125</v>
      </c>
    </row>
    <row r="139" spans="2:65" s="11" customFormat="1" ht="22.9" customHeight="1" x14ac:dyDescent="0.2">
      <c r="B139" s="127"/>
      <c r="D139" s="128" t="s">
        <v>71</v>
      </c>
      <c r="E139" s="136" t="s">
        <v>139</v>
      </c>
      <c r="F139" s="136" t="s">
        <v>140</v>
      </c>
      <c r="J139" s="137">
        <f>BK139</f>
        <v>0</v>
      </c>
      <c r="L139" s="127"/>
      <c r="M139" s="131"/>
      <c r="P139" s="132">
        <f>SUM(P140:P145)</f>
        <v>0</v>
      </c>
      <c r="R139" s="132">
        <f>SUM(R140:R145)</f>
        <v>0</v>
      </c>
      <c r="T139" s="133">
        <f>SUM(T140:T145)</f>
        <v>0</v>
      </c>
      <c r="AR139" s="128" t="s">
        <v>76</v>
      </c>
      <c r="AT139" s="134" t="s">
        <v>71</v>
      </c>
      <c r="AU139" s="134" t="s">
        <v>76</v>
      </c>
      <c r="AY139" s="128" t="s">
        <v>125</v>
      </c>
      <c r="BK139" s="135">
        <f>SUM(BK140:BK145)</f>
        <v>0</v>
      </c>
    </row>
    <row r="140" spans="2:65" s="1" customFormat="1" ht="16.5" customHeight="1" x14ac:dyDescent="0.2">
      <c r="B140" s="138"/>
      <c r="C140" s="139">
        <v>3</v>
      </c>
      <c r="D140" s="139" t="s">
        <v>129</v>
      </c>
      <c r="E140" s="140" t="s">
        <v>142</v>
      </c>
      <c r="F140" s="141" t="s">
        <v>143</v>
      </c>
      <c r="G140" s="142" t="s">
        <v>144</v>
      </c>
      <c r="H140" s="143">
        <v>35</v>
      </c>
      <c r="I140" s="180">
        <v>0</v>
      </c>
      <c r="J140" s="144">
        <f>ROUND(I140*H140,2)</f>
        <v>0</v>
      </c>
      <c r="K140" s="145"/>
      <c r="L140" s="29"/>
      <c r="M140" s="146" t="s">
        <v>1</v>
      </c>
      <c r="N140" s="117" t="s">
        <v>37</v>
      </c>
      <c r="O140" s="147">
        <v>0</v>
      </c>
      <c r="P140" s="147">
        <f>O140*H140</f>
        <v>0</v>
      </c>
      <c r="Q140" s="147">
        <v>0</v>
      </c>
      <c r="R140" s="147">
        <f>Q140*H140</f>
        <v>0</v>
      </c>
      <c r="S140" s="147">
        <v>0</v>
      </c>
      <c r="T140" s="148">
        <f>S140*H140</f>
        <v>0</v>
      </c>
      <c r="AR140" s="149" t="s">
        <v>133</v>
      </c>
      <c r="AT140" s="149" t="s">
        <v>129</v>
      </c>
      <c r="AU140" s="149" t="s">
        <v>78</v>
      </c>
      <c r="AY140" s="15" t="s">
        <v>125</v>
      </c>
      <c r="BE140" s="150">
        <f>IF(N140="základní",J140,0)</f>
        <v>0</v>
      </c>
      <c r="BF140" s="150">
        <f>IF(N140="snížená",J140,0)</f>
        <v>0</v>
      </c>
      <c r="BG140" s="150">
        <f>IF(N140="zákl. přenesená",J140,0)</f>
        <v>0</v>
      </c>
      <c r="BH140" s="150">
        <f>IF(N140="sníž. přenesená",J140,0)</f>
        <v>0</v>
      </c>
      <c r="BI140" s="150">
        <f>IF(N140="nulová",J140,0)</f>
        <v>0</v>
      </c>
      <c r="BJ140" s="15" t="s">
        <v>76</v>
      </c>
      <c r="BK140" s="150">
        <f>ROUND(I140*H140,2)</f>
        <v>0</v>
      </c>
      <c r="BL140" s="15" t="s">
        <v>133</v>
      </c>
      <c r="BM140" s="149" t="s">
        <v>126</v>
      </c>
    </row>
    <row r="141" spans="2:65" s="12" customFormat="1" x14ac:dyDescent="0.2">
      <c r="B141" s="151"/>
      <c r="D141" s="152" t="s">
        <v>134</v>
      </c>
      <c r="E141" s="153" t="s">
        <v>1</v>
      </c>
      <c r="F141" s="154" t="s">
        <v>307</v>
      </c>
      <c r="H141" s="155">
        <v>35</v>
      </c>
      <c r="L141" s="151"/>
      <c r="M141" s="156"/>
      <c r="T141" s="157"/>
      <c r="AT141" s="153" t="s">
        <v>134</v>
      </c>
      <c r="AU141" s="153" t="s">
        <v>78</v>
      </c>
      <c r="AV141" s="12" t="s">
        <v>78</v>
      </c>
      <c r="AW141" s="12" t="s">
        <v>27</v>
      </c>
      <c r="AX141" s="12" t="s">
        <v>72</v>
      </c>
      <c r="AY141" s="153" t="s">
        <v>125</v>
      </c>
    </row>
    <row r="142" spans="2:65" s="13" customFormat="1" x14ac:dyDescent="0.2">
      <c r="B142" s="158"/>
      <c r="D142" s="152" t="s">
        <v>134</v>
      </c>
      <c r="E142" s="159" t="s">
        <v>1</v>
      </c>
      <c r="F142" s="160" t="s">
        <v>135</v>
      </c>
      <c r="H142" s="161">
        <v>35</v>
      </c>
      <c r="L142" s="158"/>
      <c r="M142" s="162"/>
      <c r="T142" s="163"/>
      <c r="AT142" s="159" t="s">
        <v>134</v>
      </c>
      <c r="AU142" s="159" t="s">
        <v>78</v>
      </c>
      <c r="AV142" s="13" t="s">
        <v>133</v>
      </c>
      <c r="AW142" s="13" t="s">
        <v>27</v>
      </c>
      <c r="AX142" s="13" t="s">
        <v>76</v>
      </c>
      <c r="AY142" s="159" t="s">
        <v>125</v>
      </c>
    </row>
    <row r="143" spans="2:65" s="1" customFormat="1" ht="16.5" customHeight="1" x14ac:dyDescent="0.2">
      <c r="B143" s="138"/>
      <c r="C143" s="139">
        <v>4</v>
      </c>
      <c r="D143" s="139" t="s">
        <v>129</v>
      </c>
      <c r="E143" s="140" t="s">
        <v>147</v>
      </c>
      <c r="F143" s="141" t="s">
        <v>148</v>
      </c>
      <c r="G143" s="142" t="s">
        <v>144</v>
      </c>
      <c r="H143" s="143">
        <v>70</v>
      </c>
      <c r="I143" s="180">
        <v>0</v>
      </c>
      <c r="J143" s="144">
        <f>ROUND(I143*H143,2)</f>
        <v>0</v>
      </c>
      <c r="K143" s="145"/>
      <c r="L143" s="29"/>
      <c r="M143" s="146" t="s">
        <v>1</v>
      </c>
      <c r="N143" s="117" t="s">
        <v>37</v>
      </c>
      <c r="O143" s="147">
        <v>0</v>
      </c>
      <c r="P143" s="147">
        <f>O143*H143</f>
        <v>0</v>
      </c>
      <c r="Q143" s="147">
        <v>0</v>
      </c>
      <c r="R143" s="147">
        <f>Q143*H143</f>
        <v>0</v>
      </c>
      <c r="S143" s="147">
        <v>0</v>
      </c>
      <c r="T143" s="148">
        <f>S143*H143</f>
        <v>0</v>
      </c>
      <c r="AR143" s="149" t="s">
        <v>133</v>
      </c>
      <c r="AT143" s="149" t="s">
        <v>129</v>
      </c>
      <c r="AU143" s="149" t="s">
        <v>78</v>
      </c>
      <c r="AY143" s="15" t="s">
        <v>125</v>
      </c>
      <c r="BE143" s="150">
        <f>IF(N143="základní",J143,0)</f>
        <v>0</v>
      </c>
      <c r="BF143" s="150">
        <f>IF(N143="snížená",J143,0)</f>
        <v>0</v>
      </c>
      <c r="BG143" s="150">
        <f>IF(N143="zákl. přenesená",J143,0)</f>
        <v>0</v>
      </c>
      <c r="BH143" s="150">
        <f>IF(N143="sníž. přenesená",J143,0)</f>
        <v>0</v>
      </c>
      <c r="BI143" s="150">
        <f>IF(N143="nulová",J143,0)</f>
        <v>0</v>
      </c>
      <c r="BJ143" s="15" t="s">
        <v>76</v>
      </c>
      <c r="BK143" s="150">
        <f>ROUND(I143*H143,2)</f>
        <v>0</v>
      </c>
      <c r="BL143" s="15" t="s">
        <v>133</v>
      </c>
      <c r="BM143" s="149" t="s">
        <v>145</v>
      </c>
    </row>
    <row r="144" spans="2:65" s="12" customFormat="1" x14ac:dyDescent="0.2">
      <c r="B144" s="151"/>
      <c r="D144" s="152" t="s">
        <v>134</v>
      </c>
      <c r="E144" s="153" t="s">
        <v>1</v>
      </c>
      <c r="F144" s="154" t="s">
        <v>308</v>
      </c>
      <c r="H144" s="155">
        <v>70</v>
      </c>
      <c r="L144" s="151"/>
      <c r="M144" s="156"/>
      <c r="T144" s="157"/>
      <c r="AT144" s="153" t="s">
        <v>134</v>
      </c>
      <c r="AU144" s="153" t="s">
        <v>78</v>
      </c>
      <c r="AV144" s="12" t="s">
        <v>78</v>
      </c>
      <c r="AW144" s="12" t="s">
        <v>27</v>
      </c>
      <c r="AX144" s="12" t="s">
        <v>72</v>
      </c>
      <c r="AY144" s="153" t="s">
        <v>125</v>
      </c>
    </row>
    <row r="145" spans="2:65" s="13" customFormat="1" x14ac:dyDescent="0.2">
      <c r="B145" s="158"/>
      <c r="D145" s="152" t="s">
        <v>134</v>
      </c>
      <c r="E145" s="159" t="s">
        <v>1</v>
      </c>
      <c r="F145" s="160" t="s">
        <v>135</v>
      </c>
      <c r="H145" s="161">
        <v>70</v>
      </c>
      <c r="L145" s="158"/>
      <c r="M145" s="162"/>
      <c r="T145" s="163"/>
      <c r="AT145" s="159" t="s">
        <v>134</v>
      </c>
      <c r="AU145" s="159" t="s">
        <v>78</v>
      </c>
      <c r="AV145" s="13" t="s">
        <v>133</v>
      </c>
      <c r="AW145" s="13" t="s">
        <v>27</v>
      </c>
      <c r="AX145" s="13" t="s">
        <v>76</v>
      </c>
      <c r="AY145" s="159" t="s">
        <v>125</v>
      </c>
    </row>
    <row r="146" spans="2:65" s="11" customFormat="1" ht="22.9" customHeight="1" x14ac:dyDescent="0.2">
      <c r="B146" s="127"/>
      <c r="D146" s="128" t="s">
        <v>71</v>
      </c>
      <c r="E146" s="136" t="s">
        <v>151</v>
      </c>
      <c r="F146" s="136" t="s">
        <v>152</v>
      </c>
      <c r="J146" s="137">
        <f>BK146</f>
        <v>0</v>
      </c>
      <c r="L146" s="127"/>
      <c r="M146" s="131"/>
      <c r="P146" s="132">
        <f>SUM(P147:P157)</f>
        <v>0</v>
      </c>
      <c r="R146" s="132">
        <f>SUM(R147:R157)</f>
        <v>0</v>
      </c>
      <c r="T146" s="133">
        <f>SUM(T147:T157)</f>
        <v>0</v>
      </c>
      <c r="AR146" s="128" t="s">
        <v>76</v>
      </c>
      <c r="AT146" s="134" t="s">
        <v>71</v>
      </c>
      <c r="AU146" s="134" t="s">
        <v>76</v>
      </c>
      <c r="AY146" s="128" t="s">
        <v>125</v>
      </c>
      <c r="BK146" s="135">
        <f>SUM(BK147:BK157)</f>
        <v>0</v>
      </c>
    </row>
    <row r="147" spans="2:65" s="1" customFormat="1" ht="21.75" customHeight="1" x14ac:dyDescent="0.2">
      <c r="B147" s="138"/>
      <c r="C147" s="139">
        <v>5</v>
      </c>
      <c r="D147" s="139" t="s">
        <v>129</v>
      </c>
      <c r="E147" s="140" t="s">
        <v>153</v>
      </c>
      <c r="F147" s="141" t="s">
        <v>154</v>
      </c>
      <c r="G147" s="142" t="s">
        <v>155</v>
      </c>
      <c r="H147" s="143">
        <v>2.6720000000000002</v>
      </c>
      <c r="I147" s="180">
        <v>0</v>
      </c>
      <c r="J147" s="144">
        <f>ROUND(I147*H147,2)</f>
        <v>0</v>
      </c>
      <c r="K147" s="145"/>
      <c r="L147" s="29"/>
      <c r="M147" s="146" t="s">
        <v>1</v>
      </c>
      <c r="N147" s="117" t="s">
        <v>37</v>
      </c>
      <c r="O147" s="147">
        <v>0</v>
      </c>
      <c r="P147" s="147">
        <f>O147*H147</f>
        <v>0</v>
      </c>
      <c r="Q147" s="147">
        <v>0</v>
      </c>
      <c r="R147" s="147">
        <f>Q147*H147</f>
        <v>0</v>
      </c>
      <c r="S147" s="147">
        <v>0</v>
      </c>
      <c r="T147" s="148">
        <f>S147*H147</f>
        <v>0</v>
      </c>
      <c r="AR147" s="149" t="s">
        <v>133</v>
      </c>
      <c r="AT147" s="149" t="s">
        <v>129</v>
      </c>
      <c r="AU147" s="149" t="s">
        <v>78</v>
      </c>
      <c r="AY147" s="15" t="s">
        <v>125</v>
      </c>
      <c r="BE147" s="150">
        <f>IF(N147="základní",J147,0)</f>
        <v>0</v>
      </c>
      <c r="BF147" s="150">
        <f>IF(N147="snížená",J147,0)</f>
        <v>0</v>
      </c>
      <c r="BG147" s="150">
        <f>IF(N147="zákl. přenesená",J147,0)</f>
        <v>0</v>
      </c>
      <c r="BH147" s="150">
        <f>IF(N147="sníž. přenesená",J147,0)</f>
        <v>0</v>
      </c>
      <c r="BI147" s="150">
        <f>IF(N147="nulová",J147,0)</f>
        <v>0</v>
      </c>
      <c r="BJ147" s="15" t="s">
        <v>76</v>
      </c>
      <c r="BK147" s="150">
        <f>ROUND(I147*H147,2)</f>
        <v>0</v>
      </c>
      <c r="BL147" s="15" t="s">
        <v>133</v>
      </c>
      <c r="BM147" s="149" t="s">
        <v>149</v>
      </c>
    </row>
    <row r="148" spans="2:65" s="1" customFormat="1" ht="16.5" customHeight="1" x14ac:dyDescent="0.2">
      <c r="B148" s="138"/>
      <c r="C148" s="139">
        <v>6</v>
      </c>
      <c r="D148" s="139" t="s">
        <v>129</v>
      </c>
      <c r="E148" s="140" t="s">
        <v>157</v>
      </c>
      <c r="F148" s="141" t="s">
        <v>158</v>
      </c>
      <c r="G148" s="142" t="s">
        <v>155</v>
      </c>
      <c r="H148" s="143">
        <v>2.6720000000000002</v>
      </c>
      <c r="I148" s="180">
        <v>0</v>
      </c>
      <c r="J148" s="144">
        <f>ROUND(I148*H148,2)</f>
        <v>0</v>
      </c>
      <c r="K148" s="145"/>
      <c r="L148" s="29"/>
      <c r="M148" s="146" t="s">
        <v>1</v>
      </c>
      <c r="N148" s="117" t="s">
        <v>37</v>
      </c>
      <c r="O148" s="147">
        <v>0</v>
      </c>
      <c r="P148" s="147">
        <f>O148*H148</f>
        <v>0</v>
      </c>
      <c r="Q148" s="147">
        <v>0</v>
      </c>
      <c r="R148" s="147">
        <f>Q148*H148</f>
        <v>0</v>
      </c>
      <c r="S148" s="147">
        <v>0</v>
      </c>
      <c r="T148" s="148">
        <f>S148*H148</f>
        <v>0</v>
      </c>
      <c r="AR148" s="149" t="s">
        <v>133</v>
      </c>
      <c r="AT148" s="149" t="s">
        <v>129</v>
      </c>
      <c r="AU148" s="149" t="s">
        <v>78</v>
      </c>
      <c r="AY148" s="15" t="s">
        <v>125</v>
      </c>
      <c r="BE148" s="150">
        <f>IF(N148="základní",J148,0)</f>
        <v>0</v>
      </c>
      <c r="BF148" s="150">
        <f>IF(N148="snížená",J148,0)</f>
        <v>0</v>
      </c>
      <c r="BG148" s="150">
        <f>IF(N148="zákl. přenesená",J148,0)</f>
        <v>0</v>
      </c>
      <c r="BH148" s="150">
        <f>IF(N148="sníž. přenesená",J148,0)</f>
        <v>0</v>
      </c>
      <c r="BI148" s="150">
        <f>IF(N148="nulová",J148,0)</f>
        <v>0</v>
      </c>
      <c r="BJ148" s="15" t="s">
        <v>76</v>
      </c>
      <c r="BK148" s="150">
        <f>ROUND(I148*H148,2)</f>
        <v>0</v>
      </c>
      <c r="BL148" s="15" t="s">
        <v>133</v>
      </c>
      <c r="BM148" s="149" t="s">
        <v>150</v>
      </c>
    </row>
    <row r="149" spans="2:65" s="1" customFormat="1" ht="16.5" customHeight="1" x14ac:dyDescent="0.2">
      <c r="B149" s="138"/>
      <c r="C149" s="139">
        <v>7</v>
      </c>
      <c r="D149" s="139" t="s">
        <v>129</v>
      </c>
      <c r="E149" s="140" t="s">
        <v>160</v>
      </c>
      <c r="F149" s="141" t="s">
        <v>161</v>
      </c>
      <c r="G149" s="142" t="s">
        <v>155</v>
      </c>
      <c r="H149" s="143">
        <v>33.520000000000003</v>
      </c>
      <c r="I149" s="180">
        <v>0</v>
      </c>
      <c r="J149" s="144">
        <f>ROUND(I149*H149,2)</f>
        <v>0</v>
      </c>
      <c r="K149" s="145"/>
      <c r="L149" s="29"/>
      <c r="M149" s="146" t="s">
        <v>1</v>
      </c>
      <c r="N149" s="117" t="s">
        <v>37</v>
      </c>
      <c r="O149" s="147">
        <v>0</v>
      </c>
      <c r="P149" s="147">
        <f>O149*H149</f>
        <v>0</v>
      </c>
      <c r="Q149" s="147">
        <v>0</v>
      </c>
      <c r="R149" s="147">
        <f>Q149*H149</f>
        <v>0</v>
      </c>
      <c r="S149" s="147">
        <v>0</v>
      </c>
      <c r="T149" s="148">
        <f>S149*H149</f>
        <v>0</v>
      </c>
      <c r="AR149" s="149" t="s">
        <v>133</v>
      </c>
      <c r="AT149" s="149" t="s">
        <v>129</v>
      </c>
      <c r="AU149" s="149" t="s">
        <v>78</v>
      </c>
      <c r="AY149" s="15" t="s">
        <v>125</v>
      </c>
      <c r="BE149" s="150">
        <f>IF(N149="základní",J149,0)</f>
        <v>0</v>
      </c>
      <c r="BF149" s="150">
        <f>IF(N149="snížená",J149,0)</f>
        <v>0</v>
      </c>
      <c r="BG149" s="150">
        <f>IF(N149="zákl. přenesená",J149,0)</f>
        <v>0</v>
      </c>
      <c r="BH149" s="150">
        <f>IF(N149="sníž. přenesená",J149,0)</f>
        <v>0</v>
      </c>
      <c r="BI149" s="150">
        <f>IF(N149="nulová",J149,0)</f>
        <v>0</v>
      </c>
      <c r="BJ149" s="15" t="s">
        <v>76</v>
      </c>
      <c r="BK149" s="150">
        <f>ROUND(I149*H149,2)</f>
        <v>0</v>
      </c>
      <c r="BL149" s="15" t="s">
        <v>133</v>
      </c>
      <c r="BM149" s="149" t="s">
        <v>156</v>
      </c>
    </row>
    <row r="150" spans="2:65" s="12" customFormat="1" x14ac:dyDescent="0.2">
      <c r="B150" s="151"/>
      <c r="D150" s="152" t="s">
        <v>134</v>
      </c>
      <c r="E150" s="153" t="s">
        <v>1</v>
      </c>
      <c r="F150" s="154" t="s">
        <v>309</v>
      </c>
      <c r="H150" s="155">
        <v>33.520000000000003</v>
      </c>
      <c r="L150" s="151"/>
      <c r="M150" s="156"/>
      <c r="T150" s="157"/>
      <c r="AT150" s="153" t="s">
        <v>134</v>
      </c>
      <c r="AU150" s="153" t="s">
        <v>78</v>
      </c>
      <c r="AV150" s="12" t="s">
        <v>78</v>
      </c>
      <c r="AW150" s="12" t="s">
        <v>27</v>
      </c>
      <c r="AX150" s="12" t="s">
        <v>72</v>
      </c>
      <c r="AY150" s="153" t="s">
        <v>125</v>
      </c>
    </row>
    <row r="151" spans="2:65" s="13" customFormat="1" x14ac:dyDescent="0.2">
      <c r="B151" s="158"/>
      <c r="D151" s="152" t="s">
        <v>134</v>
      </c>
      <c r="E151" s="159" t="s">
        <v>1</v>
      </c>
      <c r="F151" s="160" t="s">
        <v>135</v>
      </c>
      <c r="H151" s="161">
        <v>33.520000000000003</v>
      </c>
      <c r="L151" s="158"/>
      <c r="M151" s="162"/>
      <c r="T151" s="163"/>
      <c r="AT151" s="159" t="s">
        <v>134</v>
      </c>
      <c r="AU151" s="159" t="s">
        <v>78</v>
      </c>
      <c r="AV151" s="13" t="s">
        <v>133</v>
      </c>
      <c r="AW151" s="13" t="s">
        <v>27</v>
      </c>
      <c r="AX151" s="13" t="s">
        <v>76</v>
      </c>
      <c r="AY151" s="159" t="s">
        <v>125</v>
      </c>
    </row>
    <row r="152" spans="2:65" s="1" customFormat="1" ht="21.75" customHeight="1" x14ac:dyDescent="0.2">
      <c r="B152" s="138"/>
      <c r="C152" s="139">
        <v>8</v>
      </c>
      <c r="D152" s="139" t="s">
        <v>129</v>
      </c>
      <c r="E152" s="140" t="s">
        <v>163</v>
      </c>
      <c r="F152" s="141" t="s">
        <v>164</v>
      </c>
      <c r="G152" s="142" t="s">
        <v>155</v>
      </c>
      <c r="H152" s="143">
        <v>3.069</v>
      </c>
      <c r="I152" s="180">
        <v>0</v>
      </c>
      <c r="J152" s="144">
        <f>ROUND(I152*H152,2)</f>
        <v>0</v>
      </c>
      <c r="K152" s="145"/>
      <c r="L152" s="29"/>
      <c r="M152" s="146" t="s">
        <v>1</v>
      </c>
      <c r="N152" s="117" t="s">
        <v>37</v>
      </c>
      <c r="O152" s="147">
        <v>0</v>
      </c>
      <c r="P152" s="147">
        <f>O152*H152</f>
        <v>0</v>
      </c>
      <c r="Q152" s="147">
        <v>0</v>
      </c>
      <c r="R152" s="147">
        <f>Q152*H152</f>
        <v>0</v>
      </c>
      <c r="S152" s="147">
        <v>0</v>
      </c>
      <c r="T152" s="148">
        <f>S152*H152</f>
        <v>0</v>
      </c>
      <c r="AR152" s="149" t="s">
        <v>133</v>
      </c>
      <c r="AT152" s="149" t="s">
        <v>129</v>
      </c>
      <c r="AU152" s="149" t="s">
        <v>78</v>
      </c>
      <c r="AY152" s="15" t="s">
        <v>125</v>
      </c>
      <c r="BE152" s="150">
        <f>IF(N152="základní",J152,0)</f>
        <v>0</v>
      </c>
      <c r="BF152" s="150">
        <f>IF(N152="snížená",J152,0)</f>
        <v>0</v>
      </c>
      <c r="BG152" s="150">
        <f>IF(N152="zákl. přenesená",J152,0)</f>
        <v>0</v>
      </c>
      <c r="BH152" s="150">
        <f>IF(N152="sníž. přenesená",J152,0)</f>
        <v>0</v>
      </c>
      <c r="BI152" s="150">
        <f>IF(N152="nulová",J152,0)</f>
        <v>0</v>
      </c>
      <c r="BJ152" s="15" t="s">
        <v>76</v>
      </c>
      <c r="BK152" s="150">
        <f>ROUND(I152*H152,2)</f>
        <v>0</v>
      </c>
      <c r="BL152" s="15" t="s">
        <v>133</v>
      </c>
      <c r="BM152" s="149" t="s">
        <v>159</v>
      </c>
    </row>
    <row r="153" spans="2:65" s="12" customFormat="1" x14ac:dyDescent="0.2">
      <c r="B153" s="151"/>
      <c r="D153" s="152" t="s">
        <v>134</v>
      </c>
      <c r="E153" s="153" t="s">
        <v>1</v>
      </c>
      <c r="F153" s="154" t="s">
        <v>310</v>
      </c>
      <c r="H153" s="155">
        <v>3.069</v>
      </c>
      <c r="L153" s="151"/>
      <c r="M153" s="156"/>
      <c r="T153" s="157"/>
      <c r="AT153" s="153" t="s">
        <v>134</v>
      </c>
      <c r="AU153" s="153" t="s">
        <v>78</v>
      </c>
      <c r="AV153" s="12" t="s">
        <v>78</v>
      </c>
      <c r="AW153" s="12" t="s">
        <v>27</v>
      </c>
      <c r="AX153" s="12" t="s">
        <v>72</v>
      </c>
      <c r="AY153" s="153" t="s">
        <v>125</v>
      </c>
    </row>
    <row r="154" spans="2:65" s="13" customFormat="1" x14ac:dyDescent="0.2">
      <c r="B154" s="158"/>
      <c r="D154" s="152" t="s">
        <v>134</v>
      </c>
      <c r="E154" s="159" t="s">
        <v>1</v>
      </c>
      <c r="F154" s="160" t="s">
        <v>135</v>
      </c>
      <c r="H154" s="161">
        <v>3.069</v>
      </c>
      <c r="L154" s="158"/>
      <c r="M154" s="162"/>
      <c r="T154" s="163"/>
      <c r="AT154" s="159" t="s">
        <v>134</v>
      </c>
      <c r="AU154" s="159" t="s">
        <v>78</v>
      </c>
      <c r="AV154" s="13" t="s">
        <v>133</v>
      </c>
      <c r="AW154" s="13" t="s">
        <v>27</v>
      </c>
      <c r="AX154" s="13" t="s">
        <v>76</v>
      </c>
      <c r="AY154" s="159" t="s">
        <v>125</v>
      </c>
    </row>
    <row r="155" spans="2:65" s="1" customFormat="1" ht="21.75" customHeight="1" x14ac:dyDescent="0.2">
      <c r="B155" s="138"/>
      <c r="C155" s="139">
        <v>9</v>
      </c>
      <c r="D155" s="139" t="s">
        <v>129</v>
      </c>
      <c r="E155" s="140" t="s">
        <v>166</v>
      </c>
      <c r="F155" s="141" t="s">
        <v>167</v>
      </c>
      <c r="G155" s="142" t="s">
        <v>155</v>
      </c>
      <c r="H155" s="143">
        <v>0.28299999999999997</v>
      </c>
      <c r="I155" s="180">
        <v>0</v>
      </c>
      <c r="J155" s="144">
        <f>ROUND(I155*H155,2)</f>
        <v>0</v>
      </c>
      <c r="K155" s="145"/>
      <c r="L155" s="29"/>
      <c r="M155" s="146" t="s">
        <v>1</v>
      </c>
      <c r="N155" s="117" t="s">
        <v>37</v>
      </c>
      <c r="O155" s="147">
        <v>0</v>
      </c>
      <c r="P155" s="147">
        <f>O155*H155</f>
        <v>0</v>
      </c>
      <c r="Q155" s="147">
        <v>0</v>
      </c>
      <c r="R155" s="147">
        <f>Q155*H155</f>
        <v>0</v>
      </c>
      <c r="S155" s="147">
        <v>0</v>
      </c>
      <c r="T155" s="148">
        <f>S155*H155</f>
        <v>0</v>
      </c>
      <c r="AR155" s="149" t="s">
        <v>133</v>
      </c>
      <c r="AT155" s="149" t="s">
        <v>129</v>
      </c>
      <c r="AU155" s="149" t="s">
        <v>78</v>
      </c>
      <c r="AY155" s="15" t="s">
        <v>125</v>
      </c>
      <c r="BE155" s="150">
        <f>IF(N155="základní",J155,0)</f>
        <v>0</v>
      </c>
      <c r="BF155" s="150">
        <f>IF(N155="snížená",J155,0)</f>
        <v>0</v>
      </c>
      <c r="BG155" s="150">
        <f>IF(N155="zákl. přenesená",J155,0)</f>
        <v>0</v>
      </c>
      <c r="BH155" s="150">
        <f>IF(N155="sníž. přenesená",J155,0)</f>
        <v>0</v>
      </c>
      <c r="BI155" s="150">
        <f>IF(N155="nulová",J155,0)</f>
        <v>0</v>
      </c>
      <c r="BJ155" s="15" t="s">
        <v>76</v>
      </c>
      <c r="BK155" s="150">
        <f>ROUND(I155*H155,2)</f>
        <v>0</v>
      </c>
      <c r="BL155" s="15" t="s">
        <v>133</v>
      </c>
      <c r="BM155" s="149" t="s">
        <v>162</v>
      </c>
    </row>
    <row r="156" spans="2:65" s="12" customFormat="1" x14ac:dyDescent="0.2">
      <c r="B156" s="151"/>
      <c r="D156" s="152" t="s">
        <v>134</v>
      </c>
      <c r="E156" s="153" t="s">
        <v>1</v>
      </c>
      <c r="F156" s="154" t="s">
        <v>311</v>
      </c>
      <c r="H156" s="155">
        <v>0.28299999999999997</v>
      </c>
      <c r="L156" s="151"/>
      <c r="M156" s="156"/>
      <c r="T156" s="157"/>
      <c r="AT156" s="153" t="s">
        <v>134</v>
      </c>
      <c r="AU156" s="153" t="s">
        <v>78</v>
      </c>
      <c r="AV156" s="12" t="s">
        <v>78</v>
      </c>
      <c r="AW156" s="12" t="s">
        <v>27</v>
      </c>
      <c r="AX156" s="12" t="s">
        <v>72</v>
      </c>
      <c r="AY156" s="153" t="s">
        <v>125</v>
      </c>
    </row>
    <row r="157" spans="2:65" s="13" customFormat="1" x14ac:dyDescent="0.2">
      <c r="B157" s="158"/>
      <c r="D157" s="152" t="s">
        <v>134</v>
      </c>
      <c r="E157" s="159" t="s">
        <v>1</v>
      </c>
      <c r="F157" s="160" t="s">
        <v>135</v>
      </c>
      <c r="H157" s="161">
        <v>0.28299999999999997</v>
      </c>
      <c r="L157" s="158"/>
      <c r="M157" s="162"/>
      <c r="T157" s="163"/>
      <c r="AT157" s="159" t="s">
        <v>134</v>
      </c>
      <c r="AU157" s="159" t="s">
        <v>78</v>
      </c>
      <c r="AV157" s="13" t="s">
        <v>133</v>
      </c>
      <c r="AW157" s="13" t="s">
        <v>27</v>
      </c>
      <c r="AX157" s="13" t="s">
        <v>76</v>
      </c>
      <c r="AY157" s="159" t="s">
        <v>125</v>
      </c>
    </row>
    <row r="158" spans="2:65" s="11" customFormat="1" ht="25.9" customHeight="1" x14ac:dyDescent="0.2">
      <c r="B158" s="127"/>
      <c r="D158" s="128" t="s">
        <v>71</v>
      </c>
      <c r="E158" s="129" t="s">
        <v>169</v>
      </c>
      <c r="F158" s="129" t="s">
        <v>170</v>
      </c>
      <c r="J158" s="130">
        <f>BK158</f>
        <v>0</v>
      </c>
      <c r="L158" s="127"/>
      <c r="M158" s="131"/>
      <c r="P158" s="132">
        <f>P159+P170+P177+P198+P203</f>
        <v>0</v>
      </c>
      <c r="R158" s="132">
        <f>R159+R170+R177+R198+R203</f>
        <v>0</v>
      </c>
      <c r="T158" s="133">
        <f>T159+T170+T177+T198+T203</f>
        <v>0</v>
      </c>
      <c r="AR158" s="128" t="s">
        <v>78</v>
      </c>
      <c r="AT158" s="134" t="s">
        <v>71</v>
      </c>
      <c r="AU158" s="134" t="s">
        <v>72</v>
      </c>
      <c r="AY158" s="128" t="s">
        <v>125</v>
      </c>
      <c r="BK158" s="135">
        <f>BK159+BK170+BK177+BK198+BK203</f>
        <v>0</v>
      </c>
    </row>
    <row r="159" spans="2:65" s="11" customFormat="1" ht="22.9" customHeight="1" x14ac:dyDescent="0.2">
      <c r="B159" s="127"/>
      <c r="D159" s="128" t="s">
        <v>71</v>
      </c>
      <c r="E159" s="136" t="s">
        <v>181</v>
      </c>
      <c r="F159" s="136" t="s">
        <v>182</v>
      </c>
      <c r="J159" s="137">
        <f>BK159</f>
        <v>0</v>
      </c>
      <c r="L159" s="127"/>
      <c r="M159" s="131"/>
      <c r="P159" s="132">
        <f>SUM(P160:P169)</f>
        <v>0</v>
      </c>
      <c r="R159" s="132">
        <f>SUM(R160:R169)</f>
        <v>0</v>
      </c>
      <c r="T159" s="133">
        <f>SUM(T160:T169)</f>
        <v>0</v>
      </c>
      <c r="AR159" s="128" t="s">
        <v>78</v>
      </c>
      <c r="AT159" s="134" t="s">
        <v>71</v>
      </c>
      <c r="AU159" s="134" t="s">
        <v>76</v>
      </c>
      <c r="AY159" s="128" t="s">
        <v>125</v>
      </c>
      <c r="BK159" s="135">
        <f>SUM(BK160:BK169)</f>
        <v>0</v>
      </c>
    </row>
    <row r="160" spans="2:65" s="1" customFormat="1" ht="16.5" customHeight="1" x14ac:dyDescent="0.2">
      <c r="B160" s="138"/>
      <c r="C160" s="139">
        <v>10</v>
      </c>
      <c r="D160" s="139" t="s">
        <v>129</v>
      </c>
      <c r="E160" s="140" t="s">
        <v>183</v>
      </c>
      <c r="F160" s="141" t="s">
        <v>184</v>
      </c>
      <c r="G160" s="142" t="s">
        <v>176</v>
      </c>
      <c r="H160" s="143">
        <v>16</v>
      </c>
      <c r="I160" s="180">
        <v>0</v>
      </c>
      <c r="J160" s="144">
        <f>ROUND(I160*H160,2)</f>
        <v>0</v>
      </c>
      <c r="K160" s="145"/>
      <c r="L160" s="29"/>
      <c r="M160" s="146" t="s">
        <v>1</v>
      </c>
      <c r="N160" s="117" t="s">
        <v>37</v>
      </c>
      <c r="O160" s="147">
        <v>0</v>
      </c>
      <c r="P160" s="147">
        <f>O160*H160</f>
        <v>0</v>
      </c>
      <c r="Q160" s="147">
        <v>0</v>
      </c>
      <c r="R160" s="147">
        <f>Q160*H160</f>
        <v>0</v>
      </c>
      <c r="S160" s="147">
        <v>0</v>
      </c>
      <c r="T160" s="148">
        <f>S160*H160</f>
        <v>0</v>
      </c>
      <c r="AR160" s="149" t="s">
        <v>159</v>
      </c>
      <c r="AT160" s="149" t="s">
        <v>129</v>
      </c>
      <c r="AU160" s="149" t="s">
        <v>78</v>
      </c>
      <c r="AY160" s="15" t="s">
        <v>125</v>
      </c>
      <c r="BE160" s="150">
        <f>IF(N160="základní",J160,0)</f>
        <v>0</v>
      </c>
      <c r="BF160" s="150">
        <f>IF(N160="snížená",J160,0)</f>
        <v>0</v>
      </c>
      <c r="BG160" s="150">
        <f>IF(N160="zákl. přenesená",J160,0)</f>
        <v>0</v>
      </c>
      <c r="BH160" s="150">
        <f>IF(N160="sníž. přenesená",J160,0)</f>
        <v>0</v>
      </c>
      <c r="BI160" s="150">
        <f>IF(N160="nulová",J160,0)</f>
        <v>0</v>
      </c>
      <c r="BJ160" s="15" t="s">
        <v>76</v>
      </c>
      <c r="BK160" s="150">
        <f>ROUND(I160*H160,2)</f>
        <v>0</v>
      </c>
      <c r="BL160" s="15" t="s">
        <v>159</v>
      </c>
      <c r="BM160" s="149" t="s">
        <v>165</v>
      </c>
    </row>
    <row r="161" spans="2:65" s="12" customFormat="1" x14ac:dyDescent="0.2">
      <c r="B161" s="151"/>
      <c r="D161" s="152" t="s">
        <v>134</v>
      </c>
      <c r="E161" s="153" t="s">
        <v>1</v>
      </c>
      <c r="F161" s="154" t="s">
        <v>312</v>
      </c>
      <c r="H161" s="155">
        <v>16</v>
      </c>
      <c r="L161" s="151"/>
      <c r="M161" s="156"/>
      <c r="T161" s="157"/>
      <c r="AT161" s="153" t="s">
        <v>134</v>
      </c>
      <c r="AU161" s="153" t="s">
        <v>78</v>
      </c>
      <c r="AV161" s="12" t="s">
        <v>78</v>
      </c>
      <c r="AW161" s="12" t="s">
        <v>27</v>
      </c>
      <c r="AX161" s="12" t="s">
        <v>72</v>
      </c>
      <c r="AY161" s="153" t="s">
        <v>125</v>
      </c>
    </row>
    <row r="162" spans="2:65" s="13" customFormat="1" x14ac:dyDescent="0.2">
      <c r="B162" s="158"/>
      <c r="D162" s="152" t="s">
        <v>134</v>
      </c>
      <c r="E162" s="159" t="s">
        <v>1</v>
      </c>
      <c r="F162" s="160" t="s">
        <v>135</v>
      </c>
      <c r="H162" s="161">
        <v>16</v>
      </c>
      <c r="L162" s="158"/>
      <c r="M162" s="162"/>
      <c r="T162" s="163"/>
      <c r="AT162" s="159" t="s">
        <v>134</v>
      </c>
      <c r="AU162" s="159" t="s">
        <v>78</v>
      </c>
      <c r="AV162" s="13" t="s">
        <v>133</v>
      </c>
      <c r="AW162" s="13" t="s">
        <v>27</v>
      </c>
      <c r="AX162" s="13" t="s">
        <v>76</v>
      </c>
      <c r="AY162" s="159" t="s">
        <v>125</v>
      </c>
    </row>
    <row r="163" spans="2:65" s="1" customFormat="1" ht="16.5" customHeight="1" x14ac:dyDescent="0.2">
      <c r="B163" s="138"/>
      <c r="C163" s="164">
        <v>11</v>
      </c>
      <c r="D163" s="164" t="s">
        <v>177</v>
      </c>
      <c r="E163" s="165" t="s">
        <v>186</v>
      </c>
      <c r="F163" s="166" t="s">
        <v>187</v>
      </c>
      <c r="G163" s="167" t="s">
        <v>176</v>
      </c>
      <c r="H163" s="168">
        <v>16</v>
      </c>
      <c r="I163" s="181">
        <v>0</v>
      </c>
      <c r="J163" s="169">
        <f>ROUND(I163*H163,2)</f>
        <v>0</v>
      </c>
      <c r="K163" s="170"/>
      <c r="L163" s="171"/>
      <c r="M163" s="172" t="s">
        <v>1</v>
      </c>
      <c r="N163" s="173" t="s">
        <v>37</v>
      </c>
      <c r="O163" s="147">
        <v>0</v>
      </c>
      <c r="P163" s="147">
        <f>O163*H163</f>
        <v>0</v>
      </c>
      <c r="Q163" s="147">
        <v>0</v>
      </c>
      <c r="R163" s="147">
        <f>Q163*H163</f>
        <v>0</v>
      </c>
      <c r="S163" s="147">
        <v>0</v>
      </c>
      <c r="T163" s="148">
        <f>S163*H163</f>
        <v>0</v>
      </c>
      <c r="AR163" s="149" t="s">
        <v>171</v>
      </c>
      <c r="AT163" s="149" t="s">
        <v>177</v>
      </c>
      <c r="AU163" s="149" t="s">
        <v>78</v>
      </c>
      <c r="AY163" s="15" t="s">
        <v>125</v>
      </c>
      <c r="BE163" s="150">
        <f>IF(N163="základní",J163,0)</f>
        <v>0</v>
      </c>
      <c r="BF163" s="150">
        <f>IF(N163="snížená",J163,0)</f>
        <v>0</v>
      </c>
      <c r="BG163" s="150">
        <f>IF(N163="zákl. přenesená",J163,0)</f>
        <v>0</v>
      </c>
      <c r="BH163" s="150">
        <f>IF(N163="sníž. přenesená",J163,0)</f>
        <v>0</v>
      </c>
      <c r="BI163" s="150">
        <f>IF(N163="nulová",J163,0)</f>
        <v>0</v>
      </c>
      <c r="BJ163" s="15" t="s">
        <v>76</v>
      </c>
      <c r="BK163" s="150">
        <f>ROUND(I163*H163,2)</f>
        <v>0</v>
      </c>
      <c r="BL163" s="15" t="s">
        <v>159</v>
      </c>
      <c r="BM163" s="149" t="s">
        <v>168</v>
      </c>
    </row>
    <row r="164" spans="2:65" s="1" customFormat="1" ht="21.75" customHeight="1" x14ac:dyDescent="0.2">
      <c r="B164" s="138"/>
      <c r="C164" s="139">
        <v>12</v>
      </c>
      <c r="D164" s="139" t="s">
        <v>129</v>
      </c>
      <c r="E164" s="140" t="s">
        <v>189</v>
      </c>
      <c r="F164" s="141" t="s">
        <v>190</v>
      </c>
      <c r="G164" s="142" t="s">
        <v>144</v>
      </c>
      <c r="H164" s="143">
        <v>105</v>
      </c>
      <c r="I164" s="180">
        <v>0</v>
      </c>
      <c r="J164" s="144">
        <f>ROUND(I164*H164,2)</f>
        <v>0</v>
      </c>
      <c r="K164" s="145"/>
      <c r="L164" s="29"/>
      <c r="M164" s="146" t="s">
        <v>1</v>
      </c>
      <c r="N164" s="117" t="s">
        <v>37</v>
      </c>
      <c r="O164" s="147">
        <v>0</v>
      </c>
      <c r="P164" s="147">
        <f>O164*H164</f>
        <v>0</v>
      </c>
      <c r="Q164" s="147">
        <v>0</v>
      </c>
      <c r="R164" s="147">
        <f>Q164*H164</f>
        <v>0</v>
      </c>
      <c r="S164" s="147">
        <v>0</v>
      </c>
      <c r="T164" s="148">
        <f>S164*H164</f>
        <v>0</v>
      </c>
      <c r="AR164" s="149" t="s">
        <v>159</v>
      </c>
      <c r="AT164" s="149" t="s">
        <v>129</v>
      </c>
      <c r="AU164" s="149" t="s">
        <v>78</v>
      </c>
      <c r="AY164" s="15" t="s">
        <v>125</v>
      </c>
      <c r="BE164" s="150">
        <f>IF(N164="základní",J164,0)</f>
        <v>0</v>
      </c>
      <c r="BF164" s="150">
        <f>IF(N164="snížená",J164,0)</f>
        <v>0</v>
      </c>
      <c r="BG164" s="150">
        <f>IF(N164="zákl. přenesená",J164,0)</f>
        <v>0</v>
      </c>
      <c r="BH164" s="150">
        <f>IF(N164="sníž. přenesená",J164,0)</f>
        <v>0</v>
      </c>
      <c r="BI164" s="150">
        <f>IF(N164="nulová",J164,0)</f>
        <v>0</v>
      </c>
      <c r="BJ164" s="15" t="s">
        <v>76</v>
      </c>
      <c r="BK164" s="150">
        <f>ROUND(I164*H164,2)</f>
        <v>0</v>
      </c>
      <c r="BL164" s="15" t="s">
        <v>159</v>
      </c>
      <c r="BM164" s="149" t="s">
        <v>172</v>
      </c>
    </row>
    <row r="165" spans="2:65" s="12" customFormat="1" x14ac:dyDescent="0.2">
      <c r="B165" s="151"/>
      <c r="D165" s="152" t="s">
        <v>134</v>
      </c>
      <c r="E165" s="153" t="s">
        <v>1</v>
      </c>
      <c r="F165" s="154" t="s">
        <v>313</v>
      </c>
      <c r="H165" s="155">
        <v>105</v>
      </c>
      <c r="L165" s="151"/>
      <c r="M165" s="156"/>
      <c r="T165" s="157"/>
      <c r="AT165" s="153" t="s">
        <v>134</v>
      </c>
      <c r="AU165" s="153" t="s">
        <v>78</v>
      </c>
      <c r="AV165" s="12" t="s">
        <v>78</v>
      </c>
      <c r="AW165" s="12" t="s">
        <v>27</v>
      </c>
      <c r="AX165" s="12" t="s">
        <v>72</v>
      </c>
      <c r="AY165" s="153" t="s">
        <v>125</v>
      </c>
    </row>
    <row r="166" spans="2:65" s="13" customFormat="1" x14ac:dyDescent="0.2">
      <c r="B166" s="158"/>
      <c r="D166" s="152" t="s">
        <v>134</v>
      </c>
      <c r="E166" s="159" t="s">
        <v>1</v>
      </c>
      <c r="F166" s="160" t="s">
        <v>135</v>
      </c>
      <c r="H166" s="161">
        <v>105</v>
      </c>
      <c r="L166" s="158"/>
      <c r="M166" s="162"/>
      <c r="T166" s="163"/>
      <c r="AT166" s="159" t="s">
        <v>134</v>
      </c>
      <c r="AU166" s="159" t="s">
        <v>78</v>
      </c>
      <c r="AV166" s="13" t="s">
        <v>133</v>
      </c>
      <c r="AW166" s="13" t="s">
        <v>27</v>
      </c>
      <c r="AX166" s="13" t="s">
        <v>76</v>
      </c>
      <c r="AY166" s="159" t="s">
        <v>125</v>
      </c>
    </row>
    <row r="167" spans="2:65" s="1" customFormat="1" ht="16.5" customHeight="1" x14ac:dyDescent="0.2">
      <c r="B167" s="138"/>
      <c r="C167" s="164">
        <v>13</v>
      </c>
      <c r="D167" s="164" t="s">
        <v>177</v>
      </c>
      <c r="E167" s="165" t="s">
        <v>192</v>
      </c>
      <c r="F167" s="166" t="s">
        <v>193</v>
      </c>
      <c r="G167" s="167" t="s">
        <v>144</v>
      </c>
      <c r="H167" s="168">
        <v>120.75</v>
      </c>
      <c r="I167" s="181">
        <v>0</v>
      </c>
      <c r="J167" s="169">
        <f>ROUND(I167*H167,2)</f>
        <v>0</v>
      </c>
      <c r="K167" s="170"/>
      <c r="L167" s="171"/>
      <c r="M167" s="172" t="s">
        <v>1</v>
      </c>
      <c r="N167" s="173" t="s">
        <v>37</v>
      </c>
      <c r="O167" s="147">
        <v>0</v>
      </c>
      <c r="P167" s="147">
        <f>O167*H167</f>
        <v>0</v>
      </c>
      <c r="Q167" s="147">
        <v>0</v>
      </c>
      <c r="R167" s="147">
        <f>Q167*H167</f>
        <v>0</v>
      </c>
      <c r="S167" s="147">
        <v>0</v>
      </c>
      <c r="T167" s="148">
        <f>S167*H167</f>
        <v>0</v>
      </c>
      <c r="AR167" s="149" t="s">
        <v>171</v>
      </c>
      <c r="AT167" s="149" t="s">
        <v>177</v>
      </c>
      <c r="AU167" s="149" t="s">
        <v>78</v>
      </c>
      <c r="AY167" s="15" t="s">
        <v>125</v>
      </c>
      <c r="BE167" s="150">
        <f>IF(N167="základní",J167,0)</f>
        <v>0</v>
      </c>
      <c r="BF167" s="150">
        <f>IF(N167="snížená",J167,0)</f>
        <v>0</v>
      </c>
      <c r="BG167" s="150">
        <f>IF(N167="zákl. přenesená",J167,0)</f>
        <v>0</v>
      </c>
      <c r="BH167" s="150">
        <f>IF(N167="sníž. přenesená",J167,0)</f>
        <v>0</v>
      </c>
      <c r="BI167" s="150">
        <f>IF(N167="nulová",J167,0)</f>
        <v>0</v>
      </c>
      <c r="BJ167" s="15" t="s">
        <v>76</v>
      </c>
      <c r="BK167" s="150">
        <f>ROUND(I167*H167,2)</f>
        <v>0</v>
      </c>
      <c r="BL167" s="15" t="s">
        <v>159</v>
      </c>
      <c r="BM167" s="149" t="s">
        <v>141</v>
      </c>
    </row>
    <row r="168" spans="2:65" s="12" customFormat="1" x14ac:dyDescent="0.2">
      <c r="B168" s="151"/>
      <c r="D168" s="152" t="s">
        <v>134</v>
      </c>
      <c r="E168" s="153" t="s">
        <v>1</v>
      </c>
      <c r="F168" s="154" t="s">
        <v>314</v>
      </c>
      <c r="H168" s="155">
        <v>120.75</v>
      </c>
      <c r="L168" s="151"/>
      <c r="M168" s="156"/>
      <c r="T168" s="157"/>
      <c r="AT168" s="153" t="s">
        <v>134</v>
      </c>
      <c r="AU168" s="153" t="s">
        <v>78</v>
      </c>
      <c r="AV168" s="12" t="s">
        <v>78</v>
      </c>
      <c r="AW168" s="12" t="s">
        <v>27</v>
      </c>
      <c r="AX168" s="12" t="s">
        <v>72</v>
      </c>
      <c r="AY168" s="153" t="s">
        <v>125</v>
      </c>
    </row>
    <row r="169" spans="2:65" s="13" customFormat="1" x14ac:dyDescent="0.2">
      <c r="B169" s="158"/>
      <c r="D169" s="152" t="s">
        <v>134</v>
      </c>
      <c r="E169" s="159" t="s">
        <v>1</v>
      </c>
      <c r="F169" s="160" t="s">
        <v>135</v>
      </c>
      <c r="H169" s="161">
        <v>120.75</v>
      </c>
      <c r="L169" s="158"/>
      <c r="M169" s="162"/>
      <c r="T169" s="163"/>
      <c r="AT169" s="159" t="s">
        <v>134</v>
      </c>
      <c r="AU169" s="159" t="s">
        <v>78</v>
      </c>
      <c r="AV169" s="13" t="s">
        <v>133</v>
      </c>
      <c r="AW169" s="13" t="s">
        <v>27</v>
      </c>
      <c r="AX169" s="13" t="s">
        <v>76</v>
      </c>
      <c r="AY169" s="159" t="s">
        <v>125</v>
      </c>
    </row>
    <row r="170" spans="2:65" s="11" customFormat="1" ht="22.9" customHeight="1" x14ac:dyDescent="0.2">
      <c r="B170" s="127"/>
      <c r="D170" s="128" t="s">
        <v>71</v>
      </c>
      <c r="E170" s="136" t="s">
        <v>196</v>
      </c>
      <c r="F170" s="136" t="s">
        <v>197</v>
      </c>
      <c r="J170" s="137">
        <f>BK170</f>
        <v>0</v>
      </c>
      <c r="L170" s="127"/>
      <c r="M170" s="131"/>
      <c r="P170" s="132">
        <f>SUM(P171:P176)</f>
        <v>0</v>
      </c>
      <c r="R170" s="132">
        <f>SUM(R171:R176)</f>
        <v>0</v>
      </c>
      <c r="T170" s="133">
        <f>SUM(T171:T176)</f>
        <v>0</v>
      </c>
      <c r="AR170" s="128" t="s">
        <v>78</v>
      </c>
      <c r="AT170" s="134" t="s">
        <v>71</v>
      </c>
      <c r="AU170" s="134" t="s">
        <v>76</v>
      </c>
      <c r="AY170" s="128" t="s">
        <v>125</v>
      </c>
      <c r="BK170" s="135">
        <f>SUM(BK171:BK176)</f>
        <v>0</v>
      </c>
    </row>
    <row r="171" spans="2:65" s="1" customFormat="1" ht="16.5" customHeight="1" x14ac:dyDescent="0.2">
      <c r="B171" s="138"/>
      <c r="C171" s="139">
        <v>14</v>
      </c>
      <c r="D171" s="139" t="s">
        <v>129</v>
      </c>
      <c r="E171" s="140" t="s">
        <v>198</v>
      </c>
      <c r="F171" s="141" t="s">
        <v>199</v>
      </c>
      <c r="G171" s="142" t="s">
        <v>144</v>
      </c>
      <c r="H171" s="143">
        <v>105</v>
      </c>
      <c r="I171" s="180">
        <v>0</v>
      </c>
      <c r="J171" s="144">
        <f>ROUND(I171*H171,2)</f>
        <v>0</v>
      </c>
      <c r="K171" s="145"/>
      <c r="L171" s="29"/>
      <c r="M171" s="146" t="s">
        <v>1</v>
      </c>
      <c r="N171" s="117" t="s">
        <v>37</v>
      </c>
      <c r="O171" s="147">
        <v>0</v>
      </c>
      <c r="P171" s="147">
        <f>O171*H171</f>
        <v>0</v>
      </c>
      <c r="Q171" s="147">
        <v>0</v>
      </c>
      <c r="R171" s="147">
        <f>Q171*H171</f>
        <v>0</v>
      </c>
      <c r="S171" s="147">
        <v>0</v>
      </c>
      <c r="T171" s="148">
        <f>S171*H171</f>
        <v>0</v>
      </c>
      <c r="AR171" s="149" t="s">
        <v>159</v>
      </c>
      <c r="AT171" s="149" t="s">
        <v>129</v>
      </c>
      <c r="AU171" s="149" t="s">
        <v>78</v>
      </c>
      <c r="AY171" s="15" t="s">
        <v>125</v>
      </c>
      <c r="BE171" s="150">
        <f>IF(N171="základní",J171,0)</f>
        <v>0</v>
      </c>
      <c r="BF171" s="150">
        <f>IF(N171="snížená",J171,0)</f>
        <v>0</v>
      </c>
      <c r="BG171" s="150">
        <f>IF(N171="zákl. přenesená",J171,0)</f>
        <v>0</v>
      </c>
      <c r="BH171" s="150">
        <f>IF(N171="sníž. přenesená",J171,0)</f>
        <v>0</v>
      </c>
      <c r="BI171" s="150">
        <f>IF(N171="nulová",J171,0)</f>
        <v>0</v>
      </c>
      <c r="BJ171" s="15" t="s">
        <v>76</v>
      </c>
      <c r="BK171" s="150">
        <f>ROUND(I171*H171,2)</f>
        <v>0</v>
      </c>
      <c r="BL171" s="15" t="s">
        <v>159</v>
      </c>
      <c r="BM171" s="149" t="s">
        <v>173</v>
      </c>
    </row>
    <row r="172" spans="2:65" s="12" customFormat="1" x14ac:dyDescent="0.2">
      <c r="B172" s="151"/>
      <c r="D172" s="152" t="s">
        <v>134</v>
      </c>
      <c r="E172" s="153" t="s">
        <v>1</v>
      </c>
      <c r="F172" s="154" t="s">
        <v>313</v>
      </c>
      <c r="H172" s="155">
        <v>105</v>
      </c>
      <c r="L172" s="151"/>
      <c r="M172" s="156"/>
      <c r="T172" s="157"/>
      <c r="AT172" s="153" t="s">
        <v>134</v>
      </c>
      <c r="AU172" s="153" t="s">
        <v>78</v>
      </c>
      <c r="AV172" s="12" t="s">
        <v>78</v>
      </c>
      <c r="AW172" s="12" t="s">
        <v>27</v>
      </c>
      <c r="AX172" s="12" t="s">
        <v>72</v>
      </c>
      <c r="AY172" s="153" t="s">
        <v>125</v>
      </c>
    </row>
    <row r="173" spans="2:65" s="13" customFormat="1" x14ac:dyDescent="0.2">
      <c r="B173" s="158"/>
      <c r="D173" s="152" t="s">
        <v>134</v>
      </c>
      <c r="E173" s="159" t="s">
        <v>1</v>
      </c>
      <c r="F173" s="160" t="s">
        <v>135</v>
      </c>
      <c r="H173" s="161">
        <v>105</v>
      </c>
      <c r="L173" s="158"/>
      <c r="M173" s="162"/>
      <c r="T173" s="163"/>
      <c r="AT173" s="159" t="s">
        <v>134</v>
      </c>
      <c r="AU173" s="159" t="s">
        <v>78</v>
      </c>
      <c r="AV173" s="13" t="s">
        <v>133</v>
      </c>
      <c r="AW173" s="13" t="s">
        <v>27</v>
      </c>
      <c r="AX173" s="13" t="s">
        <v>76</v>
      </c>
      <c r="AY173" s="159" t="s">
        <v>125</v>
      </c>
    </row>
    <row r="174" spans="2:65" s="1" customFormat="1" ht="16.5" customHeight="1" x14ac:dyDescent="0.2">
      <c r="B174" s="138"/>
      <c r="C174" s="164">
        <v>15</v>
      </c>
      <c r="D174" s="164" t="s">
        <v>177</v>
      </c>
      <c r="E174" s="165" t="s">
        <v>201</v>
      </c>
      <c r="F174" s="166" t="s">
        <v>202</v>
      </c>
      <c r="G174" s="167" t="s">
        <v>144</v>
      </c>
      <c r="H174" s="168">
        <v>110.25</v>
      </c>
      <c r="I174" s="181">
        <v>0</v>
      </c>
      <c r="J174" s="169">
        <f>ROUND(I174*H174,2)</f>
        <v>0</v>
      </c>
      <c r="K174" s="170"/>
      <c r="L174" s="171"/>
      <c r="M174" s="172" t="s">
        <v>1</v>
      </c>
      <c r="N174" s="173" t="s">
        <v>37</v>
      </c>
      <c r="O174" s="147">
        <v>0</v>
      </c>
      <c r="P174" s="147">
        <f>O174*H174</f>
        <v>0</v>
      </c>
      <c r="Q174" s="147">
        <v>0</v>
      </c>
      <c r="R174" s="147">
        <f>Q174*H174</f>
        <v>0</v>
      </c>
      <c r="S174" s="147">
        <v>0</v>
      </c>
      <c r="T174" s="148">
        <f>S174*H174</f>
        <v>0</v>
      </c>
      <c r="AR174" s="149" t="s">
        <v>171</v>
      </c>
      <c r="AT174" s="149" t="s">
        <v>177</v>
      </c>
      <c r="AU174" s="149" t="s">
        <v>78</v>
      </c>
      <c r="AY174" s="15" t="s">
        <v>125</v>
      </c>
      <c r="BE174" s="150">
        <f>IF(N174="základní",J174,0)</f>
        <v>0</v>
      </c>
      <c r="BF174" s="150">
        <f>IF(N174="snížená",J174,0)</f>
        <v>0</v>
      </c>
      <c r="BG174" s="150">
        <f>IF(N174="zákl. přenesená",J174,0)</f>
        <v>0</v>
      </c>
      <c r="BH174" s="150">
        <f>IF(N174="sníž. přenesená",J174,0)</f>
        <v>0</v>
      </c>
      <c r="BI174" s="150">
        <f>IF(N174="nulová",J174,0)</f>
        <v>0</v>
      </c>
      <c r="BJ174" s="15" t="s">
        <v>76</v>
      </c>
      <c r="BK174" s="150">
        <f>ROUND(I174*H174,2)</f>
        <v>0</v>
      </c>
      <c r="BL174" s="15" t="s">
        <v>159</v>
      </c>
      <c r="BM174" s="149" t="s">
        <v>128</v>
      </c>
    </row>
    <row r="175" spans="2:65" s="12" customFormat="1" x14ac:dyDescent="0.2">
      <c r="B175" s="151"/>
      <c r="D175" s="152" t="s">
        <v>134</v>
      </c>
      <c r="E175" s="153" t="s">
        <v>1</v>
      </c>
      <c r="F175" s="154" t="s">
        <v>315</v>
      </c>
      <c r="H175" s="155">
        <v>110.25</v>
      </c>
      <c r="L175" s="151"/>
      <c r="M175" s="156"/>
      <c r="T175" s="157"/>
      <c r="AT175" s="153" t="s">
        <v>134</v>
      </c>
      <c r="AU175" s="153" t="s">
        <v>78</v>
      </c>
      <c r="AV175" s="12" t="s">
        <v>78</v>
      </c>
      <c r="AW175" s="12" t="s">
        <v>27</v>
      </c>
      <c r="AX175" s="12" t="s">
        <v>72</v>
      </c>
      <c r="AY175" s="153" t="s">
        <v>125</v>
      </c>
    </row>
    <row r="176" spans="2:65" s="13" customFormat="1" x14ac:dyDescent="0.2">
      <c r="B176" s="158"/>
      <c r="D176" s="152" t="s">
        <v>134</v>
      </c>
      <c r="E176" s="159" t="s">
        <v>1</v>
      </c>
      <c r="F176" s="160" t="s">
        <v>135</v>
      </c>
      <c r="H176" s="161">
        <v>110.25</v>
      </c>
      <c r="L176" s="158"/>
      <c r="M176" s="162"/>
      <c r="T176" s="163"/>
      <c r="AT176" s="159" t="s">
        <v>134</v>
      </c>
      <c r="AU176" s="159" t="s">
        <v>78</v>
      </c>
      <c r="AV176" s="13" t="s">
        <v>133</v>
      </c>
      <c r="AW176" s="13" t="s">
        <v>27</v>
      </c>
      <c r="AX176" s="13" t="s">
        <v>76</v>
      </c>
      <c r="AY176" s="159" t="s">
        <v>125</v>
      </c>
    </row>
    <row r="177" spans="2:65" s="11" customFormat="1" ht="22.9" customHeight="1" x14ac:dyDescent="0.2">
      <c r="B177" s="127"/>
      <c r="D177" s="128" t="s">
        <v>71</v>
      </c>
      <c r="E177" s="136" t="s">
        <v>206</v>
      </c>
      <c r="F177" s="136" t="s">
        <v>207</v>
      </c>
      <c r="J177" s="137">
        <f>BK177</f>
        <v>0</v>
      </c>
      <c r="L177" s="127"/>
      <c r="M177" s="131"/>
      <c r="P177" s="132">
        <f>SUM(P178:P197)</f>
        <v>0</v>
      </c>
      <c r="R177" s="132">
        <f>SUM(R178:R197)</f>
        <v>0</v>
      </c>
      <c r="T177" s="133">
        <f>SUM(T178:T197)</f>
        <v>0</v>
      </c>
      <c r="AR177" s="128" t="s">
        <v>78</v>
      </c>
      <c r="AT177" s="134" t="s">
        <v>71</v>
      </c>
      <c r="AU177" s="134" t="s">
        <v>76</v>
      </c>
      <c r="AY177" s="128" t="s">
        <v>125</v>
      </c>
      <c r="BK177" s="135">
        <f>SUM(BK178:BK197)</f>
        <v>0</v>
      </c>
    </row>
    <row r="178" spans="2:65" s="1" customFormat="1" ht="16.5" customHeight="1" x14ac:dyDescent="0.2">
      <c r="B178" s="138"/>
      <c r="C178" s="139">
        <v>16</v>
      </c>
      <c r="D178" s="139" t="s">
        <v>129</v>
      </c>
      <c r="E178" s="140" t="s">
        <v>208</v>
      </c>
      <c r="F178" s="141" t="s">
        <v>209</v>
      </c>
      <c r="G178" s="142" t="s">
        <v>138</v>
      </c>
      <c r="H178" s="143">
        <v>88.094999999999999</v>
      </c>
      <c r="I178" s="180">
        <v>0</v>
      </c>
      <c r="J178" s="144">
        <f>ROUND(I178*H178,2)</f>
        <v>0</v>
      </c>
      <c r="K178" s="145"/>
      <c r="L178" s="29"/>
      <c r="M178" s="146" t="s">
        <v>1</v>
      </c>
      <c r="N178" s="117" t="s">
        <v>37</v>
      </c>
      <c r="O178" s="147">
        <v>0</v>
      </c>
      <c r="P178" s="147">
        <f>O178*H178</f>
        <v>0</v>
      </c>
      <c r="Q178" s="147">
        <v>0</v>
      </c>
      <c r="R178" s="147">
        <f>Q178*H178</f>
        <v>0</v>
      </c>
      <c r="S178" s="147">
        <v>0</v>
      </c>
      <c r="T178" s="148">
        <f>S178*H178</f>
        <v>0</v>
      </c>
      <c r="AR178" s="149" t="s">
        <v>159</v>
      </c>
      <c r="AT178" s="149" t="s">
        <v>129</v>
      </c>
      <c r="AU178" s="149" t="s">
        <v>78</v>
      </c>
      <c r="AY178" s="15" t="s">
        <v>125</v>
      </c>
      <c r="BE178" s="150">
        <f>IF(N178="základní",J178,0)</f>
        <v>0</v>
      </c>
      <c r="BF178" s="150">
        <f>IF(N178="snížená",J178,0)</f>
        <v>0</v>
      </c>
      <c r="BG178" s="150">
        <f>IF(N178="zákl. přenesená",J178,0)</f>
        <v>0</v>
      </c>
      <c r="BH178" s="150">
        <f>IF(N178="sníž. přenesená",J178,0)</f>
        <v>0</v>
      </c>
      <c r="BI178" s="150">
        <f>IF(N178="nulová",J178,0)</f>
        <v>0</v>
      </c>
      <c r="BJ178" s="15" t="s">
        <v>76</v>
      </c>
      <c r="BK178" s="150">
        <f>ROUND(I178*H178,2)</f>
        <v>0</v>
      </c>
      <c r="BL178" s="15" t="s">
        <v>159</v>
      </c>
      <c r="BM178" s="149" t="s">
        <v>171</v>
      </c>
    </row>
    <row r="179" spans="2:65" s="12" customFormat="1" x14ac:dyDescent="0.2">
      <c r="B179" s="151"/>
      <c r="D179" s="152" t="s">
        <v>134</v>
      </c>
      <c r="E179" s="153" t="s">
        <v>1</v>
      </c>
      <c r="F179" s="154" t="s">
        <v>316</v>
      </c>
      <c r="H179" s="155">
        <v>88.094999999999999</v>
      </c>
      <c r="L179" s="151"/>
      <c r="M179" s="156"/>
      <c r="T179" s="157"/>
      <c r="AT179" s="153" t="s">
        <v>134</v>
      </c>
      <c r="AU179" s="153" t="s">
        <v>78</v>
      </c>
      <c r="AV179" s="12" t="s">
        <v>78</v>
      </c>
      <c r="AW179" s="12" t="s">
        <v>27</v>
      </c>
      <c r="AX179" s="12" t="s">
        <v>72</v>
      </c>
      <c r="AY179" s="153" t="s">
        <v>125</v>
      </c>
    </row>
    <row r="180" spans="2:65" s="13" customFormat="1" x14ac:dyDescent="0.2">
      <c r="B180" s="158"/>
      <c r="D180" s="152" t="s">
        <v>134</v>
      </c>
      <c r="E180" s="159" t="s">
        <v>1</v>
      </c>
      <c r="F180" s="160" t="s">
        <v>135</v>
      </c>
      <c r="H180" s="161">
        <v>88.094999999999999</v>
      </c>
      <c r="L180" s="158"/>
      <c r="M180" s="162"/>
      <c r="T180" s="163"/>
      <c r="AT180" s="159" t="s">
        <v>134</v>
      </c>
      <c r="AU180" s="159" t="s">
        <v>78</v>
      </c>
      <c r="AV180" s="13" t="s">
        <v>133</v>
      </c>
      <c r="AW180" s="13" t="s">
        <v>27</v>
      </c>
      <c r="AX180" s="13" t="s">
        <v>76</v>
      </c>
      <c r="AY180" s="159" t="s">
        <v>125</v>
      </c>
    </row>
    <row r="181" spans="2:65" s="1" customFormat="1" ht="16.5" customHeight="1" x14ac:dyDescent="0.2">
      <c r="B181" s="138"/>
      <c r="C181" s="139">
        <v>17</v>
      </c>
      <c r="D181" s="139" t="s">
        <v>129</v>
      </c>
      <c r="E181" s="140" t="s">
        <v>211</v>
      </c>
      <c r="F181" s="141" t="s">
        <v>212</v>
      </c>
      <c r="G181" s="142" t="s">
        <v>138</v>
      </c>
      <c r="H181" s="143">
        <v>88.094999999999999</v>
      </c>
      <c r="I181" s="180">
        <v>0</v>
      </c>
      <c r="J181" s="144">
        <f t="shared" ref="J181:J187" si="0">ROUND(I181*H181,2)</f>
        <v>0</v>
      </c>
      <c r="K181" s="145"/>
      <c r="L181" s="29"/>
      <c r="M181" s="146" t="s">
        <v>1</v>
      </c>
      <c r="N181" s="117" t="s">
        <v>37</v>
      </c>
      <c r="O181" s="147">
        <v>0</v>
      </c>
      <c r="P181" s="147">
        <f t="shared" ref="P181:P187" si="1">O181*H181</f>
        <v>0</v>
      </c>
      <c r="Q181" s="147">
        <v>0</v>
      </c>
      <c r="R181" s="147">
        <f t="shared" ref="R181:R187" si="2">Q181*H181</f>
        <v>0</v>
      </c>
      <c r="S181" s="147">
        <v>0</v>
      </c>
      <c r="T181" s="148">
        <f t="shared" ref="T181:T187" si="3">S181*H181</f>
        <v>0</v>
      </c>
      <c r="AR181" s="149" t="s">
        <v>159</v>
      </c>
      <c r="AT181" s="149" t="s">
        <v>129</v>
      </c>
      <c r="AU181" s="149" t="s">
        <v>78</v>
      </c>
      <c r="AY181" s="15" t="s">
        <v>125</v>
      </c>
      <c r="BE181" s="150">
        <f t="shared" ref="BE181:BE187" si="4">IF(N181="základní",J181,0)</f>
        <v>0</v>
      </c>
      <c r="BF181" s="150">
        <f t="shared" ref="BF181:BF187" si="5">IF(N181="snížená",J181,0)</f>
        <v>0</v>
      </c>
      <c r="BG181" s="150">
        <f t="shared" ref="BG181:BG187" si="6">IF(N181="zákl. přenesená",J181,0)</f>
        <v>0</v>
      </c>
      <c r="BH181" s="150">
        <f t="shared" ref="BH181:BH187" si="7">IF(N181="sníž. přenesená",J181,0)</f>
        <v>0</v>
      </c>
      <c r="BI181" s="150">
        <f t="shared" ref="BI181:BI187" si="8">IF(N181="nulová",J181,0)</f>
        <v>0</v>
      </c>
      <c r="BJ181" s="15" t="s">
        <v>76</v>
      </c>
      <c r="BK181" s="150">
        <f t="shared" ref="BK181:BK187" si="9">ROUND(I181*H181,2)</f>
        <v>0</v>
      </c>
      <c r="BL181" s="15" t="s">
        <v>159</v>
      </c>
      <c r="BM181" s="149" t="s">
        <v>174</v>
      </c>
    </row>
    <row r="182" spans="2:65" s="1" customFormat="1" ht="16.5" customHeight="1" x14ac:dyDescent="0.2">
      <c r="B182" s="138"/>
      <c r="C182" s="139">
        <v>18</v>
      </c>
      <c r="D182" s="139" t="s">
        <v>129</v>
      </c>
      <c r="E182" s="140" t="s">
        <v>214</v>
      </c>
      <c r="F182" s="141" t="s">
        <v>215</v>
      </c>
      <c r="G182" s="142" t="s">
        <v>138</v>
      </c>
      <c r="H182" s="143">
        <v>88.094999999999999</v>
      </c>
      <c r="I182" s="180">
        <v>0</v>
      </c>
      <c r="J182" s="144">
        <f t="shared" si="0"/>
        <v>0</v>
      </c>
      <c r="K182" s="145"/>
      <c r="L182" s="29"/>
      <c r="M182" s="146" t="s">
        <v>1</v>
      </c>
      <c r="N182" s="117" t="s">
        <v>37</v>
      </c>
      <c r="O182" s="147">
        <v>0</v>
      </c>
      <c r="P182" s="147">
        <f t="shared" si="1"/>
        <v>0</v>
      </c>
      <c r="Q182" s="147">
        <v>0</v>
      </c>
      <c r="R182" s="147">
        <f t="shared" si="2"/>
        <v>0</v>
      </c>
      <c r="S182" s="147">
        <v>0</v>
      </c>
      <c r="T182" s="148">
        <f t="shared" si="3"/>
        <v>0</v>
      </c>
      <c r="AR182" s="149" t="s">
        <v>159</v>
      </c>
      <c r="AT182" s="149" t="s">
        <v>129</v>
      </c>
      <c r="AU182" s="149" t="s">
        <v>78</v>
      </c>
      <c r="AY182" s="15" t="s">
        <v>125</v>
      </c>
      <c r="BE182" s="150">
        <f t="shared" si="4"/>
        <v>0</v>
      </c>
      <c r="BF182" s="150">
        <f t="shared" si="5"/>
        <v>0</v>
      </c>
      <c r="BG182" s="150">
        <f t="shared" si="6"/>
        <v>0</v>
      </c>
      <c r="BH182" s="150">
        <f t="shared" si="7"/>
        <v>0</v>
      </c>
      <c r="BI182" s="150">
        <f t="shared" si="8"/>
        <v>0</v>
      </c>
      <c r="BJ182" s="15" t="s">
        <v>76</v>
      </c>
      <c r="BK182" s="150">
        <f t="shared" si="9"/>
        <v>0</v>
      </c>
      <c r="BL182" s="15" t="s">
        <v>159</v>
      </c>
      <c r="BM182" s="149" t="s">
        <v>175</v>
      </c>
    </row>
    <row r="183" spans="2:65" s="1" customFormat="1" ht="16.5" customHeight="1" x14ac:dyDescent="0.2">
      <c r="B183" s="138"/>
      <c r="C183" s="139">
        <v>19</v>
      </c>
      <c r="D183" s="139" t="s">
        <v>129</v>
      </c>
      <c r="E183" s="140" t="s">
        <v>217</v>
      </c>
      <c r="F183" s="141" t="s">
        <v>218</v>
      </c>
      <c r="G183" s="142" t="s">
        <v>138</v>
      </c>
      <c r="H183" s="143">
        <v>88.094999999999999</v>
      </c>
      <c r="I183" s="180">
        <v>0</v>
      </c>
      <c r="J183" s="144">
        <f t="shared" si="0"/>
        <v>0</v>
      </c>
      <c r="K183" s="145"/>
      <c r="L183" s="29"/>
      <c r="M183" s="146" t="s">
        <v>1</v>
      </c>
      <c r="N183" s="117" t="s">
        <v>37</v>
      </c>
      <c r="O183" s="147">
        <v>0</v>
      </c>
      <c r="P183" s="147">
        <f t="shared" si="1"/>
        <v>0</v>
      </c>
      <c r="Q183" s="147">
        <v>0</v>
      </c>
      <c r="R183" s="147">
        <f t="shared" si="2"/>
        <v>0</v>
      </c>
      <c r="S183" s="147">
        <v>0</v>
      </c>
      <c r="T183" s="148">
        <f t="shared" si="3"/>
        <v>0</v>
      </c>
      <c r="AR183" s="149" t="s">
        <v>159</v>
      </c>
      <c r="AT183" s="149" t="s">
        <v>129</v>
      </c>
      <c r="AU183" s="149" t="s">
        <v>78</v>
      </c>
      <c r="AY183" s="15" t="s">
        <v>125</v>
      </c>
      <c r="BE183" s="150">
        <f t="shared" si="4"/>
        <v>0</v>
      </c>
      <c r="BF183" s="150">
        <f t="shared" si="5"/>
        <v>0</v>
      </c>
      <c r="BG183" s="150">
        <f t="shared" si="6"/>
        <v>0</v>
      </c>
      <c r="BH183" s="150">
        <f t="shared" si="7"/>
        <v>0</v>
      </c>
      <c r="BI183" s="150">
        <f t="shared" si="8"/>
        <v>0</v>
      </c>
      <c r="BJ183" s="15" t="s">
        <v>76</v>
      </c>
      <c r="BK183" s="150">
        <f t="shared" si="9"/>
        <v>0</v>
      </c>
      <c r="BL183" s="15" t="s">
        <v>159</v>
      </c>
      <c r="BM183" s="149" t="s">
        <v>178</v>
      </c>
    </row>
    <row r="184" spans="2:65" s="1" customFormat="1" ht="16.5" customHeight="1" x14ac:dyDescent="0.2">
      <c r="B184" s="138"/>
      <c r="C184" s="139">
        <v>20</v>
      </c>
      <c r="D184" s="139" t="s">
        <v>129</v>
      </c>
      <c r="E184" s="140" t="s">
        <v>220</v>
      </c>
      <c r="F184" s="141" t="s">
        <v>221</v>
      </c>
      <c r="G184" s="142" t="s">
        <v>138</v>
      </c>
      <c r="H184" s="143">
        <v>88.094999999999999</v>
      </c>
      <c r="I184" s="180">
        <v>0</v>
      </c>
      <c r="J184" s="144">
        <f t="shared" si="0"/>
        <v>0</v>
      </c>
      <c r="K184" s="145"/>
      <c r="L184" s="29"/>
      <c r="M184" s="146" t="s">
        <v>1</v>
      </c>
      <c r="N184" s="117" t="s">
        <v>37</v>
      </c>
      <c r="O184" s="147">
        <v>0</v>
      </c>
      <c r="P184" s="147">
        <f t="shared" si="1"/>
        <v>0</v>
      </c>
      <c r="Q184" s="147">
        <v>0</v>
      </c>
      <c r="R184" s="147">
        <f t="shared" si="2"/>
        <v>0</v>
      </c>
      <c r="S184" s="147">
        <v>0</v>
      </c>
      <c r="T184" s="148">
        <f t="shared" si="3"/>
        <v>0</v>
      </c>
      <c r="AR184" s="149" t="s">
        <v>159</v>
      </c>
      <c r="AT184" s="149" t="s">
        <v>129</v>
      </c>
      <c r="AU184" s="149" t="s">
        <v>78</v>
      </c>
      <c r="AY184" s="15" t="s">
        <v>125</v>
      </c>
      <c r="BE184" s="150">
        <f t="shared" si="4"/>
        <v>0</v>
      </c>
      <c r="BF184" s="150">
        <f t="shared" si="5"/>
        <v>0</v>
      </c>
      <c r="BG184" s="150">
        <f t="shared" si="6"/>
        <v>0</v>
      </c>
      <c r="BH184" s="150">
        <f t="shared" si="7"/>
        <v>0</v>
      </c>
      <c r="BI184" s="150">
        <f t="shared" si="8"/>
        <v>0</v>
      </c>
      <c r="BJ184" s="15" t="s">
        <v>76</v>
      </c>
      <c r="BK184" s="150">
        <f t="shared" si="9"/>
        <v>0</v>
      </c>
      <c r="BL184" s="15" t="s">
        <v>159</v>
      </c>
      <c r="BM184" s="149" t="s">
        <v>179</v>
      </c>
    </row>
    <row r="185" spans="2:65" s="1" customFormat="1" ht="16.5" customHeight="1" x14ac:dyDescent="0.2">
      <c r="B185" s="138"/>
      <c r="C185" s="139">
        <v>21</v>
      </c>
      <c r="D185" s="139" t="s">
        <v>129</v>
      </c>
      <c r="E185" s="140" t="s">
        <v>223</v>
      </c>
      <c r="F185" s="141" t="s">
        <v>224</v>
      </c>
      <c r="G185" s="142" t="s">
        <v>138</v>
      </c>
      <c r="H185" s="143">
        <v>88.95</v>
      </c>
      <c r="I185" s="180">
        <v>0</v>
      </c>
      <c r="J185" s="144">
        <f t="shared" si="0"/>
        <v>0</v>
      </c>
      <c r="K185" s="145"/>
      <c r="L185" s="29"/>
      <c r="M185" s="146" t="s">
        <v>1</v>
      </c>
      <c r="N185" s="117" t="s">
        <v>37</v>
      </c>
      <c r="O185" s="147">
        <v>0</v>
      </c>
      <c r="P185" s="147">
        <f t="shared" si="1"/>
        <v>0</v>
      </c>
      <c r="Q185" s="147">
        <v>0</v>
      </c>
      <c r="R185" s="147">
        <f t="shared" si="2"/>
        <v>0</v>
      </c>
      <c r="S185" s="147">
        <v>0</v>
      </c>
      <c r="T185" s="148">
        <f t="shared" si="3"/>
        <v>0</v>
      </c>
      <c r="AR185" s="149" t="s">
        <v>159</v>
      </c>
      <c r="AT185" s="149" t="s">
        <v>129</v>
      </c>
      <c r="AU185" s="149" t="s">
        <v>78</v>
      </c>
      <c r="AY185" s="15" t="s">
        <v>125</v>
      </c>
      <c r="BE185" s="150">
        <f t="shared" si="4"/>
        <v>0</v>
      </c>
      <c r="BF185" s="150">
        <f t="shared" si="5"/>
        <v>0</v>
      </c>
      <c r="BG185" s="150">
        <f t="shared" si="6"/>
        <v>0</v>
      </c>
      <c r="BH185" s="150">
        <f t="shared" si="7"/>
        <v>0</v>
      </c>
      <c r="BI185" s="150">
        <f t="shared" si="8"/>
        <v>0</v>
      </c>
      <c r="BJ185" s="15" t="s">
        <v>76</v>
      </c>
      <c r="BK185" s="150">
        <f t="shared" si="9"/>
        <v>0</v>
      </c>
      <c r="BL185" s="15" t="s">
        <v>159</v>
      </c>
      <c r="BM185" s="149" t="s">
        <v>180</v>
      </c>
    </row>
    <row r="186" spans="2:65" s="1" customFormat="1" ht="16.5" customHeight="1" x14ac:dyDescent="0.2">
      <c r="B186" s="138"/>
      <c r="C186" s="139">
        <v>22</v>
      </c>
      <c r="D186" s="139" t="s">
        <v>129</v>
      </c>
      <c r="E186" s="140" t="s">
        <v>226</v>
      </c>
      <c r="F186" s="141" t="s">
        <v>227</v>
      </c>
      <c r="G186" s="142" t="s">
        <v>138</v>
      </c>
      <c r="H186" s="143">
        <v>88.95</v>
      </c>
      <c r="I186" s="180">
        <v>0</v>
      </c>
      <c r="J186" s="144">
        <f t="shared" si="0"/>
        <v>0</v>
      </c>
      <c r="K186" s="145"/>
      <c r="L186" s="29"/>
      <c r="M186" s="146" t="s">
        <v>1</v>
      </c>
      <c r="N186" s="117" t="s">
        <v>37</v>
      </c>
      <c r="O186" s="147">
        <v>0</v>
      </c>
      <c r="P186" s="147">
        <f t="shared" si="1"/>
        <v>0</v>
      </c>
      <c r="Q186" s="147">
        <v>0</v>
      </c>
      <c r="R186" s="147">
        <f t="shared" si="2"/>
        <v>0</v>
      </c>
      <c r="S186" s="147">
        <v>0</v>
      </c>
      <c r="T186" s="148">
        <f t="shared" si="3"/>
        <v>0</v>
      </c>
      <c r="AR186" s="149" t="s">
        <v>159</v>
      </c>
      <c r="AT186" s="149" t="s">
        <v>129</v>
      </c>
      <c r="AU186" s="149" t="s">
        <v>78</v>
      </c>
      <c r="AY186" s="15" t="s">
        <v>125</v>
      </c>
      <c r="BE186" s="150">
        <f t="shared" si="4"/>
        <v>0</v>
      </c>
      <c r="BF186" s="150">
        <f t="shared" si="5"/>
        <v>0</v>
      </c>
      <c r="BG186" s="150">
        <f t="shared" si="6"/>
        <v>0</v>
      </c>
      <c r="BH186" s="150">
        <f t="shared" si="7"/>
        <v>0</v>
      </c>
      <c r="BI186" s="150">
        <f t="shared" si="8"/>
        <v>0</v>
      </c>
      <c r="BJ186" s="15" t="s">
        <v>76</v>
      </c>
      <c r="BK186" s="150">
        <f t="shared" si="9"/>
        <v>0</v>
      </c>
      <c r="BL186" s="15" t="s">
        <v>159</v>
      </c>
      <c r="BM186" s="149" t="s">
        <v>185</v>
      </c>
    </row>
    <row r="187" spans="2:65" s="1" customFormat="1" ht="16.5" customHeight="1" x14ac:dyDescent="0.2">
      <c r="B187" s="138"/>
      <c r="C187" s="164">
        <v>23</v>
      </c>
      <c r="D187" s="164" t="s">
        <v>177</v>
      </c>
      <c r="E187" s="165" t="s">
        <v>229</v>
      </c>
      <c r="F187" s="166" t="s">
        <v>230</v>
      </c>
      <c r="G187" s="167" t="s">
        <v>138</v>
      </c>
      <c r="H187" s="168">
        <v>97.844999999999999</v>
      </c>
      <c r="I187" s="181">
        <v>0</v>
      </c>
      <c r="J187" s="169">
        <f t="shared" si="0"/>
        <v>0</v>
      </c>
      <c r="K187" s="170"/>
      <c r="L187" s="171"/>
      <c r="M187" s="172" t="s">
        <v>1</v>
      </c>
      <c r="N187" s="173" t="s">
        <v>37</v>
      </c>
      <c r="O187" s="147">
        <v>0</v>
      </c>
      <c r="P187" s="147">
        <f t="shared" si="1"/>
        <v>0</v>
      </c>
      <c r="Q187" s="147">
        <v>0</v>
      </c>
      <c r="R187" s="147">
        <f t="shared" si="2"/>
        <v>0</v>
      </c>
      <c r="S187" s="147">
        <v>0</v>
      </c>
      <c r="T187" s="148">
        <f t="shared" si="3"/>
        <v>0</v>
      </c>
      <c r="AR187" s="149" t="s">
        <v>171</v>
      </c>
      <c r="AT187" s="149" t="s">
        <v>177</v>
      </c>
      <c r="AU187" s="149" t="s">
        <v>78</v>
      </c>
      <c r="AY187" s="15" t="s">
        <v>125</v>
      </c>
      <c r="BE187" s="150">
        <f t="shared" si="4"/>
        <v>0</v>
      </c>
      <c r="BF187" s="150">
        <f t="shared" si="5"/>
        <v>0</v>
      </c>
      <c r="BG187" s="150">
        <f t="shared" si="6"/>
        <v>0</v>
      </c>
      <c r="BH187" s="150">
        <f t="shared" si="7"/>
        <v>0</v>
      </c>
      <c r="BI187" s="150">
        <f t="shared" si="8"/>
        <v>0</v>
      </c>
      <c r="BJ187" s="15" t="s">
        <v>76</v>
      </c>
      <c r="BK187" s="150">
        <f t="shared" si="9"/>
        <v>0</v>
      </c>
      <c r="BL187" s="15" t="s">
        <v>159</v>
      </c>
      <c r="BM187" s="149" t="s">
        <v>188</v>
      </c>
    </row>
    <row r="188" spans="2:65" s="12" customFormat="1" x14ac:dyDescent="0.2">
      <c r="B188" s="151"/>
      <c r="D188" s="152" t="s">
        <v>134</v>
      </c>
      <c r="E188" s="153" t="s">
        <v>1</v>
      </c>
      <c r="F188" s="154" t="s">
        <v>317</v>
      </c>
      <c r="H188" s="155">
        <v>97.844999999999999</v>
      </c>
      <c r="L188" s="151"/>
      <c r="M188" s="156"/>
      <c r="T188" s="157"/>
      <c r="AT188" s="153" t="s">
        <v>134</v>
      </c>
      <c r="AU188" s="153" t="s">
        <v>78</v>
      </c>
      <c r="AV188" s="12" t="s">
        <v>78</v>
      </c>
      <c r="AW188" s="12" t="s">
        <v>27</v>
      </c>
      <c r="AX188" s="12" t="s">
        <v>72</v>
      </c>
      <c r="AY188" s="153" t="s">
        <v>125</v>
      </c>
    </row>
    <row r="189" spans="2:65" s="13" customFormat="1" x14ac:dyDescent="0.2">
      <c r="B189" s="158"/>
      <c r="D189" s="152" t="s">
        <v>134</v>
      </c>
      <c r="E189" s="159" t="s">
        <v>1</v>
      </c>
      <c r="F189" s="160" t="s">
        <v>135</v>
      </c>
      <c r="H189" s="161">
        <v>97.844999999999999</v>
      </c>
      <c r="L189" s="158"/>
      <c r="M189" s="162"/>
      <c r="T189" s="163"/>
      <c r="AT189" s="159" t="s">
        <v>134</v>
      </c>
      <c r="AU189" s="159" t="s">
        <v>78</v>
      </c>
      <c r="AV189" s="13" t="s">
        <v>133</v>
      </c>
      <c r="AW189" s="13" t="s">
        <v>27</v>
      </c>
      <c r="AX189" s="13" t="s">
        <v>76</v>
      </c>
      <c r="AY189" s="159" t="s">
        <v>125</v>
      </c>
    </row>
    <row r="190" spans="2:65" s="1" customFormat="1" ht="16.5" customHeight="1" x14ac:dyDescent="0.2">
      <c r="B190" s="138"/>
      <c r="C190" s="139">
        <v>24</v>
      </c>
      <c r="D190" s="139" t="s">
        <v>129</v>
      </c>
      <c r="E190" s="140" t="s">
        <v>232</v>
      </c>
      <c r="F190" s="141" t="s">
        <v>233</v>
      </c>
      <c r="G190" s="142" t="s">
        <v>144</v>
      </c>
      <c r="H190" s="143">
        <v>52.8</v>
      </c>
      <c r="I190" s="180">
        <v>0</v>
      </c>
      <c r="J190" s="144">
        <f>ROUND(I190*H190,2)</f>
        <v>0</v>
      </c>
      <c r="K190" s="145"/>
      <c r="L190" s="29"/>
      <c r="M190" s="146" t="s">
        <v>1</v>
      </c>
      <c r="N190" s="117" t="s">
        <v>37</v>
      </c>
      <c r="O190" s="147">
        <v>0</v>
      </c>
      <c r="P190" s="147">
        <f>O190*H190</f>
        <v>0</v>
      </c>
      <c r="Q190" s="147">
        <v>0</v>
      </c>
      <c r="R190" s="147">
        <f>Q190*H190</f>
        <v>0</v>
      </c>
      <c r="S190" s="147">
        <v>0</v>
      </c>
      <c r="T190" s="148">
        <f>S190*H190</f>
        <v>0</v>
      </c>
      <c r="AR190" s="149" t="s">
        <v>159</v>
      </c>
      <c r="AT190" s="149" t="s">
        <v>129</v>
      </c>
      <c r="AU190" s="149" t="s">
        <v>78</v>
      </c>
      <c r="AY190" s="15" t="s">
        <v>125</v>
      </c>
      <c r="BE190" s="150">
        <f>IF(N190="základní",J190,0)</f>
        <v>0</v>
      </c>
      <c r="BF190" s="150">
        <f>IF(N190="snížená",J190,0)</f>
        <v>0</v>
      </c>
      <c r="BG190" s="150">
        <f>IF(N190="zákl. přenesená",J190,0)</f>
        <v>0</v>
      </c>
      <c r="BH190" s="150">
        <f>IF(N190="sníž. přenesená",J190,0)</f>
        <v>0</v>
      </c>
      <c r="BI190" s="150">
        <f>IF(N190="nulová",J190,0)</f>
        <v>0</v>
      </c>
      <c r="BJ190" s="15" t="s">
        <v>76</v>
      </c>
      <c r="BK190" s="150">
        <f>ROUND(I190*H190,2)</f>
        <v>0</v>
      </c>
      <c r="BL190" s="15" t="s">
        <v>159</v>
      </c>
      <c r="BM190" s="149" t="s">
        <v>191</v>
      </c>
    </row>
    <row r="191" spans="2:65" s="12" customFormat="1" x14ac:dyDescent="0.2">
      <c r="B191" s="151"/>
      <c r="D191" s="152" t="s">
        <v>134</v>
      </c>
      <c r="E191" s="153" t="s">
        <v>1</v>
      </c>
      <c r="F191" s="154" t="s">
        <v>318</v>
      </c>
      <c r="H191" s="155">
        <v>52.8</v>
      </c>
      <c r="L191" s="151"/>
      <c r="M191" s="156"/>
      <c r="T191" s="157"/>
      <c r="AT191" s="153" t="s">
        <v>134</v>
      </c>
      <c r="AU191" s="153" t="s">
        <v>78</v>
      </c>
      <c r="AV191" s="12" t="s">
        <v>78</v>
      </c>
      <c r="AW191" s="12" t="s">
        <v>27</v>
      </c>
      <c r="AX191" s="12" t="s">
        <v>72</v>
      </c>
      <c r="AY191" s="153" t="s">
        <v>125</v>
      </c>
    </row>
    <row r="192" spans="2:65" s="13" customFormat="1" x14ac:dyDescent="0.2">
      <c r="B192" s="158"/>
      <c r="D192" s="152" t="s">
        <v>134</v>
      </c>
      <c r="E192" s="159" t="s">
        <v>1</v>
      </c>
      <c r="F192" s="160" t="s">
        <v>135</v>
      </c>
      <c r="H192" s="161">
        <v>52.8</v>
      </c>
      <c r="L192" s="158"/>
      <c r="M192" s="162"/>
      <c r="T192" s="163"/>
      <c r="AT192" s="159" t="s">
        <v>134</v>
      </c>
      <c r="AU192" s="159" t="s">
        <v>78</v>
      </c>
      <c r="AV192" s="13" t="s">
        <v>133</v>
      </c>
      <c r="AW192" s="13" t="s">
        <v>27</v>
      </c>
      <c r="AX192" s="13" t="s">
        <v>76</v>
      </c>
      <c r="AY192" s="159" t="s">
        <v>125</v>
      </c>
    </row>
    <row r="193" spans="2:65" s="1" customFormat="1" ht="16.5" customHeight="1" x14ac:dyDescent="0.2">
      <c r="B193" s="138"/>
      <c r="C193" s="139">
        <v>25</v>
      </c>
      <c r="D193" s="139" t="s">
        <v>129</v>
      </c>
      <c r="E193" s="140" t="s">
        <v>235</v>
      </c>
      <c r="F193" s="141" t="s">
        <v>236</v>
      </c>
      <c r="G193" s="142" t="s">
        <v>144</v>
      </c>
      <c r="H193" s="143">
        <v>52.8</v>
      </c>
      <c r="I193" s="180">
        <v>0</v>
      </c>
      <c r="J193" s="144">
        <f>ROUND(I193*H193,2)</f>
        <v>0</v>
      </c>
      <c r="K193" s="145"/>
      <c r="L193" s="29"/>
      <c r="M193" s="146" t="s">
        <v>1</v>
      </c>
      <c r="N193" s="117" t="s">
        <v>37</v>
      </c>
      <c r="O193" s="147">
        <v>0</v>
      </c>
      <c r="P193" s="147">
        <f>O193*H193</f>
        <v>0</v>
      </c>
      <c r="Q193" s="147">
        <v>0</v>
      </c>
      <c r="R193" s="147">
        <f>Q193*H193</f>
        <v>0</v>
      </c>
      <c r="S193" s="147">
        <v>0</v>
      </c>
      <c r="T193" s="148">
        <f>S193*H193</f>
        <v>0</v>
      </c>
      <c r="AR193" s="149" t="s">
        <v>159</v>
      </c>
      <c r="AT193" s="149" t="s">
        <v>129</v>
      </c>
      <c r="AU193" s="149" t="s">
        <v>78</v>
      </c>
      <c r="AY193" s="15" t="s">
        <v>125</v>
      </c>
      <c r="BE193" s="150">
        <f>IF(N193="základní",J193,0)</f>
        <v>0</v>
      </c>
      <c r="BF193" s="150">
        <f>IF(N193="snížená",J193,0)</f>
        <v>0</v>
      </c>
      <c r="BG193" s="150">
        <f>IF(N193="zákl. přenesená",J193,0)</f>
        <v>0</v>
      </c>
      <c r="BH193" s="150">
        <f>IF(N193="sníž. přenesená",J193,0)</f>
        <v>0</v>
      </c>
      <c r="BI193" s="150">
        <f>IF(N193="nulová",J193,0)</f>
        <v>0</v>
      </c>
      <c r="BJ193" s="15" t="s">
        <v>76</v>
      </c>
      <c r="BK193" s="150">
        <f>ROUND(I193*H193,2)</f>
        <v>0</v>
      </c>
      <c r="BL193" s="15" t="s">
        <v>159</v>
      </c>
      <c r="BM193" s="149" t="s">
        <v>146</v>
      </c>
    </row>
    <row r="194" spans="2:65" s="1" customFormat="1" ht="16.5" customHeight="1" x14ac:dyDescent="0.2">
      <c r="B194" s="138"/>
      <c r="C194" s="164">
        <v>26</v>
      </c>
      <c r="D194" s="164" t="s">
        <v>177</v>
      </c>
      <c r="E194" s="165" t="s">
        <v>238</v>
      </c>
      <c r="F194" s="166" t="s">
        <v>239</v>
      </c>
      <c r="G194" s="167" t="s">
        <v>144</v>
      </c>
      <c r="H194" s="168">
        <v>2</v>
      </c>
      <c r="I194" s="181">
        <v>0</v>
      </c>
      <c r="J194" s="169">
        <f>ROUND(I194*H194,2)</f>
        <v>0</v>
      </c>
      <c r="K194" s="170"/>
      <c r="L194" s="171"/>
      <c r="M194" s="172" t="s">
        <v>1</v>
      </c>
      <c r="N194" s="173" t="s">
        <v>37</v>
      </c>
      <c r="O194" s="147">
        <v>0</v>
      </c>
      <c r="P194" s="147">
        <f>O194*H194</f>
        <v>0</v>
      </c>
      <c r="Q194" s="147">
        <v>0</v>
      </c>
      <c r="R194" s="147">
        <f>Q194*H194</f>
        <v>0</v>
      </c>
      <c r="S194" s="147">
        <v>0</v>
      </c>
      <c r="T194" s="148">
        <f>S194*H194</f>
        <v>0</v>
      </c>
      <c r="AR194" s="149" t="s">
        <v>171</v>
      </c>
      <c r="AT194" s="149" t="s">
        <v>177</v>
      </c>
      <c r="AU194" s="149" t="s">
        <v>78</v>
      </c>
      <c r="AY194" s="15" t="s">
        <v>125</v>
      </c>
      <c r="BE194" s="150">
        <f>IF(N194="základní",J194,0)</f>
        <v>0</v>
      </c>
      <c r="BF194" s="150">
        <f>IF(N194="snížená",J194,0)</f>
        <v>0</v>
      </c>
      <c r="BG194" s="150">
        <f>IF(N194="zákl. přenesená",J194,0)</f>
        <v>0</v>
      </c>
      <c r="BH194" s="150">
        <f>IF(N194="sníž. přenesená",J194,0)</f>
        <v>0</v>
      </c>
      <c r="BI194" s="150">
        <f>IF(N194="nulová",J194,0)</f>
        <v>0</v>
      </c>
      <c r="BJ194" s="15" t="s">
        <v>76</v>
      </c>
      <c r="BK194" s="150">
        <f>ROUND(I194*H194,2)</f>
        <v>0</v>
      </c>
      <c r="BL194" s="15" t="s">
        <v>159</v>
      </c>
      <c r="BM194" s="149" t="s">
        <v>194</v>
      </c>
    </row>
    <row r="195" spans="2:65" s="12" customFormat="1" x14ac:dyDescent="0.2">
      <c r="B195" s="151"/>
      <c r="D195" s="152" t="s">
        <v>134</v>
      </c>
      <c r="E195" s="153" t="s">
        <v>1</v>
      </c>
      <c r="F195" s="154" t="s">
        <v>319</v>
      </c>
      <c r="H195" s="155">
        <v>2</v>
      </c>
      <c r="L195" s="151"/>
      <c r="M195" s="156"/>
      <c r="T195" s="157"/>
      <c r="AT195" s="153" t="s">
        <v>134</v>
      </c>
      <c r="AU195" s="153" t="s">
        <v>78</v>
      </c>
      <c r="AV195" s="12" t="s">
        <v>78</v>
      </c>
      <c r="AW195" s="12" t="s">
        <v>27</v>
      </c>
      <c r="AX195" s="12" t="s">
        <v>72</v>
      </c>
      <c r="AY195" s="153" t="s">
        <v>125</v>
      </c>
    </row>
    <row r="196" spans="2:65" s="13" customFormat="1" x14ac:dyDescent="0.2">
      <c r="B196" s="158"/>
      <c r="D196" s="152" t="s">
        <v>134</v>
      </c>
      <c r="E196" s="159" t="s">
        <v>1</v>
      </c>
      <c r="F196" s="160" t="s">
        <v>135</v>
      </c>
      <c r="H196" s="161">
        <v>2</v>
      </c>
      <c r="L196" s="158"/>
      <c r="M196" s="162"/>
      <c r="T196" s="163"/>
      <c r="AT196" s="159" t="s">
        <v>134</v>
      </c>
      <c r="AU196" s="159" t="s">
        <v>78</v>
      </c>
      <c r="AV196" s="13" t="s">
        <v>133</v>
      </c>
      <c r="AW196" s="13" t="s">
        <v>27</v>
      </c>
      <c r="AX196" s="13" t="s">
        <v>76</v>
      </c>
      <c r="AY196" s="159" t="s">
        <v>125</v>
      </c>
    </row>
    <row r="197" spans="2:65" s="1" customFormat="1" ht="16.5" customHeight="1" x14ac:dyDescent="0.2">
      <c r="B197" s="138"/>
      <c r="C197" s="139">
        <v>27</v>
      </c>
      <c r="D197" s="139" t="s">
        <v>129</v>
      </c>
      <c r="E197" s="140" t="s">
        <v>241</v>
      </c>
      <c r="F197" s="141" t="s">
        <v>242</v>
      </c>
      <c r="G197" s="142" t="s">
        <v>243</v>
      </c>
      <c r="H197" s="143">
        <v>1703.7070000000001</v>
      </c>
      <c r="I197" s="180">
        <v>0</v>
      </c>
      <c r="J197" s="144">
        <f>ROUND(I197*H197,2)</f>
        <v>0</v>
      </c>
      <c r="K197" s="145"/>
      <c r="L197" s="29"/>
      <c r="M197" s="146" t="s">
        <v>1</v>
      </c>
      <c r="N197" s="117" t="s">
        <v>37</v>
      </c>
      <c r="O197" s="147">
        <v>0</v>
      </c>
      <c r="P197" s="147">
        <f>O197*H197</f>
        <v>0</v>
      </c>
      <c r="Q197" s="147">
        <v>0</v>
      </c>
      <c r="R197" s="147">
        <f>Q197*H197</f>
        <v>0</v>
      </c>
      <c r="S197" s="147">
        <v>0</v>
      </c>
      <c r="T197" s="148">
        <f>S197*H197</f>
        <v>0</v>
      </c>
      <c r="AR197" s="149" t="s">
        <v>159</v>
      </c>
      <c r="AT197" s="149" t="s">
        <v>129</v>
      </c>
      <c r="AU197" s="149" t="s">
        <v>78</v>
      </c>
      <c r="AY197" s="15" t="s">
        <v>125</v>
      </c>
      <c r="BE197" s="150">
        <f>IF(N197="základní",J197,0)</f>
        <v>0</v>
      </c>
      <c r="BF197" s="150">
        <f>IF(N197="snížená",J197,0)</f>
        <v>0</v>
      </c>
      <c r="BG197" s="150">
        <f>IF(N197="zákl. přenesená",J197,0)</f>
        <v>0</v>
      </c>
      <c r="BH197" s="150">
        <f>IF(N197="sníž. přenesená",J197,0)</f>
        <v>0</v>
      </c>
      <c r="BI197" s="150">
        <f>IF(N197="nulová",J197,0)</f>
        <v>0</v>
      </c>
      <c r="BJ197" s="15" t="s">
        <v>76</v>
      </c>
      <c r="BK197" s="150">
        <f>ROUND(I197*H197,2)</f>
        <v>0</v>
      </c>
      <c r="BL197" s="15" t="s">
        <v>159</v>
      </c>
      <c r="BM197" s="149" t="s">
        <v>195</v>
      </c>
    </row>
    <row r="198" spans="2:65" s="11" customFormat="1" ht="22.9" customHeight="1" x14ac:dyDescent="0.2">
      <c r="B198" s="127"/>
      <c r="D198" s="128" t="s">
        <v>71</v>
      </c>
      <c r="E198" s="136" t="s">
        <v>320</v>
      </c>
      <c r="F198" s="136" t="s">
        <v>321</v>
      </c>
      <c r="J198" s="137">
        <f>BK198</f>
        <v>0</v>
      </c>
      <c r="L198" s="127"/>
      <c r="M198" s="131"/>
      <c r="P198" s="132">
        <f>SUM(P199:P202)</f>
        <v>0</v>
      </c>
      <c r="R198" s="132">
        <f>SUM(R199:R202)</f>
        <v>0</v>
      </c>
      <c r="T198" s="133">
        <f>SUM(T199:T202)</f>
        <v>0</v>
      </c>
      <c r="AR198" s="128" t="s">
        <v>78</v>
      </c>
      <c r="AT198" s="134" t="s">
        <v>71</v>
      </c>
      <c r="AU198" s="134" t="s">
        <v>76</v>
      </c>
      <c r="AY198" s="128" t="s">
        <v>125</v>
      </c>
      <c r="BK198" s="135">
        <f>SUM(BK199:BK202)</f>
        <v>0</v>
      </c>
    </row>
    <row r="199" spans="2:65" s="1" customFormat="1" ht="16.5" customHeight="1" x14ac:dyDescent="0.2">
      <c r="B199" s="138"/>
      <c r="C199" s="139">
        <v>28</v>
      </c>
      <c r="D199" s="139" t="s">
        <v>129</v>
      </c>
      <c r="E199" s="140" t="s">
        <v>322</v>
      </c>
      <c r="F199" s="141" t="s">
        <v>323</v>
      </c>
      <c r="G199" s="142" t="s">
        <v>138</v>
      </c>
      <c r="H199" s="143">
        <v>2</v>
      </c>
      <c r="I199" s="180">
        <v>0</v>
      </c>
      <c r="J199" s="144">
        <f>ROUND(I199*H199,2)</f>
        <v>0</v>
      </c>
      <c r="K199" s="145"/>
      <c r="L199" s="29"/>
      <c r="M199" s="146" t="s">
        <v>1</v>
      </c>
      <c r="N199" s="117" t="s">
        <v>37</v>
      </c>
      <c r="O199" s="147">
        <v>0</v>
      </c>
      <c r="P199" s="147">
        <f>O199*H199</f>
        <v>0</v>
      </c>
      <c r="Q199" s="147">
        <v>0</v>
      </c>
      <c r="R199" s="147">
        <f>Q199*H199</f>
        <v>0</v>
      </c>
      <c r="S199" s="147">
        <v>0</v>
      </c>
      <c r="T199" s="148">
        <f>S199*H199</f>
        <v>0</v>
      </c>
      <c r="AR199" s="149" t="s">
        <v>159</v>
      </c>
      <c r="AT199" s="149" t="s">
        <v>129</v>
      </c>
      <c r="AU199" s="149" t="s">
        <v>78</v>
      </c>
      <c r="AY199" s="15" t="s">
        <v>125</v>
      </c>
      <c r="BE199" s="150">
        <f>IF(N199="základní",J199,0)</f>
        <v>0</v>
      </c>
      <c r="BF199" s="150">
        <f>IF(N199="snížená",J199,0)</f>
        <v>0</v>
      </c>
      <c r="BG199" s="150">
        <f>IF(N199="zákl. přenesená",J199,0)</f>
        <v>0</v>
      </c>
      <c r="BH199" s="150">
        <f>IF(N199="sníž. přenesená",J199,0)</f>
        <v>0</v>
      </c>
      <c r="BI199" s="150">
        <f>IF(N199="nulová",J199,0)</f>
        <v>0</v>
      </c>
      <c r="BJ199" s="15" t="s">
        <v>76</v>
      </c>
      <c r="BK199" s="150">
        <f>ROUND(I199*H199,2)</f>
        <v>0</v>
      </c>
      <c r="BL199" s="15" t="s">
        <v>159</v>
      </c>
      <c r="BM199" s="149" t="s">
        <v>200</v>
      </c>
    </row>
    <row r="200" spans="2:65" s="12" customFormat="1" x14ac:dyDescent="0.2">
      <c r="B200" s="151"/>
      <c r="D200" s="152" t="s">
        <v>134</v>
      </c>
      <c r="E200" s="153" t="s">
        <v>1</v>
      </c>
      <c r="F200" s="154" t="s">
        <v>324</v>
      </c>
      <c r="H200" s="155">
        <v>2</v>
      </c>
      <c r="L200" s="151"/>
      <c r="M200" s="156"/>
      <c r="T200" s="157"/>
      <c r="AT200" s="153" t="s">
        <v>134</v>
      </c>
      <c r="AU200" s="153" t="s">
        <v>78</v>
      </c>
      <c r="AV200" s="12" t="s">
        <v>78</v>
      </c>
      <c r="AW200" s="12" t="s">
        <v>27</v>
      </c>
      <c r="AX200" s="12" t="s">
        <v>72</v>
      </c>
      <c r="AY200" s="153" t="s">
        <v>125</v>
      </c>
    </row>
    <row r="201" spans="2:65" s="13" customFormat="1" x14ac:dyDescent="0.2">
      <c r="B201" s="158"/>
      <c r="D201" s="152" t="s">
        <v>134</v>
      </c>
      <c r="E201" s="159" t="s">
        <v>1</v>
      </c>
      <c r="F201" s="160" t="s">
        <v>135</v>
      </c>
      <c r="H201" s="161">
        <v>2</v>
      </c>
      <c r="L201" s="158"/>
      <c r="M201" s="162"/>
      <c r="T201" s="163"/>
      <c r="AT201" s="159" t="s">
        <v>134</v>
      </c>
      <c r="AU201" s="159" t="s">
        <v>78</v>
      </c>
      <c r="AV201" s="13" t="s">
        <v>133</v>
      </c>
      <c r="AW201" s="13" t="s">
        <v>27</v>
      </c>
      <c r="AX201" s="13" t="s">
        <v>76</v>
      </c>
      <c r="AY201" s="159" t="s">
        <v>125</v>
      </c>
    </row>
    <row r="202" spans="2:65" s="1" customFormat="1" ht="16.5" customHeight="1" x14ac:dyDescent="0.2">
      <c r="B202" s="138"/>
      <c r="C202" s="139">
        <v>29</v>
      </c>
      <c r="D202" s="139" t="s">
        <v>129</v>
      </c>
      <c r="E202" s="140" t="s">
        <v>325</v>
      </c>
      <c r="F202" s="141" t="s">
        <v>326</v>
      </c>
      <c r="G202" s="142" t="s">
        <v>138</v>
      </c>
      <c r="H202" s="143">
        <v>2</v>
      </c>
      <c r="I202" s="180">
        <v>0</v>
      </c>
      <c r="J202" s="144">
        <f>ROUND(I202*H202,2)</f>
        <v>0</v>
      </c>
      <c r="K202" s="145"/>
      <c r="L202" s="29"/>
      <c r="M202" s="146" t="s">
        <v>1</v>
      </c>
      <c r="N202" s="117" t="s">
        <v>37</v>
      </c>
      <c r="O202" s="147">
        <v>0</v>
      </c>
      <c r="P202" s="147">
        <f>O202*H202</f>
        <v>0</v>
      </c>
      <c r="Q202" s="147">
        <v>0</v>
      </c>
      <c r="R202" s="147">
        <f>Q202*H202</f>
        <v>0</v>
      </c>
      <c r="S202" s="147">
        <v>0</v>
      </c>
      <c r="T202" s="148">
        <f>S202*H202</f>
        <v>0</v>
      </c>
      <c r="AR202" s="149" t="s">
        <v>159</v>
      </c>
      <c r="AT202" s="149" t="s">
        <v>129</v>
      </c>
      <c r="AU202" s="149" t="s">
        <v>78</v>
      </c>
      <c r="AY202" s="15" t="s">
        <v>125</v>
      </c>
      <c r="BE202" s="150">
        <f>IF(N202="základní",J202,0)</f>
        <v>0</v>
      </c>
      <c r="BF202" s="150">
        <f>IF(N202="snížená",J202,0)</f>
        <v>0</v>
      </c>
      <c r="BG202" s="150">
        <f>IF(N202="zákl. přenesená",J202,0)</f>
        <v>0</v>
      </c>
      <c r="BH202" s="150">
        <f>IF(N202="sníž. přenesená",J202,0)</f>
        <v>0</v>
      </c>
      <c r="BI202" s="150">
        <f>IF(N202="nulová",J202,0)</f>
        <v>0</v>
      </c>
      <c r="BJ202" s="15" t="s">
        <v>76</v>
      </c>
      <c r="BK202" s="150">
        <f>ROUND(I202*H202,2)</f>
        <v>0</v>
      </c>
      <c r="BL202" s="15" t="s">
        <v>159</v>
      </c>
      <c r="BM202" s="149" t="s">
        <v>203</v>
      </c>
    </row>
    <row r="203" spans="2:65" s="11" customFormat="1" ht="22.9" customHeight="1" x14ac:dyDescent="0.2">
      <c r="B203" s="127"/>
      <c r="D203" s="128" t="s">
        <v>71</v>
      </c>
      <c r="E203" s="136" t="s">
        <v>245</v>
      </c>
      <c r="F203" s="136" t="s">
        <v>246</v>
      </c>
      <c r="J203" s="137">
        <f>BK203</f>
        <v>0</v>
      </c>
      <c r="L203" s="127"/>
      <c r="M203" s="131"/>
      <c r="P203" s="132">
        <f>SUM(P204:P217)</f>
        <v>0</v>
      </c>
      <c r="R203" s="132">
        <f>SUM(R204:R217)</f>
        <v>0</v>
      </c>
      <c r="T203" s="133">
        <f>SUM(T204:T217)</f>
        <v>0</v>
      </c>
      <c r="AR203" s="128" t="s">
        <v>78</v>
      </c>
      <c r="AT203" s="134" t="s">
        <v>71</v>
      </c>
      <c r="AU203" s="134" t="s">
        <v>76</v>
      </c>
      <c r="AY203" s="128" t="s">
        <v>125</v>
      </c>
      <c r="BK203" s="135">
        <f>SUM(BK204:BK217)</f>
        <v>0</v>
      </c>
    </row>
    <row r="204" spans="2:65" s="1" customFormat="1" ht="16.5" customHeight="1" x14ac:dyDescent="0.2">
      <c r="B204" s="138"/>
      <c r="C204" s="139">
        <v>30</v>
      </c>
      <c r="D204" s="139" t="s">
        <v>129</v>
      </c>
      <c r="E204" s="140" t="s">
        <v>247</v>
      </c>
      <c r="F204" s="141" t="s">
        <v>248</v>
      </c>
      <c r="G204" s="142" t="s">
        <v>138</v>
      </c>
      <c r="H204" s="143">
        <v>256.3</v>
      </c>
      <c r="I204" s="180">
        <v>0</v>
      </c>
      <c r="J204" s="144">
        <f>ROUND(I204*H204,2)</f>
        <v>0</v>
      </c>
      <c r="K204" s="145"/>
      <c r="L204" s="29"/>
      <c r="M204" s="146" t="s">
        <v>1</v>
      </c>
      <c r="N204" s="117" t="s">
        <v>37</v>
      </c>
      <c r="O204" s="147">
        <v>0</v>
      </c>
      <c r="P204" s="147">
        <f>O204*H204</f>
        <v>0</v>
      </c>
      <c r="Q204" s="147">
        <v>0</v>
      </c>
      <c r="R204" s="147">
        <f>Q204*H204</f>
        <v>0</v>
      </c>
      <c r="S204" s="147">
        <v>0</v>
      </c>
      <c r="T204" s="148">
        <f>S204*H204</f>
        <v>0</v>
      </c>
      <c r="AR204" s="149" t="s">
        <v>159</v>
      </c>
      <c r="AT204" s="149" t="s">
        <v>129</v>
      </c>
      <c r="AU204" s="149" t="s">
        <v>78</v>
      </c>
      <c r="AY204" s="15" t="s">
        <v>125</v>
      </c>
      <c r="BE204" s="150">
        <f>IF(N204="základní",J204,0)</f>
        <v>0</v>
      </c>
      <c r="BF204" s="150">
        <f>IF(N204="snížená",J204,0)</f>
        <v>0</v>
      </c>
      <c r="BG204" s="150">
        <f>IF(N204="zákl. přenesená",J204,0)</f>
        <v>0</v>
      </c>
      <c r="BH204" s="150">
        <f>IF(N204="sníž. přenesená",J204,0)</f>
        <v>0</v>
      </c>
      <c r="BI204" s="150">
        <f>IF(N204="nulová",J204,0)</f>
        <v>0</v>
      </c>
      <c r="BJ204" s="15" t="s">
        <v>76</v>
      </c>
      <c r="BK204" s="150">
        <f>ROUND(I204*H204,2)</f>
        <v>0</v>
      </c>
      <c r="BL204" s="15" t="s">
        <v>159</v>
      </c>
      <c r="BM204" s="149" t="s">
        <v>204</v>
      </c>
    </row>
    <row r="205" spans="2:65" s="12" customFormat="1" x14ac:dyDescent="0.2">
      <c r="B205" s="151"/>
      <c r="D205" s="152" t="s">
        <v>134</v>
      </c>
      <c r="E205" s="153" t="s">
        <v>1</v>
      </c>
      <c r="F205" s="154" t="s">
        <v>327</v>
      </c>
      <c r="H205" s="155">
        <v>88</v>
      </c>
      <c r="L205" s="151"/>
      <c r="M205" s="156"/>
      <c r="T205" s="157"/>
      <c r="AT205" s="153" t="s">
        <v>134</v>
      </c>
      <c r="AU205" s="153" t="s">
        <v>78</v>
      </c>
      <c r="AV205" s="12" t="s">
        <v>78</v>
      </c>
      <c r="AW205" s="12" t="s">
        <v>27</v>
      </c>
      <c r="AX205" s="12" t="s">
        <v>72</v>
      </c>
      <c r="AY205" s="153" t="s">
        <v>125</v>
      </c>
    </row>
    <row r="206" spans="2:65" s="12" customFormat="1" x14ac:dyDescent="0.2">
      <c r="B206" s="151"/>
      <c r="D206" s="152" t="s">
        <v>134</v>
      </c>
      <c r="E206" s="153" t="s">
        <v>1</v>
      </c>
      <c r="F206" s="154" t="s">
        <v>328</v>
      </c>
      <c r="H206" s="155">
        <v>168.3</v>
      </c>
      <c r="L206" s="151"/>
      <c r="M206" s="156"/>
      <c r="T206" s="157"/>
      <c r="AT206" s="153" t="s">
        <v>134</v>
      </c>
      <c r="AU206" s="153" t="s">
        <v>78</v>
      </c>
      <c r="AV206" s="12" t="s">
        <v>78</v>
      </c>
      <c r="AW206" s="12" t="s">
        <v>27</v>
      </c>
      <c r="AX206" s="12" t="s">
        <v>72</v>
      </c>
      <c r="AY206" s="153" t="s">
        <v>125</v>
      </c>
    </row>
    <row r="207" spans="2:65" s="13" customFormat="1" x14ac:dyDescent="0.2">
      <c r="B207" s="158"/>
      <c r="D207" s="152" t="s">
        <v>134</v>
      </c>
      <c r="E207" s="159" t="s">
        <v>1</v>
      </c>
      <c r="F207" s="160" t="s">
        <v>135</v>
      </c>
      <c r="H207" s="161">
        <v>256.3</v>
      </c>
      <c r="L207" s="158"/>
      <c r="M207" s="162"/>
      <c r="T207" s="163"/>
      <c r="AT207" s="159" t="s">
        <v>134</v>
      </c>
      <c r="AU207" s="159" t="s">
        <v>78</v>
      </c>
      <c r="AV207" s="13" t="s">
        <v>133</v>
      </c>
      <c r="AW207" s="13" t="s">
        <v>27</v>
      </c>
      <c r="AX207" s="13" t="s">
        <v>76</v>
      </c>
      <c r="AY207" s="159" t="s">
        <v>125</v>
      </c>
    </row>
    <row r="208" spans="2:65" s="1" customFormat="1" ht="16.5" customHeight="1" x14ac:dyDescent="0.2">
      <c r="B208" s="138"/>
      <c r="C208" s="139">
        <v>31</v>
      </c>
      <c r="D208" s="139" t="s">
        <v>129</v>
      </c>
      <c r="E208" s="140" t="s">
        <v>250</v>
      </c>
      <c r="F208" s="141" t="s">
        <v>251</v>
      </c>
      <c r="G208" s="142" t="s">
        <v>138</v>
      </c>
      <c r="H208" s="143">
        <v>256.3</v>
      </c>
      <c r="I208" s="180">
        <v>0</v>
      </c>
      <c r="J208" s="144">
        <f>ROUND(I208*H208,2)</f>
        <v>0</v>
      </c>
      <c r="K208" s="145"/>
      <c r="L208" s="29"/>
      <c r="M208" s="146" t="s">
        <v>1</v>
      </c>
      <c r="N208" s="117" t="s">
        <v>37</v>
      </c>
      <c r="O208" s="147">
        <v>0</v>
      </c>
      <c r="P208" s="147">
        <f>O208*H208</f>
        <v>0</v>
      </c>
      <c r="Q208" s="147">
        <v>0</v>
      </c>
      <c r="R208" s="147">
        <f>Q208*H208</f>
        <v>0</v>
      </c>
      <c r="S208" s="147">
        <v>0</v>
      </c>
      <c r="T208" s="148">
        <f>S208*H208</f>
        <v>0</v>
      </c>
      <c r="AR208" s="149" t="s">
        <v>159</v>
      </c>
      <c r="AT208" s="149" t="s">
        <v>129</v>
      </c>
      <c r="AU208" s="149" t="s">
        <v>78</v>
      </c>
      <c r="AY208" s="15" t="s">
        <v>125</v>
      </c>
      <c r="BE208" s="150">
        <f>IF(N208="základní",J208,0)</f>
        <v>0</v>
      </c>
      <c r="BF208" s="150">
        <f>IF(N208="snížená",J208,0)</f>
        <v>0</v>
      </c>
      <c r="BG208" s="150">
        <f>IF(N208="zákl. přenesená",J208,0)</f>
        <v>0</v>
      </c>
      <c r="BH208" s="150">
        <f>IF(N208="sníž. přenesená",J208,0)</f>
        <v>0</v>
      </c>
      <c r="BI208" s="150">
        <f>IF(N208="nulová",J208,0)</f>
        <v>0</v>
      </c>
      <c r="BJ208" s="15" t="s">
        <v>76</v>
      </c>
      <c r="BK208" s="150">
        <f>ROUND(I208*H208,2)</f>
        <v>0</v>
      </c>
      <c r="BL208" s="15" t="s">
        <v>159</v>
      </c>
      <c r="BM208" s="149" t="s">
        <v>205</v>
      </c>
    </row>
    <row r="209" spans="2:65" s="1" customFormat="1" ht="16.5" customHeight="1" x14ac:dyDescent="0.2">
      <c r="B209" s="138"/>
      <c r="C209" s="139">
        <v>32</v>
      </c>
      <c r="D209" s="139" t="s">
        <v>129</v>
      </c>
      <c r="E209" s="140" t="s">
        <v>253</v>
      </c>
      <c r="F209" s="141" t="s">
        <v>254</v>
      </c>
      <c r="G209" s="142" t="s">
        <v>138</v>
      </c>
      <c r="H209" s="143">
        <v>256.3</v>
      </c>
      <c r="I209" s="180">
        <v>0</v>
      </c>
      <c r="J209" s="144">
        <f>ROUND(I209*H209,2)</f>
        <v>0</v>
      </c>
      <c r="K209" s="145"/>
      <c r="L209" s="29"/>
      <c r="M209" s="146" t="s">
        <v>1</v>
      </c>
      <c r="N209" s="117" t="s">
        <v>37</v>
      </c>
      <c r="O209" s="147">
        <v>0</v>
      </c>
      <c r="P209" s="147">
        <f>O209*H209</f>
        <v>0</v>
      </c>
      <c r="Q209" s="147">
        <v>0</v>
      </c>
      <c r="R209" s="147">
        <f>Q209*H209</f>
        <v>0</v>
      </c>
      <c r="S209" s="147">
        <v>0</v>
      </c>
      <c r="T209" s="148">
        <f>S209*H209</f>
        <v>0</v>
      </c>
      <c r="AR209" s="149" t="s">
        <v>159</v>
      </c>
      <c r="AT209" s="149" t="s">
        <v>129</v>
      </c>
      <c r="AU209" s="149" t="s">
        <v>78</v>
      </c>
      <c r="AY209" s="15" t="s">
        <v>125</v>
      </c>
      <c r="BE209" s="150">
        <f>IF(N209="základní",J209,0)</f>
        <v>0</v>
      </c>
      <c r="BF209" s="150">
        <f>IF(N209="snížená",J209,0)</f>
        <v>0</v>
      </c>
      <c r="BG209" s="150">
        <f>IF(N209="zákl. přenesená",J209,0)</f>
        <v>0</v>
      </c>
      <c r="BH209" s="150">
        <f>IF(N209="sníž. přenesená",J209,0)</f>
        <v>0</v>
      </c>
      <c r="BI209" s="150">
        <f>IF(N209="nulová",J209,0)</f>
        <v>0</v>
      </c>
      <c r="BJ209" s="15" t="s">
        <v>76</v>
      </c>
      <c r="BK209" s="150">
        <f>ROUND(I209*H209,2)</f>
        <v>0</v>
      </c>
      <c r="BL209" s="15" t="s">
        <v>159</v>
      </c>
      <c r="BM209" s="149" t="s">
        <v>210</v>
      </c>
    </row>
    <row r="210" spans="2:65" s="1" customFormat="1" ht="16.5" customHeight="1" x14ac:dyDescent="0.2">
      <c r="B210" s="138"/>
      <c r="C210" s="139">
        <v>33</v>
      </c>
      <c r="D210" s="139" t="s">
        <v>129</v>
      </c>
      <c r="E210" s="140" t="s">
        <v>256</v>
      </c>
      <c r="F210" s="141" t="s">
        <v>257</v>
      </c>
      <c r="G210" s="142" t="s">
        <v>138</v>
      </c>
      <c r="H210" s="143">
        <v>33.700000000000003</v>
      </c>
      <c r="I210" s="180">
        <v>0</v>
      </c>
      <c r="J210" s="144">
        <f>ROUND(I210*H210,2)</f>
        <v>0</v>
      </c>
      <c r="K210" s="145"/>
      <c r="L210" s="29"/>
      <c r="M210" s="146" t="s">
        <v>1</v>
      </c>
      <c r="N210" s="117" t="s">
        <v>37</v>
      </c>
      <c r="O210" s="147">
        <v>0</v>
      </c>
      <c r="P210" s="147">
        <f>O210*H210</f>
        <v>0</v>
      </c>
      <c r="Q210" s="147">
        <v>0</v>
      </c>
      <c r="R210" s="147">
        <f>Q210*H210</f>
        <v>0</v>
      </c>
      <c r="S210" s="147">
        <v>0</v>
      </c>
      <c r="T210" s="148">
        <f>S210*H210</f>
        <v>0</v>
      </c>
      <c r="AR210" s="149" t="s">
        <v>159</v>
      </c>
      <c r="AT210" s="149" t="s">
        <v>129</v>
      </c>
      <c r="AU210" s="149" t="s">
        <v>78</v>
      </c>
      <c r="AY210" s="15" t="s">
        <v>125</v>
      </c>
      <c r="BE210" s="150">
        <f>IF(N210="základní",J210,0)</f>
        <v>0</v>
      </c>
      <c r="BF210" s="150">
        <f>IF(N210="snížená",J210,0)</f>
        <v>0</v>
      </c>
      <c r="BG210" s="150">
        <f>IF(N210="zákl. přenesená",J210,0)</f>
        <v>0</v>
      </c>
      <c r="BH210" s="150">
        <f>IF(N210="sníž. přenesená",J210,0)</f>
        <v>0</v>
      </c>
      <c r="BI210" s="150">
        <f>IF(N210="nulová",J210,0)</f>
        <v>0</v>
      </c>
      <c r="BJ210" s="15" t="s">
        <v>76</v>
      </c>
      <c r="BK210" s="150">
        <f>ROUND(I210*H210,2)</f>
        <v>0</v>
      </c>
      <c r="BL210" s="15" t="s">
        <v>159</v>
      </c>
      <c r="BM210" s="149" t="s">
        <v>213</v>
      </c>
    </row>
    <row r="211" spans="2:65" s="12" customFormat="1" x14ac:dyDescent="0.2">
      <c r="B211" s="151"/>
      <c r="D211" s="152" t="s">
        <v>134</v>
      </c>
      <c r="E211" s="153" t="s">
        <v>1</v>
      </c>
      <c r="F211" s="154" t="s">
        <v>329</v>
      </c>
      <c r="H211" s="155">
        <v>33.700000000000003</v>
      </c>
      <c r="L211" s="151"/>
      <c r="M211" s="156"/>
      <c r="T211" s="157"/>
      <c r="AT211" s="153" t="s">
        <v>134</v>
      </c>
      <c r="AU211" s="153" t="s">
        <v>78</v>
      </c>
      <c r="AV211" s="12" t="s">
        <v>78</v>
      </c>
      <c r="AW211" s="12" t="s">
        <v>27</v>
      </c>
      <c r="AX211" s="12" t="s">
        <v>72</v>
      </c>
      <c r="AY211" s="153" t="s">
        <v>125</v>
      </c>
    </row>
    <row r="212" spans="2:65" s="13" customFormat="1" x14ac:dyDescent="0.2">
      <c r="B212" s="158"/>
      <c r="D212" s="152" t="s">
        <v>134</v>
      </c>
      <c r="E212" s="159" t="s">
        <v>1</v>
      </c>
      <c r="F212" s="160" t="s">
        <v>135</v>
      </c>
      <c r="H212" s="161">
        <v>33.700000000000003</v>
      </c>
      <c r="L212" s="158"/>
      <c r="M212" s="162"/>
      <c r="T212" s="163"/>
      <c r="AT212" s="159" t="s">
        <v>134</v>
      </c>
      <c r="AU212" s="159" t="s">
        <v>78</v>
      </c>
      <c r="AV212" s="13" t="s">
        <v>133</v>
      </c>
      <c r="AW212" s="13" t="s">
        <v>27</v>
      </c>
      <c r="AX212" s="13" t="s">
        <v>76</v>
      </c>
      <c r="AY212" s="159" t="s">
        <v>125</v>
      </c>
    </row>
    <row r="213" spans="2:65" s="1" customFormat="1" ht="24.2" customHeight="1" x14ac:dyDescent="0.2">
      <c r="B213" s="138"/>
      <c r="C213" s="164">
        <v>34</v>
      </c>
      <c r="D213" s="164" t="s">
        <v>177</v>
      </c>
      <c r="E213" s="165" t="s">
        <v>259</v>
      </c>
      <c r="F213" s="166" t="s">
        <v>260</v>
      </c>
      <c r="G213" s="167" t="s">
        <v>176</v>
      </c>
      <c r="H213" s="168">
        <v>2.1850000000000001</v>
      </c>
      <c r="I213" s="181">
        <v>0</v>
      </c>
      <c r="J213" s="169">
        <f>ROUND(I213*H213,2)</f>
        <v>0</v>
      </c>
      <c r="K213" s="170"/>
      <c r="L213" s="171"/>
      <c r="M213" s="172" t="s">
        <v>1</v>
      </c>
      <c r="N213" s="173" t="s">
        <v>37</v>
      </c>
      <c r="O213" s="147">
        <v>0</v>
      </c>
      <c r="P213" s="147">
        <f>O213*H213</f>
        <v>0</v>
      </c>
      <c r="Q213" s="147">
        <v>0</v>
      </c>
      <c r="R213" s="147">
        <f>Q213*H213</f>
        <v>0</v>
      </c>
      <c r="S213" s="147">
        <v>0</v>
      </c>
      <c r="T213" s="148">
        <f>S213*H213</f>
        <v>0</v>
      </c>
      <c r="AR213" s="149" t="s">
        <v>171</v>
      </c>
      <c r="AT213" s="149" t="s">
        <v>177</v>
      </c>
      <c r="AU213" s="149" t="s">
        <v>78</v>
      </c>
      <c r="AY213" s="15" t="s">
        <v>125</v>
      </c>
      <c r="BE213" s="150">
        <f>IF(N213="základní",J213,0)</f>
        <v>0</v>
      </c>
      <c r="BF213" s="150">
        <f>IF(N213="snížená",J213,0)</f>
        <v>0</v>
      </c>
      <c r="BG213" s="150">
        <f>IF(N213="zákl. přenesená",J213,0)</f>
        <v>0</v>
      </c>
      <c r="BH213" s="150">
        <f>IF(N213="sníž. přenesená",J213,0)</f>
        <v>0</v>
      </c>
      <c r="BI213" s="150">
        <f>IF(N213="nulová",J213,0)</f>
        <v>0</v>
      </c>
      <c r="BJ213" s="15" t="s">
        <v>76</v>
      </c>
      <c r="BK213" s="150">
        <f>ROUND(I213*H213,2)</f>
        <v>0</v>
      </c>
      <c r="BL213" s="15" t="s">
        <v>159</v>
      </c>
      <c r="BM213" s="149" t="s">
        <v>216</v>
      </c>
    </row>
    <row r="214" spans="2:65" s="12" customFormat="1" x14ac:dyDescent="0.2">
      <c r="B214" s="151"/>
      <c r="D214" s="152" t="s">
        <v>134</v>
      </c>
      <c r="E214" s="153" t="s">
        <v>1</v>
      </c>
      <c r="F214" s="154" t="s">
        <v>330</v>
      </c>
      <c r="H214" s="155">
        <v>2.1850000000000001</v>
      </c>
      <c r="L214" s="151"/>
      <c r="M214" s="156"/>
      <c r="T214" s="157"/>
      <c r="AT214" s="153" t="s">
        <v>134</v>
      </c>
      <c r="AU214" s="153" t="s">
        <v>78</v>
      </c>
      <c r="AV214" s="12" t="s">
        <v>78</v>
      </c>
      <c r="AW214" s="12" t="s">
        <v>27</v>
      </c>
      <c r="AX214" s="12" t="s">
        <v>72</v>
      </c>
      <c r="AY214" s="153" t="s">
        <v>125</v>
      </c>
    </row>
    <row r="215" spans="2:65" s="13" customFormat="1" x14ac:dyDescent="0.2">
      <c r="B215" s="158"/>
      <c r="D215" s="152" t="s">
        <v>134</v>
      </c>
      <c r="E215" s="159" t="s">
        <v>1</v>
      </c>
      <c r="F215" s="160" t="s">
        <v>135</v>
      </c>
      <c r="H215" s="161">
        <v>2.1850000000000001</v>
      </c>
      <c r="L215" s="158"/>
      <c r="M215" s="162"/>
      <c r="T215" s="163"/>
      <c r="AT215" s="159" t="s">
        <v>134</v>
      </c>
      <c r="AU215" s="159" t="s">
        <v>78</v>
      </c>
      <c r="AV215" s="13" t="s">
        <v>133</v>
      </c>
      <c r="AW215" s="13" t="s">
        <v>27</v>
      </c>
      <c r="AX215" s="13" t="s">
        <v>76</v>
      </c>
      <c r="AY215" s="159" t="s">
        <v>125</v>
      </c>
    </row>
    <row r="216" spans="2:65" s="1" customFormat="1" ht="16.5" customHeight="1" x14ac:dyDescent="0.2">
      <c r="B216" s="138"/>
      <c r="C216" s="164">
        <v>35</v>
      </c>
      <c r="D216" s="164" t="s">
        <v>177</v>
      </c>
      <c r="E216" s="165" t="s">
        <v>262</v>
      </c>
      <c r="F216" s="166" t="s">
        <v>263</v>
      </c>
      <c r="G216" s="167" t="s">
        <v>144</v>
      </c>
      <c r="H216" s="168">
        <v>49.67</v>
      </c>
      <c r="I216" s="181">
        <v>0</v>
      </c>
      <c r="J216" s="169">
        <f>ROUND(I216*H216,2)</f>
        <v>0</v>
      </c>
      <c r="K216" s="170"/>
      <c r="L216" s="171"/>
      <c r="M216" s="172" t="s">
        <v>1</v>
      </c>
      <c r="N216" s="173" t="s">
        <v>37</v>
      </c>
      <c r="O216" s="147">
        <v>0</v>
      </c>
      <c r="P216" s="147">
        <f>O216*H216</f>
        <v>0</v>
      </c>
      <c r="Q216" s="147">
        <v>0</v>
      </c>
      <c r="R216" s="147">
        <f>Q216*H216</f>
        <v>0</v>
      </c>
      <c r="S216" s="147">
        <v>0</v>
      </c>
      <c r="T216" s="148">
        <f>S216*H216</f>
        <v>0</v>
      </c>
      <c r="AR216" s="149" t="s">
        <v>171</v>
      </c>
      <c r="AT216" s="149" t="s">
        <v>177</v>
      </c>
      <c r="AU216" s="149" t="s">
        <v>78</v>
      </c>
      <c r="AY216" s="15" t="s">
        <v>125</v>
      </c>
      <c r="BE216" s="150">
        <f>IF(N216="základní",J216,0)</f>
        <v>0</v>
      </c>
      <c r="BF216" s="150">
        <f>IF(N216="snížená",J216,0)</f>
        <v>0</v>
      </c>
      <c r="BG216" s="150">
        <f>IF(N216="zákl. přenesená",J216,0)</f>
        <v>0</v>
      </c>
      <c r="BH216" s="150">
        <f>IF(N216="sníž. přenesená",J216,0)</f>
        <v>0</v>
      </c>
      <c r="BI216" s="150">
        <f>IF(N216="nulová",J216,0)</f>
        <v>0</v>
      </c>
      <c r="BJ216" s="15" t="s">
        <v>76</v>
      </c>
      <c r="BK216" s="150">
        <f>ROUND(I216*H216,2)</f>
        <v>0</v>
      </c>
      <c r="BL216" s="15" t="s">
        <v>159</v>
      </c>
      <c r="BM216" s="149" t="s">
        <v>219</v>
      </c>
    </row>
    <row r="217" spans="2:65" s="1" customFormat="1" ht="16.5" customHeight="1" x14ac:dyDescent="0.2">
      <c r="B217" s="138"/>
      <c r="C217" s="139">
        <v>36</v>
      </c>
      <c r="D217" s="139" t="s">
        <v>129</v>
      </c>
      <c r="E217" s="140" t="s">
        <v>265</v>
      </c>
      <c r="F217" s="141" t="s">
        <v>266</v>
      </c>
      <c r="G217" s="142" t="s">
        <v>138</v>
      </c>
      <c r="H217" s="143">
        <v>256.3</v>
      </c>
      <c r="I217" s="180">
        <v>0</v>
      </c>
      <c r="J217" s="144">
        <f>ROUND(I217*H217,2)</f>
        <v>0</v>
      </c>
      <c r="K217" s="145"/>
      <c r="L217" s="29"/>
      <c r="M217" s="174" t="s">
        <v>1</v>
      </c>
      <c r="N217" s="175" t="s">
        <v>37</v>
      </c>
      <c r="O217" s="176">
        <v>0</v>
      </c>
      <c r="P217" s="176">
        <f>O217*H217</f>
        <v>0</v>
      </c>
      <c r="Q217" s="176">
        <v>0</v>
      </c>
      <c r="R217" s="176">
        <f>Q217*H217</f>
        <v>0</v>
      </c>
      <c r="S217" s="176">
        <v>0</v>
      </c>
      <c r="T217" s="177">
        <f>S217*H217</f>
        <v>0</v>
      </c>
      <c r="AR217" s="149" t="s">
        <v>159</v>
      </c>
      <c r="AT217" s="149" t="s">
        <v>129</v>
      </c>
      <c r="AU217" s="149" t="s">
        <v>78</v>
      </c>
      <c r="AY217" s="15" t="s">
        <v>125</v>
      </c>
      <c r="BE217" s="150">
        <f>IF(N217="základní",J217,0)</f>
        <v>0</v>
      </c>
      <c r="BF217" s="150">
        <f>IF(N217="snížená",J217,0)</f>
        <v>0</v>
      </c>
      <c r="BG217" s="150">
        <f>IF(N217="zákl. přenesená",J217,0)</f>
        <v>0</v>
      </c>
      <c r="BH217" s="150">
        <f>IF(N217="sníž. přenesená",J217,0)</f>
        <v>0</v>
      </c>
      <c r="BI217" s="150">
        <f>IF(N217="nulová",J217,0)</f>
        <v>0</v>
      </c>
      <c r="BJ217" s="15" t="s">
        <v>76</v>
      </c>
      <c r="BK217" s="150">
        <f>ROUND(I217*H217,2)</f>
        <v>0</v>
      </c>
      <c r="BL217" s="15" t="s">
        <v>159</v>
      </c>
      <c r="BM217" s="149" t="s">
        <v>222</v>
      </c>
    </row>
    <row r="218" spans="2:65" s="1" customFormat="1" ht="6.95" customHeight="1" x14ac:dyDescent="0.2">
      <c r="B218" s="41"/>
      <c r="C218" s="42"/>
      <c r="D218" s="42"/>
      <c r="E218" s="42"/>
      <c r="F218" s="42"/>
      <c r="G218" s="42"/>
      <c r="H218" s="42"/>
      <c r="I218" s="42"/>
      <c r="J218" s="42"/>
      <c r="K218" s="42"/>
      <c r="L218" s="29"/>
    </row>
  </sheetData>
  <autoFilter ref="C129:K217" xr:uid="{00000000-0009-0000-0000-000001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90"/>
  <sheetViews>
    <sheetView showGridLines="0" tabSelected="1" topLeftCell="A129" workbookViewId="0">
      <selection activeCell="F134" sqref="F13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90" t="s">
        <v>5</v>
      </c>
      <c r="M2" s="191"/>
      <c r="N2" s="191"/>
      <c r="O2" s="191"/>
      <c r="P2" s="191"/>
      <c r="Q2" s="191"/>
      <c r="R2" s="191"/>
      <c r="S2" s="191"/>
      <c r="T2" s="191"/>
      <c r="U2" s="191"/>
      <c r="V2" s="191"/>
      <c r="AT2" s="15" t="s">
        <v>85</v>
      </c>
    </row>
    <row r="3" spans="2:46" ht="6.95" customHeight="1" x14ac:dyDescent="0.2">
      <c r="B3" s="16"/>
      <c r="C3" s="17"/>
      <c r="D3" s="17"/>
      <c r="E3" s="17"/>
      <c r="F3" s="17"/>
      <c r="G3" s="17"/>
      <c r="H3" s="17"/>
      <c r="I3" s="17"/>
      <c r="J3" s="17"/>
      <c r="K3" s="17"/>
      <c r="L3" s="18"/>
      <c r="AT3" s="15" t="s">
        <v>78</v>
      </c>
    </row>
    <row r="4" spans="2:46" ht="24.95" customHeight="1" x14ac:dyDescent="0.2">
      <c r="B4" s="18"/>
      <c r="D4" s="19" t="s">
        <v>91</v>
      </c>
      <c r="L4" s="18"/>
      <c r="M4" s="94" t="s">
        <v>10</v>
      </c>
      <c r="AT4" s="15" t="s">
        <v>3</v>
      </c>
    </row>
    <row r="5" spans="2:46" ht="6.95" customHeight="1" x14ac:dyDescent="0.2">
      <c r="B5" s="18"/>
      <c r="L5" s="18"/>
    </row>
    <row r="6" spans="2:46" ht="12" customHeight="1" x14ac:dyDescent="0.2">
      <c r="B6" s="18"/>
      <c r="D6" s="24" t="s">
        <v>14</v>
      </c>
      <c r="L6" s="18"/>
    </row>
    <row r="7" spans="2:46" ht="16.5" customHeight="1" x14ac:dyDescent="0.2">
      <c r="B7" s="18"/>
      <c r="E7" s="227" t="str">
        <f>'Rekapitulace stavby'!K6</f>
        <v>250522 - ZŠ Úšovice, Mariánské Lázně - zvyšování kvality infrastuktury</v>
      </c>
      <c r="F7" s="228"/>
      <c r="G7" s="228"/>
      <c r="H7" s="228"/>
      <c r="L7" s="18"/>
    </row>
    <row r="8" spans="2:46" ht="12" customHeight="1" x14ac:dyDescent="0.2">
      <c r="B8" s="18"/>
      <c r="D8" s="24" t="s">
        <v>92</v>
      </c>
      <c r="L8" s="18"/>
    </row>
    <row r="9" spans="2:46" s="1" customFormat="1" ht="16.5" customHeight="1" x14ac:dyDescent="0.2">
      <c r="B9" s="29"/>
      <c r="E9" s="227" t="s">
        <v>303</v>
      </c>
      <c r="F9" s="226"/>
      <c r="G9" s="226"/>
      <c r="H9" s="226"/>
      <c r="L9" s="29"/>
    </row>
    <row r="10" spans="2:46" s="1" customFormat="1" ht="12" customHeight="1" x14ac:dyDescent="0.2">
      <c r="B10" s="29"/>
      <c r="D10" s="24" t="s">
        <v>268</v>
      </c>
      <c r="L10" s="29"/>
    </row>
    <row r="11" spans="2:46" s="1" customFormat="1" ht="16.5" customHeight="1" x14ac:dyDescent="0.2">
      <c r="B11" s="29"/>
      <c r="E11" s="217" t="s">
        <v>331</v>
      </c>
      <c r="F11" s="226"/>
      <c r="G11" s="226"/>
      <c r="H11" s="226"/>
      <c r="L11" s="29"/>
    </row>
    <row r="12" spans="2:46" s="1" customFormat="1" x14ac:dyDescent="0.2">
      <c r="B12" s="29"/>
      <c r="L12" s="29"/>
    </row>
    <row r="13" spans="2:46" s="1" customFormat="1" ht="12" customHeight="1" x14ac:dyDescent="0.2">
      <c r="B13" s="29"/>
      <c r="D13" s="24" t="s">
        <v>16</v>
      </c>
      <c r="F13" s="22" t="s">
        <v>1</v>
      </c>
      <c r="I13" s="24" t="s">
        <v>17</v>
      </c>
      <c r="J13" s="22" t="s">
        <v>1</v>
      </c>
      <c r="L13" s="29"/>
    </row>
    <row r="14" spans="2:46" s="1" customFormat="1" ht="12" customHeight="1" x14ac:dyDescent="0.2">
      <c r="B14" s="29"/>
      <c r="D14" s="24" t="s">
        <v>18</v>
      </c>
      <c r="F14" s="22" t="s">
        <v>19</v>
      </c>
      <c r="I14" s="24" t="s">
        <v>20</v>
      </c>
      <c r="J14" s="49" t="str">
        <f>'Rekapitulace stavby'!AN8</f>
        <v>9. 9. 2022</v>
      </c>
      <c r="L14" s="29"/>
    </row>
    <row r="15" spans="2:46" s="1" customFormat="1" ht="10.9" customHeight="1" x14ac:dyDescent="0.2">
      <c r="B15" s="29"/>
      <c r="L15" s="29"/>
    </row>
    <row r="16" spans="2:46" s="1" customFormat="1" ht="12" customHeight="1" x14ac:dyDescent="0.2">
      <c r="B16" s="29"/>
      <c r="D16" s="24" t="s">
        <v>22</v>
      </c>
      <c r="I16" s="24" t="s">
        <v>23</v>
      </c>
      <c r="J16" s="22" t="str">
        <f>IF('Rekapitulace stavby'!AN10="","",'Rekapitulace stavby'!AN10)</f>
        <v/>
      </c>
      <c r="L16" s="29"/>
    </row>
    <row r="17" spans="2:12" s="1" customFormat="1" ht="18" customHeight="1" x14ac:dyDescent="0.2">
      <c r="B17" s="29"/>
      <c r="E17" s="22" t="str">
        <f>IF('Rekapitulace stavby'!E11="","",'Rekapitulace stavby'!E11)</f>
        <v xml:space="preserve"> </v>
      </c>
      <c r="I17" s="24" t="s">
        <v>24</v>
      </c>
      <c r="J17" s="22" t="str">
        <f>IF('Rekapitulace stavby'!AN11="","",'Rekapitulace stavby'!AN11)</f>
        <v/>
      </c>
      <c r="L17" s="29"/>
    </row>
    <row r="18" spans="2:12" s="1" customFormat="1" ht="6.95" customHeight="1" x14ac:dyDescent="0.2">
      <c r="B18" s="29"/>
      <c r="L18" s="29"/>
    </row>
    <row r="19" spans="2:12" s="1" customFormat="1" ht="12" customHeight="1" x14ac:dyDescent="0.2">
      <c r="B19" s="29"/>
      <c r="D19" s="24" t="s">
        <v>25</v>
      </c>
      <c r="I19" s="24" t="s">
        <v>23</v>
      </c>
      <c r="J19" s="22" t="str">
        <f>'Rekapitulace stavby'!AN13</f>
        <v/>
      </c>
      <c r="L19" s="29"/>
    </row>
    <row r="20" spans="2:12" s="1" customFormat="1" ht="18" customHeight="1" x14ac:dyDescent="0.2">
      <c r="B20" s="29"/>
      <c r="E20" s="197" t="str">
        <f>'Rekapitulace stavby'!E14</f>
        <v xml:space="preserve"> </v>
      </c>
      <c r="F20" s="197"/>
      <c r="G20" s="197"/>
      <c r="H20" s="197"/>
      <c r="I20" s="24" t="s">
        <v>24</v>
      </c>
      <c r="J20" s="22" t="str">
        <f>'Rekapitulace stavby'!AN14</f>
        <v/>
      </c>
      <c r="L20" s="29"/>
    </row>
    <row r="21" spans="2:12" s="1" customFormat="1" ht="6.95" customHeight="1" x14ac:dyDescent="0.2">
      <c r="B21" s="29"/>
      <c r="L21" s="29"/>
    </row>
    <row r="22" spans="2:12" s="1" customFormat="1" ht="12" customHeight="1" x14ac:dyDescent="0.2">
      <c r="B22" s="29"/>
      <c r="D22" s="24" t="s">
        <v>26</v>
      </c>
      <c r="I22" s="24" t="s">
        <v>23</v>
      </c>
      <c r="J22" s="22" t="str">
        <f>IF('Rekapitulace stavby'!AN16="","",'Rekapitulace stavby'!AN16)</f>
        <v/>
      </c>
      <c r="L22" s="29"/>
    </row>
    <row r="23" spans="2:12" s="1" customFormat="1" ht="18" customHeight="1" x14ac:dyDescent="0.2">
      <c r="B23" s="29"/>
      <c r="E23" s="22" t="str">
        <f>IF('Rekapitulace stavby'!E17="","",'Rekapitulace stavby'!E17)</f>
        <v xml:space="preserve"> </v>
      </c>
      <c r="I23" s="24" t="s">
        <v>24</v>
      </c>
      <c r="J23" s="22" t="str">
        <f>IF('Rekapitulace stavby'!AN17="","",'Rekapitulace stavby'!AN17)</f>
        <v/>
      </c>
      <c r="L23" s="29"/>
    </row>
    <row r="24" spans="2:12" s="1" customFormat="1" ht="6.95" customHeight="1" x14ac:dyDescent="0.2">
      <c r="B24" s="29"/>
      <c r="L24" s="29"/>
    </row>
    <row r="25" spans="2:12" s="1" customFormat="1" ht="12" customHeight="1" x14ac:dyDescent="0.2">
      <c r="B25" s="29"/>
      <c r="D25" s="24" t="s">
        <v>28</v>
      </c>
      <c r="I25" s="24" t="s">
        <v>23</v>
      </c>
      <c r="J25" s="22" t="str">
        <f>IF('Rekapitulace stavby'!AN19="","",'Rekapitulace stavby'!AN19)</f>
        <v/>
      </c>
      <c r="L25" s="29"/>
    </row>
    <row r="26" spans="2:12" s="1" customFormat="1" ht="18" customHeight="1" x14ac:dyDescent="0.2">
      <c r="B26" s="29"/>
      <c r="E26" s="22" t="str">
        <f>IF('Rekapitulace stavby'!E20="","",'Rekapitulace stavby'!E20)</f>
        <v xml:space="preserve"> </v>
      </c>
      <c r="I26" s="24" t="s">
        <v>24</v>
      </c>
      <c r="J26" s="22" t="str">
        <f>IF('Rekapitulace stavby'!AN20="","",'Rekapitulace stavby'!AN20)</f>
        <v/>
      </c>
      <c r="L26" s="29"/>
    </row>
    <row r="27" spans="2:12" s="1" customFormat="1" ht="6.95" customHeight="1" x14ac:dyDescent="0.2">
      <c r="B27" s="29"/>
      <c r="L27" s="29"/>
    </row>
    <row r="28" spans="2:12" s="1" customFormat="1" ht="12" customHeight="1" x14ac:dyDescent="0.2">
      <c r="B28" s="29"/>
      <c r="D28" s="24" t="s">
        <v>29</v>
      </c>
      <c r="L28" s="29"/>
    </row>
    <row r="29" spans="2:12" s="7" customFormat="1" ht="16.5" customHeight="1" x14ac:dyDescent="0.2">
      <c r="B29" s="95"/>
      <c r="E29" s="199" t="s">
        <v>1</v>
      </c>
      <c r="F29" s="199"/>
      <c r="G29" s="199"/>
      <c r="H29" s="199"/>
      <c r="L29" s="95"/>
    </row>
    <row r="30" spans="2:12" s="1" customFormat="1" ht="6.95" customHeight="1" x14ac:dyDescent="0.2">
      <c r="B30" s="29"/>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D32" s="22" t="s">
        <v>93</v>
      </c>
      <c r="J32" s="28">
        <f>J98</f>
        <v>0</v>
      </c>
      <c r="L32" s="29"/>
    </row>
    <row r="33" spans="2:12" s="1" customFormat="1" ht="14.45" customHeight="1" x14ac:dyDescent="0.2">
      <c r="B33" s="29"/>
      <c r="D33" s="27" t="s">
        <v>94</v>
      </c>
      <c r="J33" s="28">
        <f>J101</f>
        <v>0</v>
      </c>
      <c r="L33" s="29"/>
    </row>
    <row r="34" spans="2:12" s="1" customFormat="1" ht="25.35" customHeight="1" x14ac:dyDescent="0.2">
      <c r="B34" s="29"/>
      <c r="D34" s="96" t="s">
        <v>32</v>
      </c>
      <c r="J34" s="63">
        <f>ROUND(J32 + J33, 2)</f>
        <v>0</v>
      </c>
      <c r="L34" s="29"/>
    </row>
    <row r="35" spans="2:12" s="1" customFormat="1" ht="6.95" customHeight="1" x14ac:dyDescent="0.2">
      <c r="B35" s="29"/>
      <c r="D35" s="50"/>
      <c r="E35" s="50"/>
      <c r="F35" s="50"/>
      <c r="G35" s="50"/>
      <c r="H35" s="50"/>
      <c r="I35" s="50"/>
      <c r="J35" s="50"/>
      <c r="K35" s="50"/>
      <c r="L35" s="29"/>
    </row>
    <row r="36" spans="2:12" s="1" customFormat="1" ht="14.45" customHeight="1" x14ac:dyDescent="0.2">
      <c r="B36" s="29"/>
      <c r="F36" s="32" t="s">
        <v>34</v>
      </c>
      <c r="I36" s="32" t="s">
        <v>33</v>
      </c>
      <c r="J36" s="32" t="s">
        <v>35</v>
      </c>
      <c r="L36" s="29"/>
    </row>
    <row r="37" spans="2:12" s="1" customFormat="1" ht="14.45" customHeight="1" x14ac:dyDescent="0.2">
      <c r="B37" s="29"/>
      <c r="D37" s="52" t="s">
        <v>36</v>
      </c>
      <c r="E37" s="24" t="s">
        <v>37</v>
      </c>
      <c r="F37" s="83">
        <f>ROUND((SUM(BE101:BE102) + SUM(BE124:BE189)),  2)</f>
        <v>0</v>
      </c>
      <c r="I37" s="97">
        <v>0.21</v>
      </c>
      <c r="J37" s="83">
        <f>ROUND(((SUM(BE101:BE102) + SUM(BE124:BE189))*I37),  2)</f>
        <v>0</v>
      </c>
      <c r="L37" s="29"/>
    </row>
    <row r="38" spans="2:12" s="1" customFormat="1" ht="14.45" customHeight="1" x14ac:dyDescent="0.2">
      <c r="B38" s="29"/>
      <c r="E38" s="24" t="s">
        <v>38</v>
      </c>
      <c r="F38" s="83">
        <f>ROUND((SUM(BF101:BF102) + SUM(BF124:BF189)),  2)</f>
        <v>0</v>
      </c>
      <c r="I38" s="97">
        <v>0.15</v>
      </c>
      <c r="J38" s="83">
        <f>ROUND(((SUM(BF101:BF102) + SUM(BF124:BF189))*I38),  2)</f>
        <v>0</v>
      </c>
      <c r="L38" s="29"/>
    </row>
    <row r="39" spans="2:12" s="1" customFormat="1" ht="14.45" hidden="1" customHeight="1" x14ac:dyDescent="0.2">
      <c r="B39" s="29"/>
      <c r="E39" s="24" t="s">
        <v>39</v>
      </c>
      <c r="F39" s="83">
        <f>ROUND((SUM(BG101:BG102) + SUM(BG124:BG189)),  2)</f>
        <v>0</v>
      </c>
      <c r="I39" s="97">
        <v>0.21</v>
      </c>
      <c r="J39" s="83">
        <f>0</f>
        <v>0</v>
      </c>
      <c r="L39" s="29"/>
    </row>
    <row r="40" spans="2:12" s="1" customFormat="1" ht="14.45" hidden="1" customHeight="1" x14ac:dyDescent="0.2">
      <c r="B40" s="29"/>
      <c r="E40" s="24" t="s">
        <v>40</v>
      </c>
      <c r="F40" s="83">
        <f>ROUND((SUM(BH101:BH102) + SUM(BH124:BH189)),  2)</f>
        <v>0</v>
      </c>
      <c r="I40" s="97">
        <v>0.15</v>
      </c>
      <c r="J40" s="83">
        <f>0</f>
        <v>0</v>
      </c>
      <c r="L40" s="29"/>
    </row>
    <row r="41" spans="2:12" s="1" customFormat="1" ht="14.45" hidden="1" customHeight="1" x14ac:dyDescent="0.2">
      <c r="B41" s="29"/>
      <c r="E41" s="24" t="s">
        <v>41</v>
      </c>
      <c r="F41" s="83">
        <f>ROUND((SUM(BI101:BI102) + SUM(BI124:BI189)),  2)</f>
        <v>0</v>
      </c>
      <c r="I41" s="97">
        <v>0</v>
      </c>
      <c r="J41" s="83">
        <f>0</f>
        <v>0</v>
      </c>
      <c r="L41" s="29"/>
    </row>
    <row r="42" spans="2:12" s="1" customFormat="1" ht="6.95" customHeight="1" x14ac:dyDescent="0.2">
      <c r="B42" s="29"/>
      <c r="L42" s="29"/>
    </row>
    <row r="43" spans="2:12" s="1" customFormat="1" ht="25.35" customHeight="1" x14ac:dyDescent="0.2">
      <c r="B43" s="29"/>
      <c r="C43" s="92"/>
      <c r="D43" s="98" t="s">
        <v>42</v>
      </c>
      <c r="E43" s="54"/>
      <c r="F43" s="54"/>
      <c r="G43" s="99" t="s">
        <v>43</v>
      </c>
      <c r="H43" s="100" t="s">
        <v>44</v>
      </c>
      <c r="I43" s="54"/>
      <c r="J43" s="101">
        <f>SUM(J34:J41)</f>
        <v>0</v>
      </c>
      <c r="K43" s="102"/>
      <c r="L43" s="29"/>
    </row>
    <row r="44" spans="2:12" s="1" customFormat="1" ht="14.45" customHeight="1" x14ac:dyDescent="0.2">
      <c r="B44" s="29"/>
      <c r="L44" s="29"/>
    </row>
    <row r="45" spans="2:12" ht="14.45" customHeight="1" x14ac:dyDescent="0.2">
      <c r="B45" s="18"/>
      <c r="L45" s="18"/>
    </row>
    <row r="46" spans="2:12" ht="14.45" customHeight="1" x14ac:dyDescent="0.2">
      <c r="B46" s="18"/>
      <c r="L46" s="18"/>
    </row>
    <row r="47" spans="2:12" ht="14.45" customHeight="1" x14ac:dyDescent="0.2">
      <c r="B47" s="18"/>
      <c r="L47" s="18"/>
    </row>
    <row r="48" spans="2:12" ht="14.45" customHeight="1" x14ac:dyDescent="0.2">
      <c r="B48" s="18"/>
      <c r="L48" s="18"/>
    </row>
    <row r="49" spans="2:12" ht="14.45" customHeight="1" x14ac:dyDescent="0.2">
      <c r="B49" s="18"/>
      <c r="L49" s="18"/>
    </row>
    <row r="50" spans="2:12" s="1" customFormat="1" ht="14.45" customHeight="1" x14ac:dyDescent="0.2">
      <c r="B50" s="29"/>
      <c r="D50" s="38" t="s">
        <v>45</v>
      </c>
      <c r="E50" s="39"/>
      <c r="F50" s="39"/>
      <c r="G50" s="38" t="s">
        <v>46</v>
      </c>
      <c r="H50" s="39"/>
      <c r="I50" s="39"/>
      <c r="J50" s="39"/>
      <c r="K50" s="39"/>
      <c r="L50" s="29"/>
    </row>
    <row r="51" spans="2:12" x14ac:dyDescent="0.2">
      <c r="B51" s="18"/>
      <c r="L51" s="18"/>
    </row>
    <row r="52" spans="2:12" x14ac:dyDescent="0.2">
      <c r="B52" s="18"/>
      <c r="L52" s="18"/>
    </row>
    <row r="53" spans="2:12" x14ac:dyDescent="0.2">
      <c r="B53" s="18"/>
      <c r="L53" s="18"/>
    </row>
    <row r="54" spans="2:12" x14ac:dyDescent="0.2">
      <c r="B54" s="18"/>
      <c r="L54" s="18"/>
    </row>
    <row r="55" spans="2:12" x14ac:dyDescent="0.2">
      <c r="B55" s="18"/>
      <c r="L55" s="18"/>
    </row>
    <row r="56" spans="2:12" x14ac:dyDescent="0.2">
      <c r="B56" s="18"/>
      <c r="L56" s="18"/>
    </row>
    <row r="57" spans="2:12" x14ac:dyDescent="0.2">
      <c r="B57" s="18"/>
      <c r="L57" s="18"/>
    </row>
    <row r="58" spans="2:12" x14ac:dyDescent="0.2">
      <c r="B58" s="18"/>
      <c r="L58" s="18"/>
    </row>
    <row r="59" spans="2:12" x14ac:dyDescent="0.2">
      <c r="B59" s="18"/>
      <c r="L59" s="18"/>
    </row>
    <row r="60" spans="2:12" x14ac:dyDescent="0.2">
      <c r="B60" s="18"/>
      <c r="L60" s="18"/>
    </row>
    <row r="61" spans="2:12" s="1" customFormat="1" ht="12.75" x14ac:dyDescent="0.2">
      <c r="B61" s="29"/>
      <c r="D61" s="40" t="s">
        <v>47</v>
      </c>
      <c r="E61" s="31"/>
      <c r="F61" s="103" t="s">
        <v>48</v>
      </c>
      <c r="G61" s="40" t="s">
        <v>47</v>
      </c>
      <c r="H61" s="31"/>
      <c r="I61" s="31"/>
      <c r="J61" s="104" t="s">
        <v>48</v>
      </c>
      <c r="K61" s="31"/>
      <c r="L61" s="29"/>
    </row>
    <row r="62" spans="2:12" x14ac:dyDescent="0.2">
      <c r="B62" s="18"/>
      <c r="L62" s="18"/>
    </row>
    <row r="63" spans="2:12" x14ac:dyDescent="0.2">
      <c r="B63" s="18"/>
      <c r="L63" s="18"/>
    </row>
    <row r="64" spans="2:12" x14ac:dyDescent="0.2">
      <c r="B64" s="18"/>
      <c r="L64" s="18"/>
    </row>
    <row r="65" spans="2:12" s="1" customFormat="1" ht="12.75" x14ac:dyDescent="0.2">
      <c r="B65" s="29"/>
      <c r="D65" s="38" t="s">
        <v>49</v>
      </c>
      <c r="E65" s="39"/>
      <c r="F65" s="39"/>
      <c r="G65" s="38" t="s">
        <v>50</v>
      </c>
      <c r="H65" s="39"/>
      <c r="I65" s="39"/>
      <c r="J65" s="39"/>
      <c r="K65" s="39"/>
      <c r="L65" s="29"/>
    </row>
    <row r="66" spans="2:12" x14ac:dyDescent="0.2">
      <c r="B66" s="18"/>
      <c r="L66" s="18"/>
    </row>
    <row r="67" spans="2:12" x14ac:dyDescent="0.2">
      <c r="B67" s="18"/>
      <c r="L67" s="18"/>
    </row>
    <row r="68" spans="2:12" x14ac:dyDescent="0.2">
      <c r="B68" s="18"/>
      <c r="L68" s="18"/>
    </row>
    <row r="69" spans="2:12" x14ac:dyDescent="0.2">
      <c r="B69" s="18"/>
      <c r="L69" s="18"/>
    </row>
    <row r="70" spans="2:12" x14ac:dyDescent="0.2">
      <c r="B70" s="18"/>
      <c r="L70" s="18"/>
    </row>
    <row r="71" spans="2:12" x14ac:dyDescent="0.2">
      <c r="B71" s="18"/>
      <c r="L71" s="18"/>
    </row>
    <row r="72" spans="2:12" x14ac:dyDescent="0.2">
      <c r="B72" s="18"/>
      <c r="L72" s="18"/>
    </row>
    <row r="73" spans="2:12" x14ac:dyDescent="0.2">
      <c r="B73" s="18"/>
      <c r="L73" s="18"/>
    </row>
    <row r="74" spans="2:12" x14ac:dyDescent="0.2">
      <c r="B74" s="18"/>
      <c r="L74" s="18"/>
    </row>
    <row r="75" spans="2:12" x14ac:dyDescent="0.2">
      <c r="B75" s="18"/>
      <c r="L75" s="18"/>
    </row>
    <row r="76" spans="2:12" s="1" customFormat="1" ht="12.75" x14ac:dyDescent="0.2">
      <c r="B76" s="29"/>
      <c r="D76" s="40" t="s">
        <v>47</v>
      </c>
      <c r="E76" s="31"/>
      <c r="F76" s="103" t="s">
        <v>48</v>
      </c>
      <c r="G76" s="40" t="s">
        <v>47</v>
      </c>
      <c r="H76" s="31"/>
      <c r="I76" s="31"/>
      <c r="J76" s="104" t="s">
        <v>48</v>
      </c>
      <c r="K76" s="31"/>
      <c r="L76" s="29"/>
    </row>
    <row r="77" spans="2:12" s="1" customFormat="1" ht="14.45" customHeight="1" x14ac:dyDescent="0.2">
      <c r="B77" s="41"/>
      <c r="C77" s="42"/>
      <c r="D77" s="42"/>
      <c r="E77" s="42"/>
      <c r="F77" s="42"/>
      <c r="G77" s="42"/>
      <c r="H77" s="42"/>
      <c r="I77" s="42"/>
      <c r="J77" s="42"/>
      <c r="K77" s="42"/>
      <c r="L77" s="29"/>
    </row>
    <row r="81" spans="2:12" s="1" customFormat="1" ht="6.95" customHeight="1" x14ac:dyDescent="0.2">
      <c r="B81" s="43"/>
      <c r="C81" s="44"/>
      <c r="D81" s="44"/>
      <c r="E81" s="44"/>
      <c r="F81" s="44"/>
      <c r="G81" s="44"/>
      <c r="H81" s="44"/>
      <c r="I81" s="44"/>
      <c r="J81" s="44"/>
      <c r="K81" s="44"/>
      <c r="L81" s="29"/>
    </row>
    <row r="82" spans="2:12" s="1" customFormat="1" ht="24.95" customHeight="1" x14ac:dyDescent="0.2">
      <c r="B82" s="29"/>
      <c r="C82" s="19" t="s">
        <v>95</v>
      </c>
      <c r="L82" s="29"/>
    </row>
    <row r="83" spans="2:12" s="1" customFormat="1" ht="6.95" customHeight="1" x14ac:dyDescent="0.2">
      <c r="B83" s="29"/>
      <c r="L83" s="29"/>
    </row>
    <row r="84" spans="2:12" s="1" customFormat="1" ht="12" customHeight="1" x14ac:dyDescent="0.2">
      <c r="B84" s="29"/>
      <c r="C84" s="24" t="s">
        <v>14</v>
      </c>
      <c r="L84" s="29"/>
    </row>
    <row r="85" spans="2:12" s="1" customFormat="1" ht="16.5" customHeight="1" x14ac:dyDescent="0.2">
      <c r="B85" s="29"/>
      <c r="E85" s="227" t="str">
        <f>E7</f>
        <v>250522 - ZŠ Úšovice, Mariánské Lázně - zvyšování kvality infrastuktury</v>
      </c>
      <c r="F85" s="228"/>
      <c r="G85" s="228"/>
      <c r="H85" s="228"/>
      <c r="L85" s="29"/>
    </row>
    <row r="86" spans="2:12" ht="12" customHeight="1" x14ac:dyDescent="0.2">
      <c r="B86" s="18"/>
      <c r="C86" s="24" t="s">
        <v>92</v>
      </c>
      <c r="L86" s="18"/>
    </row>
    <row r="87" spans="2:12" s="1" customFormat="1" ht="16.5" customHeight="1" x14ac:dyDescent="0.2">
      <c r="B87" s="29"/>
      <c r="E87" s="227" t="s">
        <v>303</v>
      </c>
      <c r="F87" s="226"/>
      <c r="G87" s="226"/>
      <c r="H87" s="226"/>
      <c r="L87" s="29"/>
    </row>
    <row r="88" spans="2:12" s="1" customFormat="1" ht="12" customHeight="1" x14ac:dyDescent="0.2">
      <c r="B88" s="29"/>
      <c r="C88" s="24" t="s">
        <v>268</v>
      </c>
      <c r="L88" s="29"/>
    </row>
    <row r="89" spans="2:12" s="1" customFormat="1" ht="16.5" customHeight="1" x14ac:dyDescent="0.2">
      <c r="B89" s="29"/>
      <c r="E89" s="217" t="str">
        <f>E11</f>
        <v>02a - učebna přírodopisu</v>
      </c>
      <c r="F89" s="226"/>
      <c r="G89" s="226"/>
      <c r="H89" s="226"/>
      <c r="L89" s="29"/>
    </row>
    <row r="90" spans="2:12" s="1" customFormat="1" ht="6.95" customHeight="1" x14ac:dyDescent="0.2">
      <c r="B90" s="29"/>
      <c r="L90" s="29"/>
    </row>
    <row r="91" spans="2:12" s="1" customFormat="1" ht="12" customHeight="1" x14ac:dyDescent="0.2">
      <c r="B91" s="29"/>
      <c r="C91" s="24" t="s">
        <v>18</v>
      </c>
      <c r="F91" s="22" t="str">
        <f>F14</f>
        <v xml:space="preserve"> </v>
      </c>
      <c r="I91" s="24" t="s">
        <v>20</v>
      </c>
      <c r="J91" s="49" t="str">
        <f>IF(J14="","",J14)</f>
        <v>9. 9. 2022</v>
      </c>
      <c r="L91" s="29"/>
    </row>
    <row r="92" spans="2:12" s="1" customFormat="1" ht="6.95" customHeight="1" x14ac:dyDescent="0.2">
      <c r="B92" s="29"/>
      <c r="L92" s="29"/>
    </row>
    <row r="93" spans="2:12" s="1" customFormat="1" ht="15.2" customHeight="1" x14ac:dyDescent="0.2">
      <c r="B93" s="29"/>
      <c r="C93" s="24" t="s">
        <v>22</v>
      </c>
      <c r="F93" s="22" t="str">
        <f>E17</f>
        <v xml:space="preserve"> </v>
      </c>
      <c r="I93" s="24" t="s">
        <v>26</v>
      </c>
      <c r="J93" s="25" t="str">
        <f>E23</f>
        <v xml:space="preserve"> </v>
      </c>
      <c r="L93" s="29"/>
    </row>
    <row r="94" spans="2:12" s="1" customFormat="1" ht="15.2" customHeight="1" x14ac:dyDescent="0.2">
      <c r="B94" s="29"/>
      <c r="C94" s="24" t="s">
        <v>25</v>
      </c>
      <c r="F94" s="22" t="str">
        <f>IF(E20="","",E20)</f>
        <v xml:space="preserve"> </v>
      </c>
      <c r="I94" s="24" t="s">
        <v>28</v>
      </c>
      <c r="J94" s="25" t="str">
        <f>E26</f>
        <v xml:space="preserve"> </v>
      </c>
      <c r="L94" s="29"/>
    </row>
    <row r="95" spans="2:12" s="1" customFormat="1" ht="10.35" customHeight="1" x14ac:dyDescent="0.2">
      <c r="B95" s="29"/>
      <c r="L95" s="29"/>
    </row>
    <row r="96" spans="2:12" s="1" customFormat="1" ht="29.25" customHeight="1" x14ac:dyDescent="0.2">
      <c r="B96" s="29"/>
      <c r="C96" s="105" t="s">
        <v>96</v>
      </c>
      <c r="D96" s="92"/>
      <c r="E96" s="92"/>
      <c r="F96" s="92"/>
      <c r="G96" s="92"/>
      <c r="H96" s="92"/>
      <c r="I96" s="92"/>
      <c r="J96" s="106" t="s">
        <v>97</v>
      </c>
      <c r="K96" s="92"/>
      <c r="L96" s="29"/>
    </row>
    <row r="97" spans="2:47" s="1" customFormat="1" ht="10.35" customHeight="1" x14ac:dyDescent="0.2">
      <c r="B97" s="29"/>
      <c r="L97" s="29"/>
    </row>
    <row r="98" spans="2:47" s="1" customFormat="1" ht="22.9" customHeight="1" x14ac:dyDescent="0.2">
      <c r="B98" s="29"/>
      <c r="C98" s="107" t="s">
        <v>98</v>
      </c>
      <c r="J98" s="63">
        <f>J124</f>
        <v>0</v>
      </c>
      <c r="L98" s="29"/>
      <c r="AU98" s="15" t="s">
        <v>99</v>
      </c>
    </row>
    <row r="99" spans="2:47" s="1" customFormat="1" ht="21.75" customHeight="1" x14ac:dyDescent="0.2">
      <c r="B99" s="29"/>
      <c r="L99" s="29"/>
    </row>
    <row r="100" spans="2:47" s="1" customFormat="1" ht="6.95" customHeight="1" x14ac:dyDescent="0.2">
      <c r="B100" s="29"/>
      <c r="L100" s="29"/>
    </row>
    <row r="101" spans="2:47" s="1" customFormat="1" ht="29.25" customHeight="1" x14ac:dyDescent="0.2">
      <c r="B101" s="29"/>
      <c r="C101" s="107" t="s">
        <v>109</v>
      </c>
      <c r="J101" s="116">
        <v>0</v>
      </c>
      <c r="L101" s="29"/>
      <c r="N101" s="117" t="s">
        <v>36</v>
      </c>
    </row>
    <row r="102" spans="2:47" s="1" customFormat="1" ht="18" customHeight="1" x14ac:dyDescent="0.2">
      <c r="B102" s="29"/>
      <c r="L102" s="29"/>
    </row>
    <row r="103" spans="2:47" s="1" customFormat="1" ht="29.25" customHeight="1" x14ac:dyDescent="0.2">
      <c r="B103" s="29"/>
      <c r="C103" s="91" t="s">
        <v>90</v>
      </c>
      <c r="D103" s="92"/>
      <c r="E103" s="92"/>
      <c r="F103" s="92"/>
      <c r="G103" s="92"/>
      <c r="H103" s="92"/>
      <c r="I103" s="92"/>
      <c r="J103" s="93">
        <f>ROUND(J98+J101,2)</f>
        <v>0</v>
      </c>
      <c r="K103" s="92"/>
      <c r="L103" s="29"/>
    </row>
    <row r="104" spans="2:47" s="1" customFormat="1" ht="6.95" customHeight="1" x14ac:dyDescent="0.2">
      <c r="B104" s="41"/>
      <c r="C104" s="42"/>
      <c r="D104" s="42"/>
      <c r="E104" s="42"/>
      <c r="F104" s="42"/>
      <c r="G104" s="42"/>
      <c r="H104" s="42"/>
      <c r="I104" s="42"/>
      <c r="J104" s="42"/>
      <c r="K104" s="42"/>
      <c r="L104" s="29"/>
    </row>
    <row r="108" spans="2:47" s="1" customFormat="1" ht="6.95" customHeight="1" x14ac:dyDescent="0.2">
      <c r="B108" s="43"/>
      <c r="C108" s="44"/>
      <c r="D108" s="44"/>
      <c r="E108" s="44"/>
      <c r="F108" s="44"/>
      <c r="G108" s="44"/>
      <c r="H108" s="44"/>
      <c r="I108" s="44"/>
      <c r="J108" s="44"/>
      <c r="K108" s="44"/>
      <c r="L108" s="29"/>
    </row>
    <row r="109" spans="2:47" s="1" customFormat="1" ht="24.95" customHeight="1" x14ac:dyDescent="0.2">
      <c r="B109" s="29"/>
      <c r="C109" s="19" t="s">
        <v>110</v>
      </c>
      <c r="L109" s="29"/>
    </row>
    <row r="110" spans="2:47" s="1" customFormat="1" ht="6.95" customHeight="1" x14ac:dyDescent="0.2">
      <c r="B110" s="29"/>
      <c r="L110" s="29"/>
    </row>
    <row r="111" spans="2:47" s="1" customFormat="1" ht="12" customHeight="1" x14ac:dyDescent="0.2">
      <c r="B111" s="29"/>
      <c r="C111" s="24" t="s">
        <v>14</v>
      </c>
      <c r="L111" s="29"/>
    </row>
    <row r="112" spans="2:47" s="1" customFormat="1" ht="16.5" customHeight="1" x14ac:dyDescent="0.2">
      <c r="B112" s="29"/>
      <c r="E112" s="227" t="str">
        <f>E7</f>
        <v>250522 - ZŠ Úšovice, Mariánské Lázně - zvyšování kvality infrastuktury</v>
      </c>
      <c r="F112" s="228"/>
      <c r="G112" s="228"/>
      <c r="H112" s="228"/>
      <c r="L112" s="29"/>
    </row>
    <row r="113" spans="2:65" ht="12" customHeight="1" x14ac:dyDescent="0.2">
      <c r="B113" s="18"/>
      <c r="C113" s="24" t="s">
        <v>92</v>
      </c>
      <c r="L113" s="18"/>
    </row>
    <row r="114" spans="2:65" s="1" customFormat="1" ht="16.5" customHeight="1" x14ac:dyDescent="0.2">
      <c r="B114" s="29"/>
      <c r="E114" s="227" t="s">
        <v>303</v>
      </c>
      <c r="F114" s="226"/>
      <c r="G114" s="226"/>
      <c r="H114" s="226"/>
      <c r="L114" s="29"/>
    </row>
    <row r="115" spans="2:65" s="1" customFormat="1" ht="12" customHeight="1" x14ac:dyDescent="0.2">
      <c r="B115" s="29"/>
      <c r="C115" s="24" t="s">
        <v>268</v>
      </c>
      <c r="L115" s="29"/>
    </row>
    <row r="116" spans="2:65" s="1" customFormat="1" ht="16.5" customHeight="1" x14ac:dyDescent="0.2">
      <c r="B116" s="29"/>
      <c r="E116" s="217" t="str">
        <f>E11</f>
        <v>02a - učebna přírodopisu</v>
      </c>
      <c r="F116" s="226"/>
      <c r="G116" s="226"/>
      <c r="H116" s="226"/>
      <c r="L116" s="29"/>
    </row>
    <row r="117" spans="2:65" s="1" customFormat="1" ht="6.95" customHeight="1" x14ac:dyDescent="0.2">
      <c r="B117" s="29"/>
      <c r="L117" s="29"/>
    </row>
    <row r="118" spans="2:65" s="1" customFormat="1" ht="12" customHeight="1" x14ac:dyDescent="0.2">
      <c r="B118" s="29"/>
      <c r="C118" s="24" t="s">
        <v>18</v>
      </c>
      <c r="F118" s="22" t="str">
        <f>F14</f>
        <v xml:space="preserve"> </v>
      </c>
      <c r="I118" s="24" t="s">
        <v>20</v>
      </c>
      <c r="J118" s="49" t="str">
        <f>IF(J14="","",J14)</f>
        <v>9. 9. 2022</v>
      </c>
      <c r="L118" s="29"/>
    </row>
    <row r="119" spans="2:65" s="1" customFormat="1" ht="6.95" customHeight="1" x14ac:dyDescent="0.2">
      <c r="B119" s="29"/>
      <c r="L119" s="29"/>
    </row>
    <row r="120" spans="2:65" s="1" customFormat="1" ht="15.2" customHeight="1" x14ac:dyDescent="0.2">
      <c r="B120" s="29"/>
      <c r="C120" s="24" t="s">
        <v>22</v>
      </c>
      <c r="F120" s="22" t="str">
        <f>E17</f>
        <v xml:space="preserve"> </v>
      </c>
      <c r="I120" s="24" t="s">
        <v>26</v>
      </c>
      <c r="J120" s="25" t="str">
        <f>E23</f>
        <v xml:space="preserve"> </v>
      </c>
      <c r="L120" s="29"/>
    </row>
    <row r="121" spans="2:65" s="1" customFormat="1" ht="15.2" customHeight="1" x14ac:dyDescent="0.2">
      <c r="B121" s="29"/>
      <c r="C121" s="24" t="s">
        <v>25</v>
      </c>
      <c r="F121" s="22" t="str">
        <f>IF(E20="","",E20)</f>
        <v xml:space="preserve"> </v>
      </c>
      <c r="I121" s="24" t="s">
        <v>28</v>
      </c>
      <c r="J121" s="25" t="str">
        <f>E26</f>
        <v xml:space="preserve"> </v>
      </c>
      <c r="L121" s="29"/>
    </row>
    <row r="122" spans="2:65" s="1" customFormat="1" ht="10.35" customHeight="1" x14ac:dyDescent="0.2">
      <c r="B122" s="29"/>
      <c r="L122" s="29"/>
    </row>
    <row r="123" spans="2:65" s="10" customFormat="1" ht="29.25" customHeight="1" x14ac:dyDescent="0.2">
      <c r="B123" s="118"/>
      <c r="C123" s="119" t="s">
        <v>111</v>
      </c>
      <c r="D123" s="120" t="s">
        <v>57</v>
      </c>
      <c r="E123" s="120" t="s">
        <v>53</v>
      </c>
      <c r="F123" s="120" t="s">
        <v>54</v>
      </c>
      <c r="G123" s="120" t="s">
        <v>112</v>
      </c>
      <c r="H123" s="120" t="s">
        <v>113</v>
      </c>
      <c r="I123" s="120" t="s">
        <v>114</v>
      </c>
      <c r="J123" s="121" t="s">
        <v>97</v>
      </c>
      <c r="K123" s="122" t="s">
        <v>115</v>
      </c>
      <c r="L123" s="118"/>
      <c r="M123" s="56" t="s">
        <v>1</v>
      </c>
      <c r="N123" s="57" t="s">
        <v>36</v>
      </c>
      <c r="O123" s="57" t="s">
        <v>116</v>
      </c>
      <c r="P123" s="57" t="s">
        <v>117</v>
      </c>
      <c r="Q123" s="57" t="s">
        <v>118</v>
      </c>
      <c r="R123" s="57" t="s">
        <v>119</v>
      </c>
      <c r="S123" s="57" t="s">
        <v>120</v>
      </c>
      <c r="T123" s="58" t="s">
        <v>121</v>
      </c>
    </row>
    <row r="124" spans="2:65" s="1" customFormat="1" ht="22.9" customHeight="1" x14ac:dyDescent="0.25">
      <c r="B124" s="29"/>
      <c r="C124" s="61" t="s">
        <v>122</v>
      </c>
      <c r="J124" s="123">
        <f>BK124</f>
        <v>0</v>
      </c>
      <c r="L124" s="29"/>
      <c r="M124" s="59"/>
      <c r="N124" s="50"/>
      <c r="O124" s="50"/>
      <c r="P124" s="124">
        <f>SUM(P125:P189)</f>
        <v>0</v>
      </c>
      <c r="Q124" s="50"/>
      <c r="R124" s="124">
        <f>SUM(R125:R189)</f>
        <v>0</v>
      </c>
      <c r="S124" s="50"/>
      <c r="T124" s="125">
        <f>SUM(T125:T189)</f>
        <v>0</v>
      </c>
      <c r="AT124" s="15" t="s">
        <v>71</v>
      </c>
      <c r="AU124" s="15" t="s">
        <v>99</v>
      </c>
      <c r="BK124" s="126">
        <f>SUM(BK125:BK189)</f>
        <v>0</v>
      </c>
    </row>
    <row r="125" spans="2:65" s="1" customFormat="1" ht="196.5" customHeight="1" x14ac:dyDescent="0.2">
      <c r="B125" s="138"/>
      <c r="C125" s="184">
        <v>1</v>
      </c>
      <c r="D125" s="184" t="s">
        <v>177</v>
      </c>
      <c r="E125" s="185" t="s">
        <v>269</v>
      </c>
      <c r="F125" s="183" t="s">
        <v>413</v>
      </c>
      <c r="G125" s="167" t="s">
        <v>1</v>
      </c>
      <c r="H125" s="168">
        <v>1</v>
      </c>
      <c r="I125" s="181"/>
      <c r="J125" s="169">
        <f t="shared" ref="J125:J156" si="0">ROUND(I125*H125,2)</f>
        <v>0</v>
      </c>
      <c r="K125" s="170"/>
      <c r="L125" s="171"/>
      <c r="M125" s="172" t="s">
        <v>1</v>
      </c>
      <c r="N125" s="173" t="s">
        <v>37</v>
      </c>
      <c r="O125" s="147">
        <v>0</v>
      </c>
      <c r="P125" s="147">
        <f t="shared" ref="P125:P156" si="1">O125*H125</f>
        <v>0</v>
      </c>
      <c r="Q125" s="147">
        <v>0</v>
      </c>
      <c r="R125" s="147">
        <f t="shared" ref="R125:R156" si="2">Q125*H125</f>
        <v>0</v>
      </c>
      <c r="S125" s="147">
        <v>0</v>
      </c>
      <c r="T125" s="148">
        <f t="shared" ref="T125:T156" si="3">S125*H125</f>
        <v>0</v>
      </c>
      <c r="AR125" s="149" t="s">
        <v>145</v>
      </c>
      <c r="AT125" s="149" t="s">
        <v>177</v>
      </c>
      <c r="AU125" s="149" t="s">
        <v>72</v>
      </c>
      <c r="AY125" s="15" t="s">
        <v>125</v>
      </c>
      <c r="BE125" s="150">
        <f t="shared" ref="BE125:BE156" si="4">IF(N125="základní",J125,0)</f>
        <v>0</v>
      </c>
      <c r="BF125" s="150">
        <f t="shared" ref="BF125:BF156" si="5">IF(N125="snížená",J125,0)</f>
        <v>0</v>
      </c>
      <c r="BG125" s="150">
        <f t="shared" ref="BG125:BG156" si="6">IF(N125="zákl. přenesená",J125,0)</f>
        <v>0</v>
      </c>
      <c r="BH125" s="150">
        <f t="shared" ref="BH125:BH156" si="7">IF(N125="sníž. přenesená",J125,0)</f>
        <v>0</v>
      </c>
      <c r="BI125" s="150">
        <f t="shared" ref="BI125:BI156" si="8">IF(N125="nulová",J125,0)</f>
        <v>0</v>
      </c>
      <c r="BJ125" s="15" t="s">
        <v>76</v>
      </c>
      <c r="BK125" s="150">
        <f t="shared" ref="BK125:BK156" si="9">ROUND(I125*H125,2)</f>
        <v>0</v>
      </c>
      <c r="BL125" s="15" t="s">
        <v>133</v>
      </c>
      <c r="BM125" s="149" t="s">
        <v>78</v>
      </c>
    </row>
    <row r="126" spans="2:65" s="1" customFormat="1" ht="157.5" customHeight="1" x14ac:dyDescent="0.2">
      <c r="B126" s="138"/>
      <c r="C126" s="184">
        <f>C125+1</f>
        <v>2</v>
      </c>
      <c r="D126" s="184" t="s">
        <v>177</v>
      </c>
      <c r="E126" s="185" t="s">
        <v>270</v>
      </c>
      <c r="F126" s="183" t="s">
        <v>414</v>
      </c>
      <c r="G126" s="167" t="s">
        <v>1</v>
      </c>
      <c r="H126" s="168">
        <v>1</v>
      </c>
      <c r="I126" s="181"/>
      <c r="J126" s="169">
        <f t="shared" si="0"/>
        <v>0</v>
      </c>
      <c r="K126" s="170"/>
      <c r="L126" s="171"/>
      <c r="M126" s="172" t="s">
        <v>1</v>
      </c>
      <c r="N126" s="173" t="s">
        <v>37</v>
      </c>
      <c r="O126" s="147">
        <v>0</v>
      </c>
      <c r="P126" s="147">
        <f t="shared" si="1"/>
        <v>0</v>
      </c>
      <c r="Q126" s="147">
        <v>0</v>
      </c>
      <c r="R126" s="147">
        <f t="shared" si="2"/>
        <v>0</v>
      </c>
      <c r="S126" s="147">
        <v>0</v>
      </c>
      <c r="T126" s="148">
        <f t="shared" si="3"/>
        <v>0</v>
      </c>
      <c r="AR126" s="149" t="s">
        <v>145</v>
      </c>
      <c r="AT126" s="149" t="s">
        <v>177</v>
      </c>
      <c r="AU126" s="149" t="s">
        <v>72</v>
      </c>
      <c r="AY126" s="15" t="s">
        <v>125</v>
      </c>
      <c r="BE126" s="150">
        <f t="shared" si="4"/>
        <v>0</v>
      </c>
      <c r="BF126" s="150">
        <f t="shared" si="5"/>
        <v>0</v>
      </c>
      <c r="BG126" s="150">
        <f t="shared" si="6"/>
        <v>0</v>
      </c>
      <c r="BH126" s="150">
        <f t="shared" si="7"/>
        <v>0</v>
      </c>
      <c r="BI126" s="150">
        <f t="shared" si="8"/>
        <v>0</v>
      </c>
      <c r="BJ126" s="15" t="s">
        <v>76</v>
      </c>
      <c r="BK126" s="150">
        <f t="shared" si="9"/>
        <v>0</v>
      </c>
      <c r="BL126" s="15" t="s">
        <v>133</v>
      </c>
      <c r="BM126" s="149" t="s">
        <v>133</v>
      </c>
    </row>
    <row r="127" spans="2:65" s="1" customFormat="1" ht="93.75" customHeight="1" x14ac:dyDescent="0.2">
      <c r="B127" s="138"/>
      <c r="C127" s="184">
        <f t="shared" ref="C127:C186" si="10">C126+1</f>
        <v>3</v>
      </c>
      <c r="D127" s="184" t="s">
        <v>177</v>
      </c>
      <c r="E127" s="185" t="s">
        <v>332</v>
      </c>
      <c r="F127" s="183" t="s">
        <v>415</v>
      </c>
      <c r="G127" s="167" t="s">
        <v>1</v>
      </c>
      <c r="H127" s="168">
        <v>15</v>
      </c>
      <c r="I127" s="181"/>
      <c r="J127" s="169">
        <f t="shared" si="0"/>
        <v>0</v>
      </c>
      <c r="K127" s="170"/>
      <c r="L127" s="171"/>
      <c r="M127" s="172" t="s">
        <v>1</v>
      </c>
      <c r="N127" s="173" t="s">
        <v>37</v>
      </c>
      <c r="O127" s="147">
        <v>0</v>
      </c>
      <c r="P127" s="147">
        <f t="shared" si="1"/>
        <v>0</v>
      </c>
      <c r="Q127" s="147">
        <v>0</v>
      </c>
      <c r="R127" s="147">
        <f t="shared" si="2"/>
        <v>0</v>
      </c>
      <c r="S127" s="147">
        <v>0</v>
      </c>
      <c r="T127" s="148">
        <f t="shared" si="3"/>
        <v>0</v>
      </c>
      <c r="AR127" s="149" t="s">
        <v>145</v>
      </c>
      <c r="AT127" s="149" t="s">
        <v>177</v>
      </c>
      <c r="AU127" s="149" t="s">
        <v>72</v>
      </c>
      <c r="AY127" s="15" t="s">
        <v>125</v>
      </c>
      <c r="BE127" s="150">
        <f t="shared" si="4"/>
        <v>0</v>
      </c>
      <c r="BF127" s="150">
        <f t="shared" si="5"/>
        <v>0</v>
      </c>
      <c r="BG127" s="150">
        <f t="shared" si="6"/>
        <v>0</v>
      </c>
      <c r="BH127" s="150">
        <f t="shared" si="7"/>
        <v>0</v>
      </c>
      <c r="BI127" s="150">
        <f t="shared" si="8"/>
        <v>0</v>
      </c>
      <c r="BJ127" s="15" t="s">
        <v>76</v>
      </c>
      <c r="BK127" s="150">
        <f t="shared" si="9"/>
        <v>0</v>
      </c>
      <c r="BL127" s="15" t="s">
        <v>133</v>
      </c>
      <c r="BM127" s="149" t="s">
        <v>126</v>
      </c>
    </row>
    <row r="128" spans="2:65" s="1" customFormat="1" ht="118.5" customHeight="1" x14ac:dyDescent="0.2">
      <c r="B128" s="138"/>
      <c r="C128" s="184">
        <f t="shared" si="10"/>
        <v>4</v>
      </c>
      <c r="D128" s="184" t="s">
        <v>177</v>
      </c>
      <c r="E128" s="185" t="s">
        <v>271</v>
      </c>
      <c r="F128" s="183" t="s">
        <v>416</v>
      </c>
      <c r="G128" s="182" t="s">
        <v>1</v>
      </c>
      <c r="H128" s="168">
        <v>30</v>
      </c>
      <c r="I128" s="181"/>
      <c r="J128" s="169">
        <f t="shared" si="0"/>
        <v>0</v>
      </c>
      <c r="K128" s="170"/>
      <c r="L128" s="171"/>
      <c r="M128" s="172" t="s">
        <v>1</v>
      </c>
      <c r="N128" s="173" t="s">
        <v>37</v>
      </c>
      <c r="O128" s="147">
        <v>0</v>
      </c>
      <c r="P128" s="147">
        <f t="shared" si="1"/>
        <v>0</v>
      </c>
      <c r="Q128" s="147">
        <v>0</v>
      </c>
      <c r="R128" s="147">
        <f t="shared" si="2"/>
        <v>0</v>
      </c>
      <c r="S128" s="147">
        <v>0</v>
      </c>
      <c r="T128" s="148">
        <f t="shared" si="3"/>
        <v>0</v>
      </c>
      <c r="AR128" s="149" t="s">
        <v>145</v>
      </c>
      <c r="AT128" s="149" t="s">
        <v>177</v>
      </c>
      <c r="AU128" s="149" t="s">
        <v>72</v>
      </c>
      <c r="AY128" s="15" t="s">
        <v>125</v>
      </c>
      <c r="BE128" s="150">
        <f t="shared" si="4"/>
        <v>0</v>
      </c>
      <c r="BF128" s="150">
        <f t="shared" si="5"/>
        <v>0</v>
      </c>
      <c r="BG128" s="150">
        <f t="shared" si="6"/>
        <v>0</v>
      </c>
      <c r="BH128" s="150">
        <f t="shared" si="7"/>
        <v>0</v>
      </c>
      <c r="BI128" s="150">
        <f t="shared" si="8"/>
        <v>0</v>
      </c>
      <c r="BJ128" s="15" t="s">
        <v>76</v>
      </c>
      <c r="BK128" s="150">
        <f t="shared" si="9"/>
        <v>0</v>
      </c>
      <c r="BL128" s="15" t="s">
        <v>133</v>
      </c>
      <c r="BM128" s="149" t="s">
        <v>145</v>
      </c>
    </row>
    <row r="129" spans="2:65" s="1" customFormat="1" ht="84" customHeight="1" x14ac:dyDescent="0.2">
      <c r="B129" s="138"/>
      <c r="C129" s="184">
        <f t="shared" si="10"/>
        <v>5</v>
      </c>
      <c r="D129" s="184" t="s">
        <v>177</v>
      </c>
      <c r="E129" s="185" t="s">
        <v>272</v>
      </c>
      <c r="F129" s="183" t="s">
        <v>417</v>
      </c>
      <c r="G129" s="167" t="s">
        <v>1</v>
      </c>
      <c r="H129" s="168">
        <v>3</v>
      </c>
      <c r="I129" s="181"/>
      <c r="J129" s="169">
        <f t="shared" si="0"/>
        <v>0</v>
      </c>
      <c r="K129" s="170"/>
      <c r="L129" s="171"/>
      <c r="M129" s="172" t="s">
        <v>1</v>
      </c>
      <c r="N129" s="173" t="s">
        <v>37</v>
      </c>
      <c r="O129" s="147">
        <v>0</v>
      </c>
      <c r="P129" s="147">
        <f t="shared" si="1"/>
        <v>0</v>
      </c>
      <c r="Q129" s="147">
        <v>0</v>
      </c>
      <c r="R129" s="147">
        <f t="shared" si="2"/>
        <v>0</v>
      </c>
      <c r="S129" s="147">
        <v>0</v>
      </c>
      <c r="T129" s="148">
        <f t="shared" si="3"/>
        <v>0</v>
      </c>
      <c r="AR129" s="149" t="s">
        <v>145</v>
      </c>
      <c r="AT129" s="149" t="s">
        <v>177</v>
      </c>
      <c r="AU129" s="149" t="s">
        <v>72</v>
      </c>
      <c r="AY129" s="15" t="s">
        <v>125</v>
      </c>
      <c r="BE129" s="150">
        <f t="shared" si="4"/>
        <v>0</v>
      </c>
      <c r="BF129" s="150">
        <f t="shared" si="5"/>
        <v>0</v>
      </c>
      <c r="BG129" s="150">
        <f t="shared" si="6"/>
        <v>0</v>
      </c>
      <c r="BH129" s="150">
        <f t="shared" si="7"/>
        <v>0</v>
      </c>
      <c r="BI129" s="150">
        <f t="shared" si="8"/>
        <v>0</v>
      </c>
      <c r="BJ129" s="15" t="s">
        <v>76</v>
      </c>
      <c r="BK129" s="150">
        <f t="shared" si="9"/>
        <v>0</v>
      </c>
      <c r="BL129" s="15" t="s">
        <v>133</v>
      </c>
      <c r="BM129" s="149" t="s">
        <v>149</v>
      </c>
    </row>
    <row r="130" spans="2:65" s="1" customFormat="1" ht="16.5" customHeight="1" x14ac:dyDescent="0.2">
      <c r="B130" s="138"/>
      <c r="C130" s="184"/>
      <c r="D130" s="184"/>
      <c r="E130" s="185"/>
      <c r="F130" s="183"/>
      <c r="G130" s="167"/>
      <c r="H130" s="168"/>
      <c r="I130" s="181"/>
      <c r="J130" s="169"/>
      <c r="K130" s="170"/>
      <c r="L130" s="171"/>
      <c r="M130" s="172" t="s">
        <v>1</v>
      </c>
      <c r="N130" s="173" t="s">
        <v>37</v>
      </c>
      <c r="O130" s="147">
        <v>0</v>
      </c>
      <c r="P130" s="147">
        <f t="shared" si="1"/>
        <v>0</v>
      </c>
      <c r="Q130" s="147">
        <v>0</v>
      </c>
      <c r="R130" s="147">
        <f t="shared" si="2"/>
        <v>0</v>
      </c>
      <c r="S130" s="147">
        <v>0</v>
      </c>
      <c r="T130" s="148">
        <f t="shared" si="3"/>
        <v>0</v>
      </c>
      <c r="AR130" s="149" t="s">
        <v>145</v>
      </c>
      <c r="AT130" s="149" t="s">
        <v>177</v>
      </c>
      <c r="AU130" s="149" t="s">
        <v>72</v>
      </c>
      <c r="AY130" s="15" t="s">
        <v>125</v>
      </c>
      <c r="BE130" s="150">
        <f t="shared" si="4"/>
        <v>0</v>
      </c>
      <c r="BF130" s="150">
        <f t="shared" si="5"/>
        <v>0</v>
      </c>
      <c r="BG130" s="150">
        <f t="shared" si="6"/>
        <v>0</v>
      </c>
      <c r="BH130" s="150">
        <f t="shared" si="7"/>
        <v>0</v>
      </c>
      <c r="BI130" s="150">
        <f t="shared" si="8"/>
        <v>0</v>
      </c>
      <c r="BJ130" s="15" t="s">
        <v>76</v>
      </c>
      <c r="BK130" s="150">
        <f t="shared" si="9"/>
        <v>0</v>
      </c>
      <c r="BL130" s="15" t="s">
        <v>133</v>
      </c>
      <c r="BM130" s="149" t="s">
        <v>150</v>
      </c>
    </row>
    <row r="131" spans="2:65" s="1" customFormat="1" ht="16.5" customHeight="1" x14ac:dyDescent="0.2">
      <c r="B131" s="138"/>
      <c r="C131" s="184">
        <f>C129+1</f>
        <v>6</v>
      </c>
      <c r="D131" s="184" t="s">
        <v>177</v>
      </c>
      <c r="E131" s="185" t="s">
        <v>333</v>
      </c>
      <c r="F131" s="183" t="s">
        <v>334</v>
      </c>
      <c r="G131" s="167" t="s">
        <v>1</v>
      </c>
      <c r="H131" s="168">
        <v>30</v>
      </c>
      <c r="I131" s="181"/>
      <c r="J131" s="169">
        <f t="shared" si="0"/>
        <v>0</v>
      </c>
      <c r="K131" s="170"/>
      <c r="L131" s="171"/>
      <c r="M131" s="172" t="s">
        <v>1</v>
      </c>
      <c r="N131" s="173" t="s">
        <v>37</v>
      </c>
      <c r="O131" s="147">
        <v>0</v>
      </c>
      <c r="P131" s="147">
        <f t="shared" si="1"/>
        <v>0</v>
      </c>
      <c r="Q131" s="147">
        <v>0</v>
      </c>
      <c r="R131" s="147">
        <f t="shared" si="2"/>
        <v>0</v>
      </c>
      <c r="S131" s="147">
        <v>0</v>
      </c>
      <c r="T131" s="148">
        <f t="shared" si="3"/>
        <v>0</v>
      </c>
      <c r="AR131" s="149" t="s">
        <v>145</v>
      </c>
      <c r="AT131" s="149" t="s">
        <v>177</v>
      </c>
      <c r="AU131" s="149" t="s">
        <v>72</v>
      </c>
      <c r="AY131" s="15" t="s">
        <v>125</v>
      </c>
      <c r="BE131" s="150">
        <f t="shared" si="4"/>
        <v>0</v>
      </c>
      <c r="BF131" s="150">
        <f t="shared" si="5"/>
        <v>0</v>
      </c>
      <c r="BG131" s="150">
        <f t="shared" si="6"/>
        <v>0</v>
      </c>
      <c r="BH131" s="150">
        <f t="shared" si="7"/>
        <v>0</v>
      </c>
      <c r="BI131" s="150">
        <f t="shared" si="8"/>
        <v>0</v>
      </c>
      <c r="BJ131" s="15" t="s">
        <v>76</v>
      </c>
      <c r="BK131" s="150">
        <f t="shared" si="9"/>
        <v>0</v>
      </c>
      <c r="BL131" s="15" t="s">
        <v>133</v>
      </c>
      <c r="BM131" s="149" t="s">
        <v>156</v>
      </c>
    </row>
    <row r="132" spans="2:65" s="1" customFormat="1" ht="16.5" customHeight="1" x14ac:dyDescent="0.2">
      <c r="B132" s="138"/>
      <c r="C132" s="184">
        <f t="shared" si="10"/>
        <v>7</v>
      </c>
      <c r="D132" s="184" t="s">
        <v>177</v>
      </c>
      <c r="E132" s="185" t="s">
        <v>277</v>
      </c>
      <c r="F132" s="183" t="s">
        <v>278</v>
      </c>
      <c r="G132" s="167" t="s">
        <v>1</v>
      </c>
      <c r="H132" s="168">
        <v>1</v>
      </c>
      <c r="I132" s="181"/>
      <c r="J132" s="169">
        <f t="shared" si="0"/>
        <v>0</v>
      </c>
      <c r="K132" s="170"/>
      <c r="L132" s="171"/>
      <c r="M132" s="172" t="s">
        <v>1</v>
      </c>
      <c r="N132" s="173" t="s">
        <v>37</v>
      </c>
      <c r="O132" s="147">
        <v>0</v>
      </c>
      <c r="P132" s="147">
        <f t="shared" si="1"/>
        <v>0</v>
      </c>
      <c r="Q132" s="147">
        <v>0</v>
      </c>
      <c r="R132" s="147">
        <f t="shared" si="2"/>
        <v>0</v>
      </c>
      <c r="S132" s="147">
        <v>0</v>
      </c>
      <c r="T132" s="148">
        <f t="shared" si="3"/>
        <v>0</v>
      </c>
      <c r="AR132" s="149" t="s">
        <v>145</v>
      </c>
      <c r="AT132" s="149" t="s">
        <v>177</v>
      </c>
      <c r="AU132" s="149" t="s">
        <v>72</v>
      </c>
      <c r="AY132" s="15" t="s">
        <v>125</v>
      </c>
      <c r="BE132" s="150">
        <f t="shared" si="4"/>
        <v>0</v>
      </c>
      <c r="BF132" s="150">
        <f t="shared" si="5"/>
        <v>0</v>
      </c>
      <c r="BG132" s="150">
        <f t="shared" si="6"/>
        <v>0</v>
      </c>
      <c r="BH132" s="150">
        <f t="shared" si="7"/>
        <v>0</v>
      </c>
      <c r="BI132" s="150">
        <f t="shared" si="8"/>
        <v>0</v>
      </c>
      <c r="BJ132" s="15" t="s">
        <v>76</v>
      </c>
      <c r="BK132" s="150">
        <f t="shared" si="9"/>
        <v>0</v>
      </c>
      <c r="BL132" s="15" t="s">
        <v>133</v>
      </c>
      <c r="BM132" s="149" t="s">
        <v>159</v>
      </c>
    </row>
    <row r="133" spans="2:65" s="1" customFormat="1" ht="102.75" customHeight="1" x14ac:dyDescent="0.2">
      <c r="B133" s="138"/>
      <c r="C133" s="184">
        <f t="shared" si="10"/>
        <v>8</v>
      </c>
      <c r="D133" s="184" t="s">
        <v>177</v>
      </c>
      <c r="E133" s="185" t="s">
        <v>286</v>
      </c>
      <c r="F133" s="183" t="s">
        <v>418</v>
      </c>
      <c r="G133" s="167" t="s">
        <v>1</v>
      </c>
      <c r="H133" s="168">
        <v>3</v>
      </c>
      <c r="I133" s="181"/>
      <c r="J133" s="169">
        <f t="shared" si="0"/>
        <v>0</v>
      </c>
      <c r="K133" s="170"/>
      <c r="L133" s="171"/>
      <c r="M133" s="172" t="s">
        <v>1</v>
      </c>
      <c r="N133" s="173" t="s">
        <v>37</v>
      </c>
      <c r="O133" s="147">
        <v>0</v>
      </c>
      <c r="P133" s="147">
        <f t="shared" si="1"/>
        <v>0</v>
      </c>
      <c r="Q133" s="147">
        <v>0</v>
      </c>
      <c r="R133" s="147">
        <f t="shared" si="2"/>
        <v>0</v>
      </c>
      <c r="S133" s="147">
        <v>0</v>
      </c>
      <c r="T133" s="148">
        <f t="shared" si="3"/>
        <v>0</v>
      </c>
      <c r="AR133" s="149" t="s">
        <v>145</v>
      </c>
      <c r="AT133" s="149" t="s">
        <v>177</v>
      </c>
      <c r="AU133" s="149" t="s">
        <v>72</v>
      </c>
      <c r="AY133" s="15" t="s">
        <v>125</v>
      </c>
      <c r="BE133" s="150">
        <f t="shared" si="4"/>
        <v>0</v>
      </c>
      <c r="BF133" s="150">
        <f t="shared" si="5"/>
        <v>0</v>
      </c>
      <c r="BG133" s="150">
        <f t="shared" si="6"/>
        <v>0</v>
      </c>
      <c r="BH133" s="150">
        <f t="shared" si="7"/>
        <v>0</v>
      </c>
      <c r="BI133" s="150">
        <f t="shared" si="8"/>
        <v>0</v>
      </c>
      <c r="BJ133" s="15" t="s">
        <v>76</v>
      </c>
      <c r="BK133" s="150">
        <f t="shared" si="9"/>
        <v>0</v>
      </c>
      <c r="BL133" s="15" t="s">
        <v>133</v>
      </c>
      <c r="BM133" s="149" t="s">
        <v>162</v>
      </c>
    </row>
    <row r="134" spans="2:65" s="1" customFormat="1" ht="138" customHeight="1" x14ac:dyDescent="0.2">
      <c r="B134" s="138"/>
      <c r="C134" s="184">
        <f t="shared" si="10"/>
        <v>9</v>
      </c>
      <c r="D134" s="184" t="s">
        <v>177</v>
      </c>
      <c r="E134" s="185" t="s">
        <v>279</v>
      </c>
      <c r="F134" s="183" t="s">
        <v>462</v>
      </c>
      <c r="G134" s="167" t="s">
        <v>1</v>
      </c>
      <c r="H134" s="168">
        <v>1</v>
      </c>
      <c r="I134" s="181"/>
      <c r="J134" s="169">
        <f t="shared" si="0"/>
        <v>0</v>
      </c>
      <c r="K134" s="170"/>
      <c r="L134" s="171"/>
      <c r="M134" s="172" t="s">
        <v>1</v>
      </c>
      <c r="N134" s="173" t="s">
        <v>37</v>
      </c>
      <c r="O134" s="147">
        <v>0</v>
      </c>
      <c r="P134" s="147">
        <f t="shared" si="1"/>
        <v>0</v>
      </c>
      <c r="Q134" s="147">
        <v>0</v>
      </c>
      <c r="R134" s="147">
        <f t="shared" si="2"/>
        <v>0</v>
      </c>
      <c r="S134" s="147">
        <v>0</v>
      </c>
      <c r="T134" s="148">
        <f t="shared" si="3"/>
        <v>0</v>
      </c>
      <c r="AR134" s="149" t="s">
        <v>145</v>
      </c>
      <c r="AT134" s="149" t="s">
        <v>177</v>
      </c>
      <c r="AU134" s="149" t="s">
        <v>72</v>
      </c>
      <c r="AY134" s="15" t="s">
        <v>125</v>
      </c>
      <c r="BE134" s="150">
        <f t="shared" si="4"/>
        <v>0</v>
      </c>
      <c r="BF134" s="150">
        <f t="shared" si="5"/>
        <v>0</v>
      </c>
      <c r="BG134" s="150">
        <f t="shared" si="6"/>
        <v>0</v>
      </c>
      <c r="BH134" s="150">
        <f t="shared" si="7"/>
        <v>0</v>
      </c>
      <c r="BI134" s="150">
        <f t="shared" si="8"/>
        <v>0</v>
      </c>
      <c r="BJ134" s="15" t="s">
        <v>76</v>
      </c>
      <c r="BK134" s="150">
        <f t="shared" si="9"/>
        <v>0</v>
      </c>
      <c r="BL134" s="15" t="s">
        <v>133</v>
      </c>
      <c r="BM134" s="149" t="s">
        <v>165</v>
      </c>
    </row>
    <row r="135" spans="2:65" s="1" customFormat="1" ht="37.9" customHeight="1" x14ac:dyDescent="0.2">
      <c r="B135" s="138"/>
      <c r="C135" s="184">
        <f t="shared" si="10"/>
        <v>10</v>
      </c>
      <c r="D135" s="184" t="s">
        <v>177</v>
      </c>
      <c r="E135" s="185" t="s">
        <v>280</v>
      </c>
      <c r="F135" s="183" t="s">
        <v>419</v>
      </c>
      <c r="G135" s="167" t="s">
        <v>1</v>
      </c>
      <c r="H135" s="168">
        <v>1</v>
      </c>
      <c r="I135" s="181"/>
      <c r="J135" s="169">
        <f t="shared" si="0"/>
        <v>0</v>
      </c>
      <c r="K135" s="170"/>
      <c r="L135" s="171"/>
      <c r="M135" s="172" t="s">
        <v>1</v>
      </c>
      <c r="N135" s="173" t="s">
        <v>37</v>
      </c>
      <c r="O135" s="147">
        <v>0</v>
      </c>
      <c r="P135" s="147">
        <f t="shared" si="1"/>
        <v>0</v>
      </c>
      <c r="Q135" s="147">
        <v>0</v>
      </c>
      <c r="R135" s="147">
        <f t="shared" si="2"/>
        <v>0</v>
      </c>
      <c r="S135" s="147">
        <v>0</v>
      </c>
      <c r="T135" s="148">
        <f t="shared" si="3"/>
        <v>0</v>
      </c>
      <c r="AR135" s="149" t="s">
        <v>145</v>
      </c>
      <c r="AT135" s="149" t="s">
        <v>177</v>
      </c>
      <c r="AU135" s="149" t="s">
        <v>72</v>
      </c>
      <c r="AY135" s="15" t="s">
        <v>125</v>
      </c>
      <c r="BE135" s="150">
        <f t="shared" si="4"/>
        <v>0</v>
      </c>
      <c r="BF135" s="150">
        <f t="shared" si="5"/>
        <v>0</v>
      </c>
      <c r="BG135" s="150">
        <f t="shared" si="6"/>
        <v>0</v>
      </c>
      <c r="BH135" s="150">
        <f t="shared" si="7"/>
        <v>0</v>
      </c>
      <c r="BI135" s="150">
        <f t="shared" si="8"/>
        <v>0</v>
      </c>
      <c r="BJ135" s="15" t="s">
        <v>76</v>
      </c>
      <c r="BK135" s="150">
        <f t="shared" si="9"/>
        <v>0</v>
      </c>
      <c r="BL135" s="15" t="s">
        <v>133</v>
      </c>
      <c r="BM135" s="149" t="s">
        <v>168</v>
      </c>
    </row>
    <row r="136" spans="2:65" s="1" customFormat="1" ht="37.9" customHeight="1" x14ac:dyDescent="0.2">
      <c r="B136" s="138"/>
      <c r="C136" s="184">
        <f t="shared" si="10"/>
        <v>11</v>
      </c>
      <c r="D136" s="184" t="s">
        <v>177</v>
      </c>
      <c r="E136" s="185" t="s">
        <v>281</v>
      </c>
      <c r="F136" s="183" t="s">
        <v>282</v>
      </c>
      <c r="G136" s="167" t="s">
        <v>1</v>
      </c>
      <c r="H136" s="168">
        <v>1</v>
      </c>
      <c r="I136" s="181"/>
      <c r="J136" s="169">
        <f t="shared" si="0"/>
        <v>0</v>
      </c>
      <c r="K136" s="170"/>
      <c r="L136" s="171"/>
      <c r="M136" s="172" t="s">
        <v>1</v>
      </c>
      <c r="N136" s="173" t="s">
        <v>37</v>
      </c>
      <c r="O136" s="147">
        <v>0</v>
      </c>
      <c r="P136" s="147">
        <f t="shared" si="1"/>
        <v>0</v>
      </c>
      <c r="Q136" s="147">
        <v>0</v>
      </c>
      <c r="R136" s="147">
        <f t="shared" si="2"/>
        <v>0</v>
      </c>
      <c r="S136" s="147">
        <v>0</v>
      </c>
      <c r="T136" s="148">
        <f t="shared" si="3"/>
        <v>0</v>
      </c>
      <c r="AR136" s="149" t="s">
        <v>145</v>
      </c>
      <c r="AT136" s="149" t="s">
        <v>177</v>
      </c>
      <c r="AU136" s="149" t="s">
        <v>72</v>
      </c>
      <c r="AY136" s="15" t="s">
        <v>125</v>
      </c>
      <c r="BE136" s="150">
        <f t="shared" si="4"/>
        <v>0</v>
      </c>
      <c r="BF136" s="150">
        <f t="shared" si="5"/>
        <v>0</v>
      </c>
      <c r="BG136" s="150">
        <f t="shared" si="6"/>
        <v>0</v>
      </c>
      <c r="BH136" s="150">
        <f t="shared" si="7"/>
        <v>0</v>
      </c>
      <c r="BI136" s="150">
        <f t="shared" si="8"/>
        <v>0</v>
      </c>
      <c r="BJ136" s="15" t="s">
        <v>76</v>
      </c>
      <c r="BK136" s="150">
        <f t="shared" si="9"/>
        <v>0</v>
      </c>
      <c r="BL136" s="15" t="s">
        <v>133</v>
      </c>
      <c r="BM136" s="149" t="s">
        <v>172</v>
      </c>
    </row>
    <row r="137" spans="2:65" s="1" customFormat="1" ht="37.9" customHeight="1" x14ac:dyDescent="0.2">
      <c r="B137" s="138"/>
      <c r="C137" s="184">
        <f t="shared" si="10"/>
        <v>12</v>
      </c>
      <c r="D137" s="184" t="s">
        <v>177</v>
      </c>
      <c r="E137" s="185" t="s">
        <v>283</v>
      </c>
      <c r="F137" s="183" t="s">
        <v>420</v>
      </c>
      <c r="G137" s="167" t="s">
        <v>1</v>
      </c>
      <c r="H137" s="168">
        <v>1</v>
      </c>
      <c r="I137" s="181"/>
      <c r="J137" s="169">
        <f t="shared" si="0"/>
        <v>0</v>
      </c>
      <c r="K137" s="170"/>
      <c r="L137" s="171"/>
      <c r="M137" s="172" t="s">
        <v>1</v>
      </c>
      <c r="N137" s="173" t="s">
        <v>37</v>
      </c>
      <c r="O137" s="147">
        <v>0</v>
      </c>
      <c r="P137" s="147">
        <f t="shared" si="1"/>
        <v>0</v>
      </c>
      <c r="Q137" s="147">
        <v>0</v>
      </c>
      <c r="R137" s="147">
        <f t="shared" si="2"/>
        <v>0</v>
      </c>
      <c r="S137" s="147">
        <v>0</v>
      </c>
      <c r="T137" s="148">
        <f t="shared" si="3"/>
        <v>0</v>
      </c>
      <c r="AR137" s="149" t="s">
        <v>145</v>
      </c>
      <c r="AT137" s="149" t="s">
        <v>177</v>
      </c>
      <c r="AU137" s="149" t="s">
        <v>72</v>
      </c>
      <c r="AY137" s="15" t="s">
        <v>125</v>
      </c>
      <c r="BE137" s="150">
        <f t="shared" si="4"/>
        <v>0</v>
      </c>
      <c r="BF137" s="150">
        <f t="shared" si="5"/>
        <v>0</v>
      </c>
      <c r="BG137" s="150">
        <f t="shared" si="6"/>
        <v>0</v>
      </c>
      <c r="BH137" s="150">
        <f t="shared" si="7"/>
        <v>0</v>
      </c>
      <c r="BI137" s="150">
        <f t="shared" si="8"/>
        <v>0</v>
      </c>
      <c r="BJ137" s="15" t="s">
        <v>76</v>
      </c>
      <c r="BK137" s="150">
        <f t="shared" si="9"/>
        <v>0</v>
      </c>
      <c r="BL137" s="15" t="s">
        <v>133</v>
      </c>
      <c r="BM137" s="149" t="s">
        <v>141</v>
      </c>
    </row>
    <row r="138" spans="2:65" s="1" customFormat="1" ht="24.2" customHeight="1" x14ac:dyDescent="0.2">
      <c r="B138" s="138"/>
      <c r="C138" s="184">
        <f t="shared" si="10"/>
        <v>13</v>
      </c>
      <c r="D138" s="184" t="s">
        <v>177</v>
      </c>
      <c r="E138" s="185" t="s">
        <v>284</v>
      </c>
      <c r="F138" s="183" t="s">
        <v>285</v>
      </c>
      <c r="G138" s="167" t="s">
        <v>1</v>
      </c>
      <c r="H138" s="168">
        <v>1</v>
      </c>
      <c r="I138" s="181"/>
      <c r="J138" s="169">
        <f t="shared" si="0"/>
        <v>0</v>
      </c>
      <c r="K138" s="170"/>
      <c r="L138" s="171"/>
      <c r="M138" s="172" t="s">
        <v>1</v>
      </c>
      <c r="N138" s="173" t="s">
        <v>37</v>
      </c>
      <c r="O138" s="147">
        <v>0</v>
      </c>
      <c r="P138" s="147">
        <f t="shared" si="1"/>
        <v>0</v>
      </c>
      <c r="Q138" s="147">
        <v>0</v>
      </c>
      <c r="R138" s="147">
        <f t="shared" si="2"/>
        <v>0</v>
      </c>
      <c r="S138" s="147">
        <v>0</v>
      </c>
      <c r="T138" s="148">
        <f t="shared" si="3"/>
        <v>0</v>
      </c>
      <c r="AR138" s="149" t="s">
        <v>145</v>
      </c>
      <c r="AT138" s="149" t="s">
        <v>177</v>
      </c>
      <c r="AU138" s="149" t="s">
        <v>72</v>
      </c>
      <c r="AY138" s="15" t="s">
        <v>125</v>
      </c>
      <c r="BE138" s="150">
        <f t="shared" si="4"/>
        <v>0</v>
      </c>
      <c r="BF138" s="150">
        <f t="shared" si="5"/>
        <v>0</v>
      </c>
      <c r="BG138" s="150">
        <f t="shared" si="6"/>
        <v>0</v>
      </c>
      <c r="BH138" s="150">
        <f t="shared" si="7"/>
        <v>0</v>
      </c>
      <c r="BI138" s="150">
        <f t="shared" si="8"/>
        <v>0</v>
      </c>
      <c r="BJ138" s="15" t="s">
        <v>76</v>
      </c>
      <c r="BK138" s="150">
        <f t="shared" si="9"/>
        <v>0</v>
      </c>
      <c r="BL138" s="15" t="s">
        <v>133</v>
      </c>
      <c r="BM138" s="149" t="s">
        <v>173</v>
      </c>
    </row>
    <row r="139" spans="2:65" s="1" customFormat="1" ht="37.9" customHeight="1" x14ac:dyDescent="0.2">
      <c r="B139" s="138"/>
      <c r="C139" s="184">
        <f t="shared" si="10"/>
        <v>14</v>
      </c>
      <c r="D139" s="184" t="s">
        <v>177</v>
      </c>
      <c r="E139" s="185" t="s">
        <v>335</v>
      </c>
      <c r="F139" s="183" t="s">
        <v>421</v>
      </c>
      <c r="G139" s="167" t="s">
        <v>1</v>
      </c>
      <c r="H139" s="168">
        <v>1</v>
      </c>
      <c r="I139" s="181"/>
      <c r="J139" s="169">
        <f t="shared" si="0"/>
        <v>0</v>
      </c>
      <c r="K139" s="170"/>
      <c r="L139" s="171"/>
      <c r="M139" s="172" t="s">
        <v>1</v>
      </c>
      <c r="N139" s="173" t="s">
        <v>37</v>
      </c>
      <c r="O139" s="147">
        <v>0</v>
      </c>
      <c r="P139" s="147">
        <f t="shared" si="1"/>
        <v>0</v>
      </c>
      <c r="Q139" s="147">
        <v>0</v>
      </c>
      <c r="R139" s="147">
        <f t="shared" si="2"/>
        <v>0</v>
      </c>
      <c r="S139" s="147">
        <v>0</v>
      </c>
      <c r="T139" s="148">
        <f t="shared" si="3"/>
        <v>0</v>
      </c>
      <c r="AR139" s="149" t="s">
        <v>145</v>
      </c>
      <c r="AT139" s="149" t="s">
        <v>177</v>
      </c>
      <c r="AU139" s="149" t="s">
        <v>72</v>
      </c>
      <c r="AY139" s="15" t="s">
        <v>125</v>
      </c>
      <c r="BE139" s="150">
        <f t="shared" si="4"/>
        <v>0</v>
      </c>
      <c r="BF139" s="150">
        <f t="shared" si="5"/>
        <v>0</v>
      </c>
      <c r="BG139" s="150">
        <f t="shared" si="6"/>
        <v>0</v>
      </c>
      <c r="BH139" s="150">
        <f t="shared" si="7"/>
        <v>0</v>
      </c>
      <c r="BI139" s="150">
        <f t="shared" si="8"/>
        <v>0</v>
      </c>
      <c r="BJ139" s="15" t="s">
        <v>76</v>
      </c>
      <c r="BK139" s="150">
        <f t="shared" si="9"/>
        <v>0</v>
      </c>
      <c r="BL139" s="15" t="s">
        <v>133</v>
      </c>
      <c r="BM139" s="149" t="s">
        <v>128</v>
      </c>
    </row>
    <row r="140" spans="2:65" s="1" customFormat="1" ht="37.9" customHeight="1" x14ac:dyDescent="0.2">
      <c r="B140" s="138"/>
      <c r="C140" s="184">
        <f t="shared" si="10"/>
        <v>15</v>
      </c>
      <c r="D140" s="184" t="s">
        <v>177</v>
      </c>
      <c r="E140" s="185" t="s">
        <v>336</v>
      </c>
      <c r="F140" s="183" t="s">
        <v>422</v>
      </c>
      <c r="G140" s="167" t="s">
        <v>1</v>
      </c>
      <c r="H140" s="168">
        <v>0</v>
      </c>
      <c r="I140" s="181"/>
      <c r="J140" s="169">
        <f t="shared" si="0"/>
        <v>0</v>
      </c>
      <c r="K140" s="170"/>
      <c r="L140" s="171"/>
      <c r="M140" s="172" t="s">
        <v>1</v>
      </c>
      <c r="N140" s="173" t="s">
        <v>37</v>
      </c>
      <c r="O140" s="147">
        <v>0</v>
      </c>
      <c r="P140" s="147">
        <f t="shared" si="1"/>
        <v>0</v>
      </c>
      <c r="Q140" s="147">
        <v>0</v>
      </c>
      <c r="R140" s="147">
        <f t="shared" si="2"/>
        <v>0</v>
      </c>
      <c r="S140" s="147">
        <v>0</v>
      </c>
      <c r="T140" s="148">
        <f t="shared" si="3"/>
        <v>0</v>
      </c>
      <c r="AR140" s="149" t="s">
        <v>145</v>
      </c>
      <c r="AT140" s="149" t="s">
        <v>177</v>
      </c>
      <c r="AU140" s="149" t="s">
        <v>72</v>
      </c>
      <c r="AY140" s="15" t="s">
        <v>125</v>
      </c>
      <c r="BE140" s="150">
        <f t="shared" si="4"/>
        <v>0</v>
      </c>
      <c r="BF140" s="150">
        <f t="shared" si="5"/>
        <v>0</v>
      </c>
      <c r="BG140" s="150">
        <f t="shared" si="6"/>
        <v>0</v>
      </c>
      <c r="BH140" s="150">
        <f t="shared" si="7"/>
        <v>0</v>
      </c>
      <c r="BI140" s="150">
        <f t="shared" si="8"/>
        <v>0</v>
      </c>
      <c r="BJ140" s="15" t="s">
        <v>76</v>
      </c>
      <c r="BK140" s="150">
        <f t="shared" si="9"/>
        <v>0</v>
      </c>
      <c r="BL140" s="15" t="s">
        <v>133</v>
      </c>
      <c r="BM140" s="149" t="s">
        <v>171</v>
      </c>
    </row>
    <row r="141" spans="2:65" s="1" customFormat="1" ht="37.9" customHeight="1" x14ac:dyDescent="0.2">
      <c r="B141" s="138"/>
      <c r="C141" s="184">
        <f t="shared" si="10"/>
        <v>16</v>
      </c>
      <c r="D141" s="184" t="s">
        <v>177</v>
      </c>
      <c r="E141" s="185" t="s">
        <v>337</v>
      </c>
      <c r="F141" s="183" t="s">
        <v>423</v>
      </c>
      <c r="G141" s="167" t="s">
        <v>1</v>
      </c>
      <c r="H141" s="168">
        <v>0</v>
      </c>
      <c r="I141" s="181"/>
      <c r="J141" s="169">
        <f t="shared" si="0"/>
        <v>0</v>
      </c>
      <c r="K141" s="170"/>
      <c r="L141" s="171"/>
      <c r="M141" s="172" t="s">
        <v>1</v>
      </c>
      <c r="N141" s="173" t="s">
        <v>37</v>
      </c>
      <c r="O141" s="147">
        <v>0</v>
      </c>
      <c r="P141" s="147">
        <f t="shared" si="1"/>
        <v>0</v>
      </c>
      <c r="Q141" s="147">
        <v>0</v>
      </c>
      <c r="R141" s="147">
        <f t="shared" si="2"/>
        <v>0</v>
      </c>
      <c r="S141" s="147">
        <v>0</v>
      </c>
      <c r="T141" s="148">
        <f t="shared" si="3"/>
        <v>0</v>
      </c>
      <c r="AR141" s="149" t="s">
        <v>145</v>
      </c>
      <c r="AT141" s="149" t="s">
        <v>177</v>
      </c>
      <c r="AU141" s="149" t="s">
        <v>72</v>
      </c>
      <c r="AY141" s="15" t="s">
        <v>125</v>
      </c>
      <c r="BE141" s="150">
        <f t="shared" si="4"/>
        <v>0</v>
      </c>
      <c r="BF141" s="150">
        <f t="shared" si="5"/>
        <v>0</v>
      </c>
      <c r="BG141" s="150">
        <f t="shared" si="6"/>
        <v>0</v>
      </c>
      <c r="BH141" s="150">
        <f t="shared" si="7"/>
        <v>0</v>
      </c>
      <c r="BI141" s="150">
        <f t="shared" si="8"/>
        <v>0</v>
      </c>
      <c r="BJ141" s="15" t="s">
        <v>76</v>
      </c>
      <c r="BK141" s="150">
        <f t="shared" si="9"/>
        <v>0</v>
      </c>
      <c r="BL141" s="15" t="s">
        <v>133</v>
      </c>
      <c r="BM141" s="149" t="s">
        <v>174</v>
      </c>
    </row>
    <row r="142" spans="2:65" s="1" customFormat="1" ht="37.9" customHeight="1" x14ac:dyDescent="0.2">
      <c r="B142" s="138"/>
      <c r="C142" s="184">
        <f t="shared" si="10"/>
        <v>17</v>
      </c>
      <c r="D142" s="184" t="s">
        <v>177</v>
      </c>
      <c r="E142" s="185" t="s">
        <v>456</v>
      </c>
      <c r="F142" s="183" t="s">
        <v>424</v>
      </c>
      <c r="G142" s="167" t="s">
        <v>1</v>
      </c>
      <c r="H142" s="168">
        <v>1</v>
      </c>
      <c r="I142" s="181"/>
      <c r="J142" s="169">
        <f t="shared" si="0"/>
        <v>0</v>
      </c>
      <c r="K142" s="170"/>
      <c r="L142" s="171"/>
      <c r="M142" s="172" t="s">
        <v>1</v>
      </c>
      <c r="N142" s="173" t="s">
        <v>37</v>
      </c>
      <c r="O142" s="147">
        <v>0</v>
      </c>
      <c r="P142" s="147">
        <f t="shared" si="1"/>
        <v>0</v>
      </c>
      <c r="Q142" s="147">
        <v>0</v>
      </c>
      <c r="R142" s="147">
        <f t="shared" si="2"/>
        <v>0</v>
      </c>
      <c r="S142" s="147">
        <v>0</v>
      </c>
      <c r="T142" s="148">
        <f t="shared" si="3"/>
        <v>0</v>
      </c>
      <c r="AR142" s="149" t="s">
        <v>145</v>
      </c>
      <c r="AT142" s="149" t="s">
        <v>177</v>
      </c>
      <c r="AU142" s="149" t="s">
        <v>72</v>
      </c>
      <c r="AY142" s="15" t="s">
        <v>125</v>
      </c>
      <c r="BE142" s="150">
        <f t="shared" si="4"/>
        <v>0</v>
      </c>
      <c r="BF142" s="150">
        <f t="shared" si="5"/>
        <v>0</v>
      </c>
      <c r="BG142" s="150">
        <f t="shared" si="6"/>
        <v>0</v>
      </c>
      <c r="BH142" s="150">
        <f t="shared" si="7"/>
        <v>0</v>
      </c>
      <c r="BI142" s="150">
        <f t="shared" si="8"/>
        <v>0</v>
      </c>
      <c r="BJ142" s="15" t="s">
        <v>76</v>
      </c>
      <c r="BK142" s="150">
        <f t="shared" si="9"/>
        <v>0</v>
      </c>
      <c r="BL142" s="15" t="s">
        <v>133</v>
      </c>
      <c r="BM142" s="149" t="s">
        <v>175</v>
      </c>
    </row>
    <row r="143" spans="2:65" s="1" customFormat="1" ht="37.9" customHeight="1" x14ac:dyDescent="0.2">
      <c r="B143" s="138"/>
      <c r="C143" s="184">
        <f t="shared" si="10"/>
        <v>18</v>
      </c>
      <c r="D143" s="184" t="s">
        <v>177</v>
      </c>
      <c r="E143" s="185" t="s">
        <v>338</v>
      </c>
      <c r="F143" s="183" t="s">
        <v>425</v>
      </c>
      <c r="G143" s="167" t="s">
        <v>1</v>
      </c>
      <c r="H143" s="168">
        <v>1</v>
      </c>
      <c r="I143" s="181"/>
      <c r="J143" s="169">
        <f t="shared" si="0"/>
        <v>0</v>
      </c>
      <c r="K143" s="170"/>
      <c r="L143" s="171"/>
      <c r="M143" s="172" t="s">
        <v>1</v>
      </c>
      <c r="N143" s="173" t="s">
        <v>37</v>
      </c>
      <c r="O143" s="147">
        <v>0</v>
      </c>
      <c r="P143" s="147">
        <f t="shared" si="1"/>
        <v>0</v>
      </c>
      <c r="Q143" s="147">
        <v>0</v>
      </c>
      <c r="R143" s="147">
        <f t="shared" si="2"/>
        <v>0</v>
      </c>
      <c r="S143" s="147">
        <v>0</v>
      </c>
      <c r="T143" s="148">
        <f t="shared" si="3"/>
        <v>0</v>
      </c>
      <c r="AR143" s="149" t="s">
        <v>145</v>
      </c>
      <c r="AT143" s="149" t="s">
        <v>177</v>
      </c>
      <c r="AU143" s="149" t="s">
        <v>72</v>
      </c>
      <c r="AY143" s="15" t="s">
        <v>125</v>
      </c>
      <c r="BE143" s="150">
        <f t="shared" si="4"/>
        <v>0</v>
      </c>
      <c r="BF143" s="150">
        <f t="shared" si="5"/>
        <v>0</v>
      </c>
      <c r="BG143" s="150">
        <f t="shared" si="6"/>
        <v>0</v>
      </c>
      <c r="BH143" s="150">
        <f t="shared" si="7"/>
        <v>0</v>
      </c>
      <c r="BI143" s="150">
        <f t="shared" si="8"/>
        <v>0</v>
      </c>
      <c r="BJ143" s="15" t="s">
        <v>76</v>
      </c>
      <c r="BK143" s="150">
        <f t="shared" si="9"/>
        <v>0</v>
      </c>
      <c r="BL143" s="15" t="s">
        <v>133</v>
      </c>
      <c r="BM143" s="149" t="s">
        <v>178</v>
      </c>
    </row>
    <row r="144" spans="2:65" s="1" customFormat="1" ht="92.25" customHeight="1" x14ac:dyDescent="0.2">
      <c r="B144" s="138"/>
      <c r="C144" s="184">
        <f t="shared" si="10"/>
        <v>19</v>
      </c>
      <c r="D144" s="184" t="s">
        <v>177</v>
      </c>
      <c r="E144" s="185" t="s">
        <v>339</v>
      </c>
      <c r="F144" s="183" t="s">
        <v>426</v>
      </c>
      <c r="G144" s="167" t="s">
        <v>1</v>
      </c>
      <c r="H144" s="168">
        <v>1</v>
      </c>
      <c r="I144" s="181"/>
      <c r="J144" s="169">
        <f t="shared" si="0"/>
        <v>0</v>
      </c>
      <c r="K144" s="170"/>
      <c r="L144" s="171"/>
      <c r="M144" s="172" t="s">
        <v>1</v>
      </c>
      <c r="N144" s="173" t="s">
        <v>37</v>
      </c>
      <c r="O144" s="147">
        <v>0</v>
      </c>
      <c r="P144" s="147">
        <f t="shared" si="1"/>
        <v>0</v>
      </c>
      <c r="Q144" s="147">
        <v>0</v>
      </c>
      <c r="R144" s="147">
        <f t="shared" si="2"/>
        <v>0</v>
      </c>
      <c r="S144" s="147">
        <v>0</v>
      </c>
      <c r="T144" s="148">
        <f t="shared" si="3"/>
        <v>0</v>
      </c>
      <c r="AR144" s="149" t="s">
        <v>145</v>
      </c>
      <c r="AT144" s="149" t="s">
        <v>177</v>
      </c>
      <c r="AU144" s="149" t="s">
        <v>72</v>
      </c>
      <c r="AY144" s="15" t="s">
        <v>125</v>
      </c>
      <c r="BE144" s="150">
        <f t="shared" si="4"/>
        <v>0</v>
      </c>
      <c r="BF144" s="150">
        <f t="shared" si="5"/>
        <v>0</v>
      </c>
      <c r="BG144" s="150">
        <f t="shared" si="6"/>
        <v>0</v>
      </c>
      <c r="BH144" s="150">
        <f t="shared" si="7"/>
        <v>0</v>
      </c>
      <c r="BI144" s="150">
        <f t="shared" si="8"/>
        <v>0</v>
      </c>
      <c r="BJ144" s="15" t="s">
        <v>76</v>
      </c>
      <c r="BK144" s="150">
        <f t="shared" si="9"/>
        <v>0</v>
      </c>
      <c r="BL144" s="15" t="s">
        <v>133</v>
      </c>
      <c r="BM144" s="149" t="s">
        <v>179</v>
      </c>
    </row>
    <row r="145" spans="2:65" s="1" customFormat="1" ht="2.25" customHeight="1" x14ac:dyDescent="0.2">
      <c r="B145" s="138"/>
      <c r="C145" s="184"/>
      <c r="D145" s="184"/>
      <c r="E145" s="185"/>
      <c r="F145" s="183"/>
      <c r="G145" s="167"/>
      <c r="H145" s="168"/>
      <c r="I145" s="181"/>
      <c r="J145" s="169"/>
      <c r="K145" s="170"/>
      <c r="L145" s="171"/>
      <c r="M145" s="172" t="s">
        <v>1</v>
      </c>
      <c r="N145" s="173" t="s">
        <v>37</v>
      </c>
      <c r="O145" s="147">
        <v>0</v>
      </c>
      <c r="P145" s="147">
        <f t="shared" si="1"/>
        <v>0</v>
      </c>
      <c r="Q145" s="147">
        <v>0</v>
      </c>
      <c r="R145" s="147">
        <f t="shared" si="2"/>
        <v>0</v>
      </c>
      <c r="S145" s="147">
        <v>0</v>
      </c>
      <c r="T145" s="148">
        <f t="shared" si="3"/>
        <v>0</v>
      </c>
      <c r="AR145" s="149" t="s">
        <v>145</v>
      </c>
      <c r="AT145" s="149" t="s">
        <v>177</v>
      </c>
      <c r="AU145" s="149" t="s">
        <v>72</v>
      </c>
      <c r="AY145" s="15" t="s">
        <v>125</v>
      </c>
      <c r="BE145" s="150">
        <f t="shared" si="4"/>
        <v>0</v>
      </c>
      <c r="BF145" s="150">
        <f t="shared" si="5"/>
        <v>0</v>
      </c>
      <c r="BG145" s="150">
        <f t="shared" si="6"/>
        <v>0</v>
      </c>
      <c r="BH145" s="150">
        <f t="shared" si="7"/>
        <v>0</v>
      </c>
      <c r="BI145" s="150">
        <f t="shared" si="8"/>
        <v>0</v>
      </c>
      <c r="BJ145" s="15" t="s">
        <v>76</v>
      </c>
      <c r="BK145" s="150">
        <f t="shared" si="9"/>
        <v>0</v>
      </c>
      <c r="BL145" s="15" t="s">
        <v>133</v>
      </c>
      <c r="BM145" s="149" t="s">
        <v>180</v>
      </c>
    </row>
    <row r="146" spans="2:65" s="1" customFormat="1" ht="24.2" customHeight="1" x14ac:dyDescent="0.2">
      <c r="B146" s="138"/>
      <c r="C146" s="184">
        <f>C144+1</f>
        <v>20</v>
      </c>
      <c r="D146" s="184" t="s">
        <v>177</v>
      </c>
      <c r="E146" s="185" t="s">
        <v>340</v>
      </c>
      <c r="F146" s="183" t="s">
        <v>341</v>
      </c>
      <c r="G146" s="167" t="s">
        <v>1</v>
      </c>
      <c r="H146" s="168">
        <v>30</v>
      </c>
      <c r="I146" s="181"/>
      <c r="J146" s="169">
        <f t="shared" si="0"/>
        <v>0</v>
      </c>
      <c r="K146" s="170"/>
      <c r="L146" s="171"/>
      <c r="M146" s="172" t="s">
        <v>1</v>
      </c>
      <c r="N146" s="173" t="s">
        <v>37</v>
      </c>
      <c r="O146" s="147">
        <v>0</v>
      </c>
      <c r="P146" s="147">
        <f t="shared" si="1"/>
        <v>0</v>
      </c>
      <c r="Q146" s="147">
        <v>0</v>
      </c>
      <c r="R146" s="147">
        <f t="shared" si="2"/>
        <v>0</v>
      </c>
      <c r="S146" s="147">
        <v>0</v>
      </c>
      <c r="T146" s="148">
        <f t="shared" si="3"/>
        <v>0</v>
      </c>
      <c r="AR146" s="149" t="s">
        <v>145</v>
      </c>
      <c r="AT146" s="149" t="s">
        <v>177</v>
      </c>
      <c r="AU146" s="149" t="s">
        <v>72</v>
      </c>
      <c r="AY146" s="15" t="s">
        <v>125</v>
      </c>
      <c r="BE146" s="150">
        <f t="shared" si="4"/>
        <v>0</v>
      </c>
      <c r="BF146" s="150">
        <f t="shared" si="5"/>
        <v>0</v>
      </c>
      <c r="BG146" s="150">
        <f t="shared" si="6"/>
        <v>0</v>
      </c>
      <c r="BH146" s="150">
        <f t="shared" si="7"/>
        <v>0</v>
      </c>
      <c r="BI146" s="150">
        <f t="shared" si="8"/>
        <v>0</v>
      </c>
      <c r="BJ146" s="15" t="s">
        <v>76</v>
      </c>
      <c r="BK146" s="150">
        <f t="shared" si="9"/>
        <v>0</v>
      </c>
      <c r="BL146" s="15" t="s">
        <v>133</v>
      </c>
      <c r="BM146" s="149" t="s">
        <v>185</v>
      </c>
    </row>
    <row r="147" spans="2:65" s="1" customFormat="1" ht="51" customHeight="1" x14ac:dyDescent="0.2">
      <c r="B147" s="138"/>
      <c r="C147" s="184">
        <f t="shared" si="10"/>
        <v>21</v>
      </c>
      <c r="D147" s="184" t="s">
        <v>177</v>
      </c>
      <c r="E147" s="185" t="s">
        <v>342</v>
      </c>
      <c r="F147" s="183" t="s">
        <v>427</v>
      </c>
      <c r="G147" s="167" t="s">
        <v>1</v>
      </c>
      <c r="H147" s="168">
        <v>1</v>
      </c>
      <c r="I147" s="181"/>
      <c r="J147" s="169">
        <f t="shared" si="0"/>
        <v>0</v>
      </c>
      <c r="K147" s="170"/>
      <c r="L147" s="171"/>
      <c r="M147" s="172" t="s">
        <v>1</v>
      </c>
      <c r="N147" s="173" t="s">
        <v>37</v>
      </c>
      <c r="O147" s="147">
        <v>0</v>
      </c>
      <c r="P147" s="147">
        <f t="shared" si="1"/>
        <v>0</v>
      </c>
      <c r="Q147" s="147">
        <v>0</v>
      </c>
      <c r="R147" s="147">
        <f t="shared" si="2"/>
        <v>0</v>
      </c>
      <c r="S147" s="147">
        <v>0</v>
      </c>
      <c r="T147" s="148">
        <f t="shared" si="3"/>
        <v>0</v>
      </c>
      <c r="AR147" s="149" t="s">
        <v>145</v>
      </c>
      <c r="AT147" s="149" t="s">
        <v>177</v>
      </c>
      <c r="AU147" s="149" t="s">
        <v>72</v>
      </c>
      <c r="AY147" s="15" t="s">
        <v>125</v>
      </c>
      <c r="BE147" s="150">
        <f t="shared" si="4"/>
        <v>0</v>
      </c>
      <c r="BF147" s="150">
        <f t="shared" si="5"/>
        <v>0</v>
      </c>
      <c r="BG147" s="150">
        <f t="shared" si="6"/>
        <v>0</v>
      </c>
      <c r="BH147" s="150">
        <f t="shared" si="7"/>
        <v>0</v>
      </c>
      <c r="BI147" s="150">
        <f t="shared" si="8"/>
        <v>0</v>
      </c>
      <c r="BJ147" s="15" t="s">
        <v>76</v>
      </c>
      <c r="BK147" s="150">
        <f t="shared" si="9"/>
        <v>0</v>
      </c>
      <c r="BL147" s="15" t="s">
        <v>133</v>
      </c>
      <c r="BM147" s="149" t="s">
        <v>188</v>
      </c>
    </row>
    <row r="148" spans="2:65" s="1" customFormat="1" ht="21.75" customHeight="1" x14ac:dyDescent="0.2">
      <c r="B148" s="138"/>
      <c r="C148" s="184">
        <f t="shared" si="10"/>
        <v>22</v>
      </c>
      <c r="D148" s="184" t="s">
        <v>177</v>
      </c>
      <c r="E148" s="185" t="s">
        <v>343</v>
      </c>
      <c r="F148" s="183" t="s">
        <v>344</v>
      </c>
      <c r="G148" s="167" t="s">
        <v>1</v>
      </c>
      <c r="H148" s="168">
        <v>1</v>
      </c>
      <c r="I148" s="181"/>
      <c r="J148" s="169">
        <f t="shared" si="0"/>
        <v>0</v>
      </c>
      <c r="K148" s="170"/>
      <c r="L148" s="171"/>
      <c r="M148" s="172" t="s">
        <v>1</v>
      </c>
      <c r="N148" s="173" t="s">
        <v>37</v>
      </c>
      <c r="O148" s="147">
        <v>0</v>
      </c>
      <c r="P148" s="147">
        <f t="shared" si="1"/>
        <v>0</v>
      </c>
      <c r="Q148" s="147">
        <v>0</v>
      </c>
      <c r="R148" s="147">
        <f t="shared" si="2"/>
        <v>0</v>
      </c>
      <c r="S148" s="147">
        <v>0</v>
      </c>
      <c r="T148" s="148">
        <f t="shared" si="3"/>
        <v>0</v>
      </c>
      <c r="AR148" s="149" t="s">
        <v>145</v>
      </c>
      <c r="AT148" s="149" t="s">
        <v>177</v>
      </c>
      <c r="AU148" s="149" t="s">
        <v>72</v>
      </c>
      <c r="AY148" s="15" t="s">
        <v>125</v>
      </c>
      <c r="BE148" s="150">
        <f t="shared" si="4"/>
        <v>0</v>
      </c>
      <c r="BF148" s="150">
        <f t="shared" si="5"/>
        <v>0</v>
      </c>
      <c r="BG148" s="150">
        <f t="shared" si="6"/>
        <v>0</v>
      </c>
      <c r="BH148" s="150">
        <f t="shared" si="7"/>
        <v>0</v>
      </c>
      <c r="BI148" s="150">
        <f t="shared" si="8"/>
        <v>0</v>
      </c>
      <c r="BJ148" s="15" t="s">
        <v>76</v>
      </c>
      <c r="BK148" s="150">
        <f t="shared" si="9"/>
        <v>0</v>
      </c>
      <c r="BL148" s="15" t="s">
        <v>133</v>
      </c>
      <c r="BM148" s="149" t="s">
        <v>191</v>
      </c>
    </row>
    <row r="149" spans="2:65" s="1" customFormat="1" ht="24.2" customHeight="1" x14ac:dyDescent="0.2">
      <c r="B149" s="138"/>
      <c r="C149" s="184">
        <f t="shared" si="10"/>
        <v>23</v>
      </c>
      <c r="D149" s="184" t="s">
        <v>177</v>
      </c>
      <c r="E149" s="185" t="s">
        <v>345</v>
      </c>
      <c r="F149" s="183" t="s">
        <v>346</v>
      </c>
      <c r="G149" s="167" t="s">
        <v>1</v>
      </c>
      <c r="H149" s="168">
        <v>1</v>
      </c>
      <c r="I149" s="181"/>
      <c r="J149" s="169">
        <f t="shared" si="0"/>
        <v>0</v>
      </c>
      <c r="K149" s="170"/>
      <c r="L149" s="171"/>
      <c r="M149" s="172" t="s">
        <v>1</v>
      </c>
      <c r="N149" s="173" t="s">
        <v>37</v>
      </c>
      <c r="O149" s="147">
        <v>0</v>
      </c>
      <c r="P149" s="147">
        <f t="shared" si="1"/>
        <v>0</v>
      </c>
      <c r="Q149" s="147">
        <v>0</v>
      </c>
      <c r="R149" s="147">
        <f t="shared" si="2"/>
        <v>0</v>
      </c>
      <c r="S149" s="147">
        <v>0</v>
      </c>
      <c r="T149" s="148">
        <f t="shared" si="3"/>
        <v>0</v>
      </c>
      <c r="AR149" s="149" t="s">
        <v>145</v>
      </c>
      <c r="AT149" s="149" t="s">
        <v>177</v>
      </c>
      <c r="AU149" s="149" t="s">
        <v>72</v>
      </c>
      <c r="AY149" s="15" t="s">
        <v>125</v>
      </c>
      <c r="BE149" s="150">
        <f t="shared" si="4"/>
        <v>0</v>
      </c>
      <c r="BF149" s="150">
        <f t="shared" si="5"/>
        <v>0</v>
      </c>
      <c r="BG149" s="150">
        <f t="shared" si="6"/>
        <v>0</v>
      </c>
      <c r="BH149" s="150">
        <f t="shared" si="7"/>
        <v>0</v>
      </c>
      <c r="BI149" s="150">
        <f t="shared" si="8"/>
        <v>0</v>
      </c>
      <c r="BJ149" s="15" t="s">
        <v>76</v>
      </c>
      <c r="BK149" s="150">
        <f t="shared" si="9"/>
        <v>0</v>
      </c>
      <c r="BL149" s="15" t="s">
        <v>133</v>
      </c>
      <c r="BM149" s="149" t="s">
        <v>146</v>
      </c>
    </row>
    <row r="150" spans="2:65" s="1" customFormat="1" ht="99.75" customHeight="1" x14ac:dyDescent="0.2">
      <c r="B150" s="138"/>
      <c r="C150" s="184">
        <f t="shared" si="10"/>
        <v>24</v>
      </c>
      <c r="D150" s="184" t="s">
        <v>177</v>
      </c>
      <c r="E150" s="185" t="s">
        <v>347</v>
      </c>
      <c r="F150" s="183" t="s">
        <v>428</v>
      </c>
      <c r="G150" s="167" t="s">
        <v>1</v>
      </c>
      <c r="H150" s="168">
        <v>1</v>
      </c>
      <c r="I150" s="181"/>
      <c r="J150" s="169">
        <f t="shared" si="0"/>
        <v>0</v>
      </c>
      <c r="K150" s="170"/>
      <c r="L150" s="171"/>
      <c r="M150" s="172" t="s">
        <v>1</v>
      </c>
      <c r="N150" s="173" t="s">
        <v>37</v>
      </c>
      <c r="O150" s="147">
        <v>0</v>
      </c>
      <c r="P150" s="147">
        <f t="shared" si="1"/>
        <v>0</v>
      </c>
      <c r="Q150" s="147">
        <v>0</v>
      </c>
      <c r="R150" s="147">
        <f t="shared" si="2"/>
        <v>0</v>
      </c>
      <c r="S150" s="147">
        <v>0</v>
      </c>
      <c r="T150" s="148">
        <f t="shared" si="3"/>
        <v>0</v>
      </c>
      <c r="AR150" s="149" t="s">
        <v>145</v>
      </c>
      <c r="AT150" s="149" t="s">
        <v>177</v>
      </c>
      <c r="AU150" s="149" t="s">
        <v>72</v>
      </c>
      <c r="AY150" s="15" t="s">
        <v>125</v>
      </c>
      <c r="BE150" s="150">
        <f t="shared" si="4"/>
        <v>0</v>
      </c>
      <c r="BF150" s="150">
        <f t="shared" si="5"/>
        <v>0</v>
      </c>
      <c r="BG150" s="150">
        <f t="shared" si="6"/>
        <v>0</v>
      </c>
      <c r="BH150" s="150">
        <f t="shared" si="7"/>
        <v>0</v>
      </c>
      <c r="BI150" s="150">
        <f t="shared" si="8"/>
        <v>0</v>
      </c>
      <c r="BJ150" s="15" t="s">
        <v>76</v>
      </c>
      <c r="BK150" s="150">
        <f t="shared" si="9"/>
        <v>0</v>
      </c>
      <c r="BL150" s="15" t="s">
        <v>133</v>
      </c>
      <c r="BM150" s="149" t="s">
        <v>194</v>
      </c>
    </row>
    <row r="151" spans="2:65" s="1" customFormat="1" ht="144.75" customHeight="1" x14ac:dyDescent="0.2">
      <c r="B151" s="138"/>
      <c r="C151" s="184">
        <f t="shared" si="10"/>
        <v>25</v>
      </c>
      <c r="D151" s="184" t="s">
        <v>177</v>
      </c>
      <c r="E151" s="185" t="s">
        <v>348</v>
      </c>
      <c r="F151" s="183" t="s">
        <v>429</v>
      </c>
      <c r="G151" s="167" t="s">
        <v>1</v>
      </c>
      <c r="H151" s="168">
        <v>15</v>
      </c>
      <c r="I151" s="181"/>
      <c r="J151" s="169">
        <f t="shared" si="0"/>
        <v>0</v>
      </c>
      <c r="K151" s="170"/>
      <c r="L151" s="171"/>
      <c r="M151" s="172" t="s">
        <v>1</v>
      </c>
      <c r="N151" s="173" t="s">
        <v>37</v>
      </c>
      <c r="O151" s="147">
        <v>0</v>
      </c>
      <c r="P151" s="147">
        <f t="shared" si="1"/>
        <v>0</v>
      </c>
      <c r="Q151" s="147">
        <v>0</v>
      </c>
      <c r="R151" s="147">
        <f t="shared" si="2"/>
        <v>0</v>
      </c>
      <c r="S151" s="147">
        <v>0</v>
      </c>
      <c r="T151" s="148">
        <f t="shared" si="3"/>
        <v>0</v>
      </c>
      <c r="AR151" s="149" t="s">
        <v>145</v>
      </c>
      <c r="AT151" s="149" t="s">
        <v>177</v>
      </c>
      <c r="AU151" s="149" t="s">
        <v>72</v>
      </c>
      <c r="AY151" s="15" t="s">
        <v>125</v>
      </c>
      <c r="BE151" s="150">
        <f t="shared" si="4"/>
        <v>0</v>
      </c>
      <c r="BF151" s="150">
        <f t="shared" si="5"/>
        <v>0</v>
      </c>
      <c r="BG151" s="150">
        <f t="shared" si="6"/>
        <v>0</v>
      </c>
      <c r="BH151" s="150">
        <f t="shared" si="7"/>
        <v>0</v>
      </c>
      <c r="BI151" s="150">
        <f t="shared" si="8"/>
        <v>0</v>
      </c>
      <c r="BJ151" s="15" t="s">
        <v>76</v>
      </c>
      <c r="BK151" s="150">
        <f t="shared" si="9"/>
        <v>0</v>
      </c>
      <c r="BL151" s="15" t="s">
        <v>133</v>
      </c>
      <c r="BM151" s="149" t="s">
        <v>195</v>
      </c>
    </row>
    <row r="152" spans="2:65" s="1" customFormat="1" ht="37.9" customHeight="1" x14ac:dyDescent="0.2">
      <c r="B152" s="138"/>
      <c r="C152" s="184">
        <f t="shared" si="10"/>
        <v>26</v>
      </c>
      <c r="D152" s="184" t="s">
        <v>177</v>
      </c>
      <c r="E152" s="185" t="s">
        <v>349</v>
      </c>
      <c r="F152" s="183" t="s">
        <v>430</v>
      </c>
      <c r="G152" s="167" t="s">
        <v>1</v>
      </c>
      <c r="H152" s="168">
        <v>15</v>
      </c>
      <c r="I152" s="181"/>
      <c r="J152" s="169">
        <f t="shared" si="0"/>
        <v>0</v>
      </c>
      <c r="K152" s="170"/>
      <c r="L152" s="171"/>
      <c r="M152" s="172" t="s">
        <v>1</v>
      </c>
      <c r="N152" s="173" t="s">
        <v>37</v>
      </c>
      <c r="O152" s="147">
        <v>0</v>
      </c>
      <c r="P152" s="147">
        <f t="shared" si="1"/>
        <v>0</v>
      </c>
      <c r="Q152" s="147">
        <v>0</v>
      </c>
      <c r="R152" s="147">
        <f t="shared" si="2"/>
        <v>0</v>
      </c>
      <c r="S152" s="147">
        <v>0</v>
      </c>
      <c r="T152" s="148">
        <f t="shared" si="3"/>
        <v>0</v>
      </c>
      <c r="AR152" s="149" t="s">
        <v>145</v>
      </c>
      <c r="AT152" s="149" t="s">
        <v>177</v>
      </c>
      <c r="AU152" s="149" t="s">
        <v>72</v>
      </c>
      <c r="AY152" s="15" t="s">
        <v>125</v>
      </c>
      <c r="BE152" s="150">
        <f t="shared" si="4"/>
        <v>0</v>
      </c>
      <c r="BF152" s="150">
        <f t="shared" si="5"/>
        <v>0</v>
      </c>
      <c r="BG152" s="150">
        <f t="shared" si="6"/>
        <v>0</v>
      </c>
      <c r="BH152" s="150">
        <f t="shared" si="7"/>
        <v>0</v>
      </c>
      <c r="BI152" s="150">
        <f t="shared" si="8"/>
        <v>0</v>
      </c>
      <c r="BJ152" s="15" t="s">
        <v>76</v>
      </c>
      <c r="BK152" s="150">
        <f t="shared" si="9"/>
        <v>0</v>
      </c>
      <c r="BL152" s="15" t="s">
        <v>133</v>
      </c>
      <c r="BM152" s="149" t="s">
        <v>200</v>
      </c>
    </row>
    <row r="153" spans="2:65" s="1" customFormat="1" ht="128.25" customHeight="1" x14ac:dyDescent="0.2">
      <c r="B153" s="138"/>
      <c r="C153" s="184">
        <f t="shared" si="10"/>
        <v>27</v>
      </c>
      <c r="D153" s="184" t="s">
        <v>177</v>
      </c>
      <c r="E153" s="185" t="s">
        <v>350</v>
      </c>
      <c r="F153" s="183" t="s">
        <v>431</v>
      </c>
      <c r="G153" s="167" t="s">
        <v>1</v>
      </c>
      <c r="H153" s="168">
        <v>1</v>
      </c>
      <c r="I153" s="181"/>
      <c r="J153" s="169">
        <f t="shared" si="0"/>
        <v>0</v>
      </c>
      <c r="K153" s="170"/>
      <c r="L153" s="171"/>
      <c r="M153" s="172" t="s">
        <v>1</v>
      </c>
      <c r="N153" s="173" t="s">
        <v>37</v>
      </c>
      <c r="O153" s="147">
        <v>0</v>
      </c>
      <c r="P153" s="147">
        <f t="shared" si="1"/>
        <v>0</v>
      </c>
      <c r="Q153" s="147">
        <v>0</v>
      </c>
      <c r="R153" s="147">
        <f t="shared" si="2"/>
        <v>0</v>
      </c>
      <c r="S153" s="147">
        <v>0</v>
      </c>
      <c r="T153" s="148">
        <f t="shared" si="3"/>
        <v>0</v>
      </c>
      <c r="AR153" s="149" t="s">
        <v>145</v>
      </c>
      <c r="AT153" s="149" t="s">
        <v>177</v>
      </c>
      <c r="AU153" s="149" t="s">
        <v>72</v>
      </c>
      <c r="AY153" s="15" t="s">
        <v>125</v>
      </c>
      <c r="BE153" s="150">
        <f t="shared" si="4"/>
        <v>0</v>
      </c>
      <c r="BF153" s="150">
        <f t="shared" si="5"/>
        <v>0</v>
      </c>
      <c r="BG153" s="150">
        <f t="shared" si="6"/>
        <v>0</v>
      </c>
      <c r="BH153" s="150">
        <f t="shared" si="7"/>
        <v>0</v>
      </c>
      <c r="BI153" s="150">
        <f t="shared" si="8"/>
        <v>0</v>
      </c>
      <c r="BJ153" s="15" t="s">
        <v>76</v>
      </c>
      <c r="BK153" s="150">
        <f t="shared" si="9"/>
        <v>0</v>
      </c>
      <c r="BL153" s="15" t="s">
        <v>133</v>
      </c>
      <c r="BM153" s="149" t="s">
        <v>203</v>
      </c>
    </row>
    <row r="154" spans="2:65" s="1" customFormat="1" ht="24.2" customHeight="1" x14ac:dyDescent="0.2">
      <c r="B154" s="138"/>
      <c r="C154" s="184">
        <f t="shared" si="10"/>
        <v>28</v>
      </c>
      <c r="D154" s="184" t="s">
        <v>177</v>
      </c>
      <c r="E154" s="185" t="s">
        <v>351</v>
      </c>
      <c r="F154" s="183" t="s">
        <v>352</v>
      </c>
      <c r="G154" s="167" t="s">
        <v>1</v>
      </c>
      <c r="H154" s="168">
        <v>1</v>
      </c>
      <c r="I154" s="181"/>
      <c r="J154" s="169">
        <f t="shared" si="0"/>
        <v>0</v>
      </c>
      <c r="K154" s="170"/>
      <c r="L154" s="171"/>
      <c r="M154" s="172" t="s">
        <v>1</v>
      </c>
      <c r="N154" s="173" t="s">
        <v>37</v>
      </c>
      <c r="O154" s="147">
        <v>0</v>
      </c>
      <c r="P154" s="147">
        <f t="shared" si="1"/>
        <v>0</v>
      </c>
      <c r="Q154" s="147">
        <v>0</v>
      </c>
      <c r="R154" s="147">
        <f t="shared" si="2"/>
        <v>0</v>
      </c>
      <c r="S154" s="147">
        <v>0</v>
      </c>
      <c r="T154" s="148">
        <f t="shared" si="3"/>
        <v>0</v>
      </c>
      <c r="AR154" s="149" t="s">
        <v>145</v>
      </c>
      <c r="AT154" s="149" t="s">
        <v>177</v>
      </c>
      <c r="AU154" s="149" t="s">
        <v>72</v>
      </c>
      <c r="AY154" s="15" t="s">
        <v>125</v>
      </c>
      <c r="BE154" s="150">
        <f t="shared" si="4"/>
        <v>0</v>
      </c>
      <c r="BF154" s="150">
        <f t="shared" si="5"/>
        <v>0</v>
      </c>
      <c r="BG154" s="150">
        <f t="shared" si="6"/>
        <v>0</v>
      </c>
      <c r="BH154" s="150">
        <f t="shared" si="7"/>
        <v>0</v>
      </c>
      <c r="BI154" s="150">
        <f t="shared" si="8"/>
        <v>0</v>
      </c>
      <c r="BJ154" s="15" t="s">
        <v>76</v>
      </c>
      <c r="BK154" s="150">
        <f t="shared" si="9"/>
        <v>0</v>
      </c>
      <c r="BL154" s="15" t="s">
        <v>133</v>
      </c>
      <c r="BM154" s="149" t="s">
        <v>204</v>
      </c>
    </row>
    <row r="155" spans="2:65" s="1" customFormat="1" ht="68.25" customHeight="1" x14ac:dyDescent="0.2">
      <c r="B155" s="138"/>
      <c r="C155" s="184">
        <f t="shared" si="10"/>
        <v>29</v>
      </c>
      <c r="D155" s="184" t="s">
        <v>177</v>
      </c>
      <c r="E155" s="185" t="s">
        <v>353</v>
      </c>
      <c r="F155" s="183" t="s">
        <v>432</v>
      </c>
      <c r="G155" s="167" t="s">
        <v>1</v>
      </c>
      <c r="H155" s="168">
        <v>1</v>
      </c>
      <c r="I155" s="181"/>
      <c r="J155" s="169">
        <f t="shared" si="0"/>
        <v>0</v>
      </c>
      <c r="K155" s="170"/>
      <c r="L155" s="171"/>
      <c r="M155" s="172" t="s">
        <v>1</v>
      </c>
      <c r="N155" s="173" t="s">
        <v>37</v>
      </c>
      <c r="O155" s="147">
        <v>0</v>
      </c>
      <c r="P155" s="147">
        <f t="shared" si="1"/>
        <v>0</v>
      </c>
      <c r="Q155" s="147">
        <v>0</v>
      </c>
      <c r="R155" s="147">
        <f t="shared" si="2"/>
        <v>0</v>
      </c>
      <c r="S155" s="147">
        <v>0</v>
      </c>
      <c r="T155" s="148">
        <f t="shared" si="3"/>
        <v>0</v>
      </c>
      <c r="AR155" s="149" t="s">
        <v>145</v>
      </c>
      <c r="AT155" s="149" t="s">
        <v>177</v>
      </c>
      <c r="AU155" s="149" t="s">
        <v>72</v>
      </c>
      <c r="AY155" s="15" t="s">
        <v>125</v>
      </c>
      <c r="BE155" s="150">
        <f t="shared" si="4"/>
        <v>0</v>
      </c>
      <c r="BF155" s="150">
        <f t="shared" si="5"/>
        <v>0</v>
      </c>
      <c r="BG155" s="150">
        <f t="shared" si="6"/>
        <v>0</v>
      </c>
      <c r="BH155" s="150">
        <f t="shared" si="7"/>
        <v>0</v>
      </c>
      <c r="BI155" s="150">
        <f t="shared" si="8"/>
        <v>0</v>
      </c>
      <c r="BJ155" s="15" t="s">
        <v>76</v>
      </c>
      <c r="BK155" s="150">
        <f t="shared" si="9"/>
        <v>0</v>
      </c>
      <c r="BL155" s="15" t="s">
        <v>133</v>
      </c>
      <c r="BM155" s="149" t="s">
        <v>205</v>
      </c>
    </row>
    <row r="156" spans="2:65" s="1" customFormat="1" ht="16.5" customHeight="1" x14ac:dyDescent="0.2">
      <c r="B156" s="138"/>
      <c r="C156" s="184">
        <f t="shared" si="10"/>
        <v>30</v>
      </c>
      <c r="D156" s="184" t="s">
        <v>177</v>
      </c>
      <c r="E156" s="185" t="s">
        <v>354</v>
      </c>
      <c r="F156" s="183" t="s">
        <v>355</v>
      </c>
      <c r="G156" s="167" t="s">
        <v>1</v>
      </c>
      <c r="H156" s="168">
        <v>1</v>
      </c>
      <c r="I156" s="181"/>
      <c r="J156" s="169">
        <f t="shared" si="0"/>
        <v>0</v>
      </c>
      <c r="K156" s="170"/>
      <c r="L156" s="171"/>
      <c r="M156" s="172" t="s">
        <v>1</v>
      </c>
      <c r="N156" s="173" t="s">
        <v>37</v>
      </c>
      <c r="O156" s="147">
        <v>0</v>
      </c>
      <c r="P156" s="147">
        <f t="shared" si="1"/>
        <v>0</v>
      </c>
      <c r="Q156" s="147">
        <v>0</v>
      </c>
      <c r="R156" s="147">
        <f t="shared" si="2"/>
        <v>0</v>
      </c>
      <c r="S156" s="147">
        <v>0</v>
      </c>
      <c r="T156" s="148">
        <f t="shared" si="3"/>
        <v>0</v>
      </c>
      <c r="AR156" s="149" t="s">
        <v>145</v>
      </c>
      <c r="AT156" s="149" t="s">
        <v>177</v>
      </c>
      <c r="AU156" s="149" t="s">
        <v>72</v>
      </c>
      <c r="AY156" s="15" t="s">
        <v>125</v>
      </c>
      <c r="BE156" s="150">
        <f t="shared" si="4"/>
        <v>0</v>
      </c>
      <c r="BF156" s="150">
        <f t="shared" si="5"/>
        <v>0</v>
      </c>
      <c r="BG156" s="150">
        <f t="shared" si="6"/>
        <v>0</v>
      </c>
      <c r="BH156" s="150">
        <f t="shared" si="7"/>
        <v>0</v>
      </c>
      <c r="BI156" s="150">
        <f t="shared" si="8"/>
        <v>0</v>
      </c>
      <c r="BJ156" s="15" t="s">
        <v>76</v>
      </c>
      <c r="BK156" s="150">
        <f t="shared" si="9"/>
        <v>0</v>
      </c>
      <c r="BL156" s="15" t="s">
        <v>133</v>
      </c>
      <c r="BM156" s="149" t="s">
        <v>210</v>
      </c>
    </row>
    <row r="157" spans="2:65" s="1" customFormat="1" ht="39" customHeight="1" x14ac:dyDescent="0.2">
      <c r="B157" s="138"/>
      <c r="C157" s="184">
        <f t="shared" si="10"/>
        <v>31</v>
      </c>
      <c r="D157" s="184" t="s">
        <v>177</v>
      </c>
      <c r="E157" s="185" t="s">
        <v>457</v>
      </c>
      <c r="F157" s="183" t="s">
        <v>356</v>
      </c>
      <c r="G157" s="167" t="s">
        <v>1</v>
      </c>
      <c r="H157" s="168">
        <v>1</v>
      </c>
      <c r="I157" s="181"/>
      <c r="J157" s="169">
        <f t="shared" ref="J157:J186" si="11">ROUND(I157*H157,2)</f>
        <v>0</v>
      </c>
      <c r="K157" s="170"/>
      <c r="L157" s="171"/>
      <c r="M157" s="172" t="s">
        <v>1</v>
      </c>
      <c r="N157" s="173" t="s">
        <v>37</v>
      </c>
      <c r="O157" s="147">
        <v>0</v>
      </c>
      <c r="P157" s="147">
        <f t="shared" ref="P157:P188" si="12">O157*H157</f>
        <v>0</v>
      </c>
      <c r="Q157" s="147">
        <v>0</v>
      </c>
      <c r="R157" s="147">
        <f t="shared" ref="R157:R188" si="13">Q157*H157</f>
        <v>0</v>
      </c>
      <c r="S157" s="147">
        <v>0</v>
      </c>
      <c r="T157" s="148">
        <f t="shared" ref="T157:T188" si="14">S157*H157</f>
        <v>0</v>
      </c>
      <c r="AR157" s="149" t="s">
        <v>145</v>
      </c>
      <c r="AT157" s="149" t="s">
        <v>177</v>
      </c>
      <c r="AU157" s="149" t="s">
        <v>72</v>
      </c>
      <c r="AY157" s="15" t="s">
        <v>125</v>
      </c>
      <c r="BE157" s="150">
        <f t="shared" ref="BE157:BE189" si="15">IF(N157="základní",J157,0)</f>
        <v>0</v>
      </c>
      <c r="BF157" s="150">
        <f t="shared" ref="BF157:BF189" si="16">IF(N157="snížená",J157,0)</f>
        <v>0</v>
      </c>
      <c r="BG157" s="150">
        <f t="shared" ref="BG157:BG189" si="17">IF(N157="zákl. přenesená",J157,0)</f>
        <v>0</v>
      </c>
      <c r="BH157" s="150">
        <f t="shared" ref="BH157:BH189" si="18">IF(N157="sníž. přenesená",J157,0)</f>
        <v>0</v>
      </c>
      <c r="BI157" s="150">
        <f t="shared" ref="BI157:BI189" si="19">IF(N157="nulová",J157,0)</f>
        <v>0</v>
      </c>
      <c r="BJ157" s="15" t="s">
        <v>76</v>
      </c>
      <c r="BK157" s="150">
        <f t="shared" ref="BK157:BK189" si="20">ROUND(I157*H157,2)</f>
        <v>0</v>
      </c>
      <c r="BL157" s="15" t="s">
        <v>133</v>
      </c>
      <c r="BM157" s="149" t="s">
        <v>213</v>
      </c>
    </row>
    <row r="158" spans="2:65" s="1" customFormat="1" ht="37.9" customHeight="1" x14ac:dyDescent="0.2">
      <c r="B158" s="138"/>
      <c r="C158" s="184">
        <f t="shared" si="10"/>
        <v>32</v>
      </c>
      <c r="D158" s="184" t="s">
        <v>177</v>
      </c>
      <c r="E158" s="185" t="s">
        <v>458</v>
      </c>
      <c r="F158" s="183" t="s">
        <v>433</v>
      </c>
      <c r="G158" s="167" t="s">
        <v>1</v>
      </c>
      <c r="H158" s="168">
        <v>1</v>
      </c>
      <c r="I158" s="181"/>
      <c r="J158" s="169">
        <f t="shared" si="11"/>
        <v>0</v>
      </c>
      <c r="K158" s="170"/>
      <c r="L158" s="171"/>
      <c r="M158" s="172" t="s">
        <v>1</v>
      </c>
      <c r="N158" s="173" t="s">
        <v>37</v>
      </c>
      <c r="O158" s="147">
        <v>0</v>
      </c>
      <c r="P158" s="147">
        <f t="shared" si="12"/>
        <v>0</v>
      </c>
      <c r="Q158" s="147">
        <v>0</v>
      </c>
      <c r="R158" s="147">
        <f t="shared" si="13"/>
        <v>0</v>
      </c>
      <c r="S158" s="147">
        <v>0</v>
      </c>
      <c r="T158" s="148">
        <f t="shared" si="14"/>
        <v>0</v>
      </c>
      <c r="AR158" s="149" t="s">
        <v>145</v>
      </c>
      <c r="AT158" s="149" t="s">
        <v>177</v>
      </c>
      <c r="AU158" s="149" t="s">
        <v>72</v>
      </c>
      <c r="AY158" s="15" t="s">
        <v>125</v>
      </c>
      <c r="BE158" s="150">
        <f t="shared" si="15"/>
        <v>0</v>
      </c>
      <c r="BF158" s="150">
        <f t="shared" si="16"/>
        <v>0</v>
      </c>
      <c r="BG158" s="150">
        <f t="shared" si="17"/>
        <v>0</v>
      </c>
      <c r="BH158" s="150">
        <f t="shared" si="18"/>
        <v>0</v>
      </c>
      <c r="BI158" s="150">
        <f t="shared" si="19"/>
        <v>0</v>
      </c>
      <c r="BJ158" s="15" t="s">
        <v>76</v>
      </c>
      <c r="BK158" s="150">
        <f t="shared" si="20"/>
        <v>0</v>
      </c>
      <c r="BL158" s="15" t="s">
        <v>133</v>
      </c>
      <c r="BM158" s="149" t="s">
        <v>216</v>
      </c>
    </row>
    <row r="159" spans="2:65" s="1" customFormat="1" ht="24.2" customHeight="1" x14ac:dyDescent="0.2">
      <c r="B159" s="138"/>
      <c r="C159" s="184">
        <f t="shared" si="10"/>
        <v>33</v>
      </c>
      <c r="D159" s="184" t="s">
        <v>177</v>
      </c>
      <c r="E159" s="185" t="s">
        <v>357</v>
      </c>
      <c r="F159" s="183" t="s">
        <v>358</v>
      </c>
      <c r="G159" s="167" t="s">
        <v>1</v>
      </c>
      <c r="H159" s="168">
        <v>1</v>
      </c>
      <c r="I159" s="181"/>
      <c r="J159" s="169">
        <f t="shared" si="11"/>
        <v>0</v>
      </c>
      <c r="K159" s="170"/>
      <c r="L159" s="171"/>
      <c r="M159" s="172" t="s">
        <v>1</v>
      </c>
      <c r="N159" s="173" t="s">
        <v>37</v>
      </c>
      <c r="O159" s="147">
        <v>0</v>
      </c>
      <c r="P159" s="147">
        <f t="shared" si="12"/>
        <v>0</v>
      </c>
      <c r="Q159" s="147">
        <v>0</v>
      </c>
      <c r="R159" s="147">
        <f t="shared" si="13"/>
        <v>0</v>
      </c>
      <c r="S159" s="147">
        <v>0</v>
      </c>
      <c r="T159" s="148">
        <f t="shared" si="14"/>
        <v>0</v>
      </c>
      <c r="AR159" s="149" t="s">
        <v>145</v>
      </c>
      <c r="AT159" s="149" t="s">
        <v>177</v>
      </c>
      <c r="AU159" s="149" t="s">
        <v>72</v>
      </c>
      <c r="AY159" s="15" t="s">
        <v>125</v>
      </c>
      <c r="BE159" s="150">
        <f t="shared" si="15"/>
        <v>0</v>
      </c>
      <c r="BF159" s="150">
        <f t="shared" si="16"/>
        <v>0</v>
      </c>
      <c r="BG159" s="150">
        <f t="shared" si="17"/>
        <v>0</v>
      </c>
      <c r="BH159" s="150">
        <f t="shared" si="18"/>
        <v>0</v>
      </c>
      <c r="BI159" s="150">
        <f t="shared" si="19"/>
        <v>0</v>
      </c>
      <c r="BJ159" s="15" t="s">
        <v>76</v>
      </c>
      <c r="BK159" s="150">
        <f t="shared" si="20"/>
        <v>0</v>
      </c>
      <c r="BL159" s="15" t="s">
        <v>133</v>
      </c>
      <c r="BM159" s="149" t="s">
        <v>219</v>
      </c>
    </row>
    <row r="160" spans="2:65" s="1" customFormat="1" ht="16.5" customHeight="1" x14ac:dyDescent="0.2">
      <c r="B160" s="138"/>
      <c r="C160" s="184">
        <f t="shared" si="10"/>
        <v>34</v>
      </c>
      <c r="D160" s="184" t="s">
        <v>177</v>
      </c>
      <c r="E160" s="185" t="s">
        <v>359</v>
      </c>
      <c r="F160" s="183" t="s">
        <v>360</v>
      </c>
      <c r="G160" s="167" t="s">
        <v>1</v>
      </c>
      <c r="H160" s="168">
        <v>30</v>
      </c>
      <c r="I160" s="181"/>
      <c r="J160" s="169">
        <f t="shared" si="11"/>
        <v>0</v>
      </c>
      <c r="K160" s="170"/>
      <c r="L160" s="171"/>
      <c r="M160" s="172" t="s">
        <v>1</v>
      </c>
      <c r="N160" s="173" t="s">
        <v>37</v>
      </c>
      <c r="O160" s="147">
        <v>0</v>
      </c>
      <c r="P160" s="147">
        <f t="shared" si="12"/>
        <v>0</v>
      </c>
      <c r="Q160" s="147">
        <v>0</v>
      </c>
      <c r="R160" s="147">
        <f t="shared" si="13"/>
        <v>0</v>
      </c>
      <c r="S160" s="147">
        <v>0</v>
      </c>
      <c r="T160" s="148">
        <f t="shared" si="14"/>
        <v>0</v>
      </c>
      <c r="AR160" s="149" t="s">
        <v>145</v>
      </c>
      <c r="AT160" s="149" t="s">
        <v>177</v>
      </c>
      <c r="AU160" s="149" t="s">
        <v>72</v>
      </c>
      <c r="AY160" s="15" t="s">
        <v>125</v>
      </c>
      <c r="BE160" s="150">
        <f t="shared" si="15"/>
        <v>0</v>
      </c>
      <c r="BF160" s="150">
        <f t="shared" si="16"/>
        <v>0</v>
      </c>
      <c r="BG160" s="150">
        <f t="shared" si="17"/>
        <v>0</v>
      </c>
      <c r="BH160" s="150">
        <f t="shared" si="18"/>
        <v>0</v>
      </c>
      <c r="BI160" s="150">
        <f t="shared" si="19"/>
        <v>0</v>
      </c>
      <c r="BJ160" s="15" t="s">
        <v>76</v>
      </c>
      <c r="BK160" s="150">
        <f t="shared" si="20"/>
        <v>0</v>
      </c>
      <c r="BL160" s="15" t="s">
        <v>133</v>
      </c>
      <c r="BM160" s="149" t="s">
        <v>222</v>
      </c>
    </row>
    <row r="161" spans="2:65" s="1" customFormat="1" ht="24.2" customHeight="1" x14ac:dyDescent="0.2">
      <c r="B161" s="138"/>
      <c r="C161" s="184">
        <f t="shared" si="10"/>
        <v>35</v>
      </c>
      <c r="D161" s="184" t="s">
        <v>177</v>
      </c>
      <c r="E161" s="185" t="s">
        <v>361</v>
      </c>
      <c r="F161" s="183" t="s">
        <v>362</v>
      </c>
      <c r="G161" s="167" t="s">
        <v>1</v>
      </c>
      <c r="H161" s="168">
        <v>30</v>
      </c>
      <c r="I161" s="181"/>
      <c r="J161" s="169">
        <f t="shared" si="11"/>
        <v>0</v>
      </c>
      <c r="K161" s="170"/>
      <c r="L161" s="171"/>
      <c r="M161" s="172" t="s">
        <v>1</v>
      </c>
      <c r="N161" s="173" t="s">
        <v>37</v>
      </c>
      <c r="O161" s="147">
        <v>0</v>
      </c>
      <c r="P161" s="147">
        <f t="shared" si="12"/>
        <v>0</v>
      </c>
      <c r="Q161" s="147">
        <v>0</v>
      </c>
      <c r="R161" s="147">
        <f t="shared" si="13"/>
        <v>0</v>
      </c>
      <c r="S161" s="147">
        <v>0</v>
      </c>
      <c r="T161" s="148">
        <f t="shared" si="14"/>
        <v>0</v>
      </c>
      <c r="AR161" s="149" t="s">
        <v>145</v>
      </c>
      <c r="AT161" s="149" t="s">
        <v>177</v>
      </c>
      <c r="AU161" s="149" t="s">
        <v>72</v>
      </c>
      <c r="AY161" s="15" t="s">
        <v>125</v>
      </c>
      <c r="BE161" s="150">
        <f t="shared" si="15"/>
        <v>0</v>
      </c>
      <c r="BF161" s="150">
        <f t="shared" si="16"/>
        <v>0</v>
      </c>
      <c r="BG161" s="150">
        <f t="shared" si="17"/>
        <v>0</v>
      </c>
      <c r="BH161" s="150">
        <f t="shared" si="18"/>
        <v>0</v>
      </c>
      <c r="BI161" s="150">
        <f t="shared" si="19"/>
        <v>0</v>
      </c>
      <c r="BJ161" s="15" t="s">
        <v>76</v>
      </c>
      <c r="BK161" s="150">
        <f t="shared" si="20"/>
        <v>0</v>
      </c>
      <c r="BL161" s="15" t="s">
        <v>133</v>
      </c>
      <c r="BM161" s="149" t="s">
        <v>225</v>
      </c>
    </row>
    <row r="162" spans="2:65" s="1" customFormat="1" ht="37.9" customHeight="1" x14ac:dyDescent="0.2">
      <c r="B162" s="138"/>
      <c r="C162" s="184">
        <f t="shared" si="10"/>
        <v>36</v>
      </c>
      <c r="D162" s="184" t="s">
        <v>177</v>
      </c>
      <c r="E162" s="185" t="s">
        <v>363</v>
      </c>
      <c r="F162" s="183" t="s">
        <v>434</v>
      </c>
      <c r="G162" s="167" t="s">
        <v>1</v>
      </c>
      <c r="H162" s="168">
        <v>1</v>
      </c>
      <c r="I162" s="181"/>
      <c r="J162" s="169">
        <f t="shared" si="11"/>
        <v>0</v>
      </c>
      <c r="K162" s="170"/>
      <c r="L162" s="171"/>
      <c r="M162" s="172" t="s">
        <v>1</v>
      </c>
      <c r="N162" s="173" t="s">
        <v>37</v>
      </c>
      <c r="O162" s="147">
        <v>0</v>
      </c>
      <c r="P162" s="147">
        <f t="shared" si="12"/>
        <v>0</v>
      </c>
      <c r="Q162" s="147">
        <v>0</v>
      </c>
      <c r="R162" s="147">
        <f t="shared" si="13"/>
        <v>0</v>
      </c>
      <c r="S162" s="147">
        <v>0</v>
      </c>
      <c r="T162" s="148">
        <f t="shared" si="14"/>
        <v>0</v>
      </c>
      <c r="AR162" s="149" t="s">
        <v>145</v>
      </c>
      <c r="AT162" s="149" t="s">
        <v>177</v>
      </c>
      <c r="AU162" s="149" t="s">
        <v>72</v>
      </c>
      <c r="AY162" s="15" t="s">
        <v>125</v>
      </c>
      <c r="BE162" s="150">
        <f t="shared" si="15"/>
        <v>0</v>
      </c>
      <c r="BF162" s="150">
        <f t="shared" si="16"/>
        <v>0</v>
      </c>
      <c r="BG162" s="150">
        <f t="shared" si="17"/>
        <v>0</v>
      </c>
      <c r="BH162" s="150">
        <f t="shared" si="18"/>
        <v>0</v>
      </c>
      <c r="BI162" s="150">
        <f t="shared" si="19"/>
        <v>0</v>
      </c>
      <c r="BJ162" s="15" t="s">
        <v>76</v>
      </c>
      <c r="BK162" s="150">
        <f t="shared" si="20"/>
        <v>0</v>
      </c>
      <c r="BL162" s="15" t="s">
        <v>133</v>
      </c>
      <c r="BM162" s="149" t="s">
        <v>228</v>
      </c>
    </row>
    <row r="163" spans="2:65" s="1" customFormat="1" ht="37.9" customHeight="1" x14ac:dyDescent="0.2">
      <c r="B163" s="138"/>
      <c r="C163" s="184">
        <f t="shared" si="10"/>
        <v>37</v>
      </c>
      <c r="D163" s="184" t="s">
        <v>177</v>
      </c>
      <c r="E163" s="185" t="s">
        <v>364</v>
      </c>
      <c r="F163" s="183" t="s">
        <v>435</v>
      </c>
      <c r="G163" s="167" t="s">
        <v>1</v>
      </c>
      <c r="H163" s="168">
        <v>1</v>
      </c>
      <c r="I163" s="181"/>
      <c r="J163" s="169">
        <f t="shared" si="11"/>
        <v>0</v>
      </c>
      <c r="K163" s="170"/>
      <c r="L163" s="171"/>
      <c r="M163" s="172" t="s">
        <v>1</v>
      </c>
      <c r="N163" s="173" t="s">
        <v>37</v>
      </c>
      <c r="O163" s="147">
        <v>0</v>
      </c>
      <c r="P163" s="147">
        <f t="shared" si="12"/>
        <v>0</v>
      </c>
      <c r="Q163" s="147">
        <v>0</v>
      </c>
      <c r="R163" s="147">
        <f t="shared" si="13"/>
        <v>0</v>
      </c>
      <c r="S163" s="147">
        <v>0</v>
      </c>
      <c r="T163" s="148">
        <f t="shared" si="14"/>
        <v>0</v>
      </c>
      <c r="AR163" s="149" t="s">
        <v>145</v>
      </c>
      <c r="AT163" s="149" t="s">
        <v>177</v>
      </c>
      <c r="AU163" s="149" t="s">
        <v>72</v>
      </c>
      <c r="AY163" s="15" t="s">
        <v>125</v>
      </c>
      <c r="BE163" s="150">
        <f t="shared" si="15"/>
        <v>0</v>
      </c>
      <c r="BF163" s="150">
        <f t="shared" si="16"/>
        <v>0</v>
      </c>
      <c r="BG163" s="150">
        <f t="shared" si="17"/>
        <v>0</v>
      </c>
      <c r="BH163" s="150">
        <f t="shared" si="18"/>
        <v>0</v>
      </c>
      <c r="BI163" s="150">
        <f t="shared" si="19"/>
        <v>0</v>
      </c>
      <c r="BJ163" s="15" t="s">
        <v>76</v>
      </c>
      <c r="BK163" s="150">
        <f t="shared" si="20"/>
        <v>0</v>
      </c>
      <c r="BL163" s="15" t="s">
        <v>133</v>
      </c>
      <c r="BM163" s="149" t="s">
        <v>231</v>
      </c>
    </row>
    <row r="164" spans="2:65" s="1" customFormat="1" ht="21.75" customHeight="1" x14ac:dyDescent="0.2">
      <c r="B164" s="138"/>
      <c r="C164" s="184">
        <f t="shared" si="10"/>
        <v>38</v>
      </c>
      <c r="D164" s="184" t="s">
        <v>177</v>
      </c>
      <c r="E164" s="185" t="s">
        <v>365</v>
      </c>
      <c r="F164" s="183" t="s">
        <v>366</v>
      </c>
      <c r="G164" s="167" t="s">
        <v>1</v>
      </c>
      <c r="H164" s="168">
        <v>1</v>
      </c>
      <c r="I164" s="181"/>
      <c r="J164" s="169">
        <f t="shared" si="11"/>
        <v>0</v>
      </c>
      <c r="K164" s="170"/>
      <c r="L164" s="171"/>
      <c r="M164" s="172" t="s">
        <v>1</v>
      </c>
      <c r="N164" s="173" t="s">
        <v>37</v>
      </c>
      <c r="O164" s="147">
        <v>0</v>
      </c>
      <c r="P164" s="147">
        <f t="shared" si="12"/>
        <v>0</v>
      </c>
      <c r="Q164" s="147">
        <v>0</v>
      </c>
      <c r="R164" s="147">
        <f t="shared" si="13"/>
        <v>0</v>
      </c>
      <c r="S164" s="147">
        <v>0</v>
      </c>
      <c r="T164" s="148">
        <f t="shared" si="14"/>
        <v>0</v>
      </c>
      <c r="AR164" s="149" t="s">
        <v>145</v>
      </c>
      <c r="AT164" s="149" t="s">
        <v>177</v>
      </c>
      <c r="AU164" s="149" t="s">
        <v>72</v>
      </c>
      <c r="AY164" s="15" t="s">
        <v>125</v>
      </c>
      <c r="BE164" s="150">
        <f t="shared" si="15"/>
        <v>0</v>
      </c>
      <c r="BF164" s="150">
        <f t="shared" si="16"/>
        <v>0</v>
      </c>
      <c r="BG164" s="150">
        <f t="shared" si="17"/>
        <v>0</v>
      </c>
      <c r="BH164" s="150">
        <f t="shared" si="18"/>
        <v>0</v>
      </c>
      <c r="BI164" s="150">
        <f t="shared" si="19"/>
        <v>0</v>
      </c>
      <c r="BJ164" s="15" t="s">
        <v>76</v>
      </c>
      <c r="BK164" s="150">
        <f t="shared" si="20"/>
        <v>0</v>
      </c>
      <c r="BL164" s="15" t="s">
        <v>133</v>
      </c>
      <c r="BM164" s="149" t="s">
        <v>234</v>
      </c>
    </row>
    <row r="165" spans="2:65" s="1" customFormat="1" ht="24.2" customHeight="1" x14ac:dyDescent="0.2">
      <c r="B165" s="138"/>
      <c r="C165" s="184">
        <f t="shared" si="10"/>
        <v>39</v>
      </c>
      <c r="D165" s="184" t="s">
        <v>177</v>
      </c>
      <c r="E165" s="185" t="s">
        <v>367</v>
      </c>
      <c r="F165" s="183" t="s">
        <v>368</v>
      </c>
      <c r="G165" s="167" t="s">
        <v>1</v>
      </c>
      <c r="H165" s="168">
        <v>1</v>
      </c>
      <c r="I165" s="181"/>
      <c r="J165" s="169">
        <f t="shared" si="11"/>
        <v>0</v>
      </c>
      <c r="K165" s="170"/>
      <c r="L165" s="171"/>
      <c r="M165" s="172" t="s">
        <v>1</v>
      </c>
      <c r="N165" s="173" t="s">
        <v>37</v>
      </c>
      <c r="O165" s="147">
        <v>0</v>
      </c>
      <c r="P165" s="147">
        <f t="shared" si="12"/>
        <v>0</v>
      </c>
      <c r="Q165" s="147">
        <v>0</v>
      </c>
      <c r="R165" s="147">
        <f t="shared" si="13"/>
        <v>0</v>
      </c>
      <c r="S165" s="147">
        <v>0</v>
      </c>
      <c r="T165" s="148">
        <f t="shared" si="14"/>
        <v>0</v>
      </c>
      <c r="AR165" s="149" t="s">
        <v>145</v>
      </c>
      <c r="AT165" s="149" t="s">
        <v>177</v>
      </c>
      <c r="AU165" s="149" t="s">
        <v>72</v>
      </c>
      <c r="AY165" s="15" t="s">
        <v>125</v>
      </c>
      <c r="BE165" s="150">
        <f t="shared" si="15"/>
        <v>0</v>
      </c>
      <c r="BF165" s="150">
        <f t="shared" si="16"/>
        <v>0</v>
      </c>
      <c r="BG165" s="150">
        <f t="shared" si="17"/>
        <v>0</v>
      </c>
      <c r="BH165" s="150">
        <f t="shared" si="18"/>
        <v>0</v>
      </c>
      <c r="BI165" s="150">
        <f t="shared" si="19"/>
        <v>0</v>
      </c>
      <c r="BJ165" s="15" t="s">
        <v>76</v>
      </c>
      <c r="BK165" s="150">
        <f t="shared" si="20"/>
        <v>0</v>
      </c>
      <c r="BL165" s="15" t="s">
        <v>133</v>
      </c>
      <c r="BM165" s="149" t="s">
        <v>237</v>
      </c>
    </row>
    <row r="166" spans="2:65" s="1" customFormat="1" ht="37.9" customHeight="1" x14ac:dyDescent="0.2">
      <c r="B166" s="138"/>
      <c r="C166" s="184">
        <f t="shared" si="10"/>
        <v>40</v>
      </c>
      <c r="D166" s="184" t="s">
        <v>177</v>
      </c>
      <c r="E166" s="185" t="s">
        <v>369</v>
      </c>
      <c r="F166" s="183" t="s">
        <v>436</v>
      </c>
      <c r="G166" s="167" t="s">
        <v>1</v>
      </c>
      <c r="H166" s="168">
        <v>1</v>
      </c>
      <c r="I166" s="181"/>
      <c r="J166" s="169">
        <f t="shared" si="11"/>
        <v>0</v>
      </c>
      <c r="K166" s="170"/>
      <c r="L166" s="171"/>
      <c r="M166" s="172" t="s">
        <v>1</v>
      </c>
      <c r="N166" s="173" t="s">
        <v>37</v>
      </c>
      <c r="O166" s="147">
        <v>0</v>
      </c>
      <c r="P166" s="147">
        <f t="shared" si="12"/>
        <v>0</v>
      </c>
      <c r="Q166" s="147">
        <v>0</v>
      </c>
      <c r="R166" s="147">
        <f t="shared" si="13"/>
        <v>0</v>
      </c>
      <c r="S166" s="147">
        <v>0</v>
      </c>
      <c r="T166" s="148">
        <f t="shared" si="14"/>
        <v>0</v>
      </c>
      <c r="AR166" s="149" t="s">
        <v>145</v>
      </c>
      <c r="AT166" s="149" t="s">
        <v>177</v>
      </c>
      <c r="AU166" s="149" t="s">
        <v>72</v>
      </c>
      <c r="AY166" s="15" t="s">
        <v>125</v>
      </c>
      <c r="BE166" s="150">
        <f t="shared" si="15"/>
        <v>0</v>
      </c>
      <c r="BF166" s="150">
        <f t="shared" si="16"/>
        <v>0</v>
      </c>
      <c r="BG166" s="150">
        <f t="shared" si="17"/>
        <v>0</v>
      </c>
      <c r="BH166" s="150">
        <f t="shared" si="18"/>
        <v>0</v>
      </c>
      <c r="BI166" s="150">
        <f t="shared" si="19"/>
        <v>0</v>
      </c>
      <c r="BJ166" s="15" t="s">
        <v>76</v>
      </c>
      <c r="BK166" s="150">
        <f t="shared" si="20"/>
        <v>0</v>
      </c>
      <c r="BL166" s="15" t="s">
        <v>133</v>
      </c>
      <c r="BM166" s="149" t="s">
        <v>240</v>
      </c>
    </row>
    <row r="167" spans="2:65" s="1" customFormat="1" ht="37.9" customHeight="1" x14ac:dyDescent="0.2">
      <c r="B167" s="138"/>
      <c r="C167" s="184">
        <f t="shared" si="10"/>
        <v>41</v>
      </c>
      <c r="D167" s="184" t="s">
        <v>177</v>
      </c>
      <c r="E167" s="185" t="s">
        <v>370</v>
      </c>
      <c r="F167" s="183" t="s">
        <v>437</v>
      </c>
      <c r="G167" s="167" t="s">
        <v>1</v>
      </c>
      <c r="H167" s="168">
        <v>1</v>
      </c>
      <c r="I167" s="181"/>
      <c r="J167" s="169">
        <f t="shared" si="11"/>
        <v>0</v>
      </c>
      <c r="K167" s="170"/>
      <c r="L167" s="171"/>
      <c r="M167" s="172" t="s">
        <v>1</v>
      </c>
      <c r="N167" s="173" t="s">
        <v>37</v>
      </c>
      <c r="O167" s="147">
        <v>0</v>
      </c>
      <c r="P167" s="147">
        <f t="shared" si="12"/>
        <v>0</v>
      </c>
      <c r="Q167" s="147">
        <v>0</v>
      </c>
      <c r="R167" s="147">
        <f t="shared" si="13"/>
        <v>0</v>
      </c>
      <c r="S167" s="147">
        <v>0</v>
      </c>
      <c r="T167" s="148">
        <f t="shared" si="14"/>
        <v>0</v>
      </c>
      <c r="AR167" s="149" t="s">
        <v>145</v>
      </c>
      <c r="AT167" s="149" t="s">
        <v>177</v>
      </c>
      <c r="AU167" s="149" t="s">
        <v>72</v>
      </c>
      <c r="AY167" s="15" t="s">
        <v>125</v>
      </c>
      <c r="BE167" s="150">
        <f t="shared" si="15"/>
        <v>0</v>
      </c>
      <c r="BF167" s="150">
        <f t="shared" si="16"/>
        <v>0</v>
      </c>
      <c r="BG167" s="150">
        <f t="shared" si="17"/>
        <v>0</v>
      </c>
      <c r="BH167" s="150">
        <f t="shared" si="18"/>
        <v>0</v>
      </c>
      <c r="BI167" s="150">
        <f t="shared" si="19"/>
        <v>0</v>
      </c>
      <c r="BJ167" s="15" t="s">
        <v>76</v>
      </c>
      <c r="BK167" s="150">
        <f t="shared" si="20"/>
        <v>0</v>
      </c>
      <c r="BL167" s="15" t="s">
        <v>133</v>
      </c>
      <c r="BM167" s="149" t="s">
        <v>244</v>
      </c>
    </row>
    <row r="168" spans="2:65" s="1" customFormat="1" ht="24.2" customHeight="1" x14ac:dyDescent="0.2">
      <c r="B168" s="138"/>
      <c r="C168" s="184">
        <f t="shared" si="10"/>
        <v>42</v>
      </c>
      <c r="D168" s="184" t="s">
        <v>177</v>
      </c>
      <c r="E168" s="185" t="s">
        <v>371</v>
      </c>
      <c r="F168" s="183" t="s">
        <v>438</v>
      </c>
      <c r="G168" s="167" t="s">
        <v>1</v>
      </c>
      <c r="H168" s="168">
        <v>1</v>
      </c>
      <c r="I168" s="181"/>
      <c r="J168" s="169">
        <f t="shared" si="11"/>
        <v>0</v>
      </c>
      <c r="K168" s="170"/>
      <c r="L168" s="171"/>
      <c r="M168" s="172" t="s">
        <v>1</v>
      </c>
      <c r="N168" s="173" t="s">
        <v>37</v>
      </c>
      <c r="O168" s="147">
        <v>0</v>
      </c>
      <c r="P168" s="147">
        <f t="shared" si="12"/>
        <v>0</v>
      </c>
      <c r="Q168" s="147">
        <v>0</v>
      </c>
      <c r="R168" s="147">
        <f t="shared" si="13"/>
        <v>0</v>
      </c>
      <c r="S168" s="147">
        <v>0</v>
      </c>
      <c r="T168" s="148">
        <f t="shared" si="14"/>
        <v>0</v>
      </c>
      <c r="AR168" s="149" t="s">
        <v>145</v>
      </c>
      <c r="AT168" s="149" t="s">
        <v>177</v>
      </c>
      <c r="AU168" s="149" t="s">
        <v>72</v>
      </c>
      <c r="AY168" s="15" t="s">
        <v>125</v>
      </c>
      <c r="BE168" s="150">
        <f t="shared" si="15"/>
        <v>0</v>
      </c>
      <c r="BF168" s="150">
        <f t="shared" si="16"/>
        <v>0</v>
      </c>
      <c r="BG168" s="150">
        <f t="shared" si="17"/>
        <v>0</v>
      </c>
      <c r="BH168" s="150">
        <f t="shared" si="18"/>
        <v>0</v>
      </c>
      <c r="BI168" s="150">
        <f t="shared" si="19"/>
        <v>0</v>
      </c>
      <c r="BJ168" s="15" t="s">
        <v>76</v>
      </c>
      <c r="BK168" s="150">
        <f t="shared" si="20"/>
        <v>0</v>
      </c>
      <c r="BL168" s="15" t="s">
        <v>133</v>
      </c>
      <c r="BM168" s="149" t="s">
        <v>249</v>
      </c>
    </row>
    <row r="169" spans="2:65" s="1" customFormat="1" ht="24.2" customHeight="1" x14ac:dyDescent="0.2">
      <c r="B169" s="138"/>
      <c r="C169" s="184">
        <f t="shared" si="10"/>
        <v>43</v>
      </c>
      <c r="D169" s="184" t="s">
        <v>177</v>
      </c>
      <c r="E169" s="185" t="s">
        <v>459</v>
      </c>
      <c r="F169" s="183" t="s">
        <v>372</v>
      </c>
      <c r="G169" s="167" t="s">
        <v>1</v>
      </c>
      <c r="H169" s="168">
        <v>1</v>
      </c>
      <c r="I169" s="181"/>
      <c r="J169" s="169">
        <f t="shared" si="11"/>
        <v>0</v>
      </c>
      <c r="K169" s="170"/>
      <c r="L169" s="171"/>
      <c r="M169" s="172" t="s">
        <v>1</v>
      </c>
      <c r="N169" s="173" t="s">
        <v>37</v>
      </c>
      <c r="O169" s="147">
        <v>0</v>
      </c>
      <c r="P169" s="147">
        <f t="shared" si="12"/>
        <v>0</v>
      </c>
      <c r="Q169" s="147">
        <v>0</v>
      </c>
      <c r="R169" s="147">
        <f t="shared" si="13"/>
        <v>0</v>
      </c>
      <c r="S169" s="147">
        <v>0</v>
      </c>
      <c r="T169" s="148">
        <f t="shared" si="14"/>
        <v>0</v>
      </c>
      <c r="AR169" s="149" t="s">
        <v>145</v>
      </c>
      <c r="AT169" s="149" t="s">
        <v>177</v>
      </c>
      <c r="AU169" s="149" t="s">
        <v>72</v>
      </c>
      <c r="AY169" s="15" t="s">
        <v>125</v>
      </c>
      <c r="BE169" s="150">
        <f t="shared" si="15"/>
        <v>0</v>
      </c>
      <c r="BF169" s="150">
        <f t="shared" si="16"/>
        <v>0</v>
      </c>
      <c r="BG169" s="150">
        <f t="shared" si="17"/>
        <v>0</v>
      </c>
      <c r="BH169" s="150">
        <f t="shared" si="18"/>
        <v>0</v>
      </c>
      <c r="BI169" s="150">
        <f t="shared" si="19"/>
        <v>0</v>
      </c>
      <c r="BJ169" s="15" t="s">
        <v>76</v>
      </c>
      <c r="BK169" s="150">
        <f t="shared" si="20"/>
        <v>0</v>
      </c>
      <c r="BL169" s="15" t="s">
        <v>133</v>
      </c>
      <c r="BM169" s="149" t="s">
        <v>252</v>
      </c>
    </row>
    <row r="170" spans="2:65" s="1" customFormat="1" ht="24.2" customHeight="1" x14ac:dyDescent="0.2">
      <c r="B170" s="138"/>
      <c r="C170" s="184">
        <f t="shared" si="10"/>
        <v>44</v>
      </c>
      <c r="D170" s="184" t="s">
        <v>177</v>
      </c>
      <c r="E170" s="185" t="s">
        <v>460</v>
      </c>
      <c r="F170" s="183" t="s">
        <v>373</v>
      </c>
      <c r="G170" s="167" t="s">
        <v>1</v>
      </c>
      <c r="H170" s="168">
        <v>1</v>
      </c>
      <c r="I170" s="181"/>
      <c r="J170" s="169">
        <f t="shared" si="11"/>
        <v>0</v>
      </c>
      <c r="K170" s="170"/>
      <c r="L170" s="171"/>
      <c r="M170" s="172" t="s">
        <v>1</v>
      </c>
      <c r="N170" s="173" t="s">
        <v>37</v>
      </c>
      <c r="O170" s="147">
        <v>0</v>
      </c>
      <c r="P170" s="147">
        <f t="shared" si="12"/>
        <v>0</v>
      </c>
      <c r="Q170" s="147">
        <v>0</v>
      </c>
      <c r="R170" s="147">
        <f t="shared" si="13"/>
        <v>0</v>
      </c>
      <c r="S170" s="147">
        <v>0</v>
      </c>
      <c r="T170" s="148">
        <f t="shared" si="14"/>
        <v>0</v>
      </c>
      <c r="AR170" s="149" t="s">
        <v>145</v>
      </c>
      <c r="AT170" s="149" t="s">
        <v>177</v>
      </c>
      <c r="AU170" s="149" t="s">
        <v>72</v>
      </c>
      <c r="AY170" s="15" t="s">
        <v>125</v>
      </c>
      <c r="BE170" s="150">
        <f t="shared" si="15"/>
        <v>0</v>
      </c>
      <c r="BF170" s="150">
        <f t="shared" si="16"/>
        <v>0</v>
      </c>
      <c r="BG170" s="150">
        <f t="shared" si="17"/>
        <v>0</v>
      </c>
      <c r="BH170" s="150">
        <f t="shared" si="18"/>
        <v>0</v>
      </c>
      <c r="BI170" s="150">
        <f t="shared" si="19"/>
        <v>0</v>
      </c>
      <c r="BJ170" s="15" t="s">
        <v>76</v>
      </c>
      <c r="BK170" s="150">
        <f t="shared" si="20"/>
        <v>0</v>
      </c>
      <c r="BL170" s="15" t="s">
        <v>133</v>
      </c>
      <c r="BM170" s="149" t="s">
        <v>255</v>
      </c>
    </row>
    <row r="171" spans="2:65" s="1" customFormat="1" ht="16.5" customHeight="1" x14ac:dyDescent="0.2">
      <c r="B171" s="138"/>
      <c r="C171" s="184">
        <f t="shared" si="10"/>
        <v>45</v>
      </c>
      <c r="D171" s="184" t="s">
        <v>177</v>
      </c>
      <c r="E171" s="185" t="s">
        <v>374</v>
      </c>
      <c r="F171" s="183" t="s">
        <v>373</v>
      </c>
      <c r="G171" s="167" t="s">
        <v>1</v>
      </c>
      <c r="H171" s="168">
        <v>1</v>
      </c>
      <c r="I171" s="181"/>
      <c r="J171" s="169">
        <f t="shared" si="11"/>
        <v>0</v>
      </c>
      <c r="K171" s="170"/>
      <c r="L171" s="171"/>
      <c r="M171" s="172" t="s">
        <v>1</v>
      </c>
      <c r="N171" s="173" t="s">
        <v>37</v>
      </c>
      <c r="O171" s="147">
        <v>0</v>
      </c>
      <c r="P171" s="147">
        <f t="shared" si="12"/>
        <v>0</v>
      </c>
      <c r="Q171" s="147">
        <v>0</v>
      </c>
      <c r="R171" s="147">
        <f t="shared" si="13"/>
        <v>0</v>
      </c>
      <c r="S171" s="147">
        <v>0</v>
      </c>
      <c r="T171" s="148">
        <f t="shared" si="14"/>
        <v>0</v>
      </c>
      <c r="AR171" s="149" t="s">
        <v>145</v>
      </c>
      <c r="AT171" s="149" t="s">
        <v>177</v>
      </c>
      <c r="AU171" s="149" t="s">
        <v>72</v>
      </c>
      <c r="AY171" s="15" t="s">
        <v>125</v>
      </c>
      <c r="BE171" s="150">
        <f t="shared" si="15"/>
        <v>0</v>
      </c>
      <c r="BF171" s="150">
        <f t="shared" si="16"/>
        <v>0</v>
      </c>
      <c r="BG171" s="150">
        <f t="shared" si="17"/>
        <v>0</v>
      </c>
      <c r="BH171" s="150">
        <f t="shared" si="18"/>
        <v>0</v>
      </c>
      <c r="BI171" s="150">
        <f t="shared" si="19"/>
        <v>0</v>
      </c>
      <c r="BJ171" s="15" t="s">
        <v>76</v>
      </c>
      <c r="BK171" s="150">
        <f t="shared" si="20"/>
        <v>0</v>
      </c>
      <c r="BL171" s="15" t="s">
        <v>133</v>
      </c>
      <c r="BM171" s="149" t="s">
        <v>258</v>
      </c>
    </row>
    <row r="172" spans="2:65" s="1" customFormat="1" ht="16.5" customHeight="1" x14ac:dyDescent="0.2">
      <c r="B172" s="138"/>
      <c r="C172" s="184">
        <f t="shared" si="10"/>
        <v>46</v>
      </c>
      <c r="D172" s="184" t="s">
        <v>177</v>
      </c>
      <c r="E172" s="185" t="s">
        <v>375</v>
      </c>
      <c r="F172" s="183" t="s">
        <v>373</v>
      </c>
      <c r="G172" s="167" t="s">
        <v>1</v>
      </c>
      <c r="H172" s="168">
        <v>1</v>
      </c>
      <c r="I172" s="181"/>
      <c r="J172" s="169">
        <f t="shared" si="11"/>
        <v>0</v>
      </c>
      <c r="K172" s="170"/>
      <c r="L172" s="171"/>
      <c r="M172" s="172" t="s">
        <v>1</v>
      </c>
      <c r="N172" s="173" t="s">
        <v>37</v>
      </c>
      <c r="O172" s="147">
        <v>0</v>
      </c>
      <c r="P172" s="147">
        <f t="shared" si="12"/>
        <v>0</v>
      </c>
      <c r="Q172" s="147">
        <v>0</v>
      </c>
      <c r="R172" s="147">
        <f t="shared" si="13"/>
        <v>0</v>
      </c>
      <c r="S172" s="147">
        <v>0</v>
      </c>
      <c r="T172" s="148">
        <f t="shared" si="14"/>
        <v>0</v>
      </c>
      <c r="AR172" s="149" t="s">
        <v>145</v>
      </c>
      <c r="AT172" s="149" t="s">
        <v>177</v>
      </c>
      <c r="AU172" s="149" t="s">
        <v>72</v>
      </c>
      <c r="AY172" s="15" t="s">
        <v>125</v>
      </c>
      <c r="BE172" s="150">
        <f t="shared" si="15"/>
        <v>0</v>
      </c>
      <c r="BF172" s="150">
        <f t="shared" si="16"/>
        <v>0</v>
      </c>
      <c r="BG172" s="150">
        <f t="shared" si="17"/>
        <v>0</v>
      </c>
      <c r="BH172" s="150">
        <f t="shared" si="18"/>
        <v>0</v>
      </c>
      <c r="BI172" s="150">
        <f t="shared" si="19"/>
        <v>0</v>
      </c>
      <c r="BJ172" s="15" t="s">
        <v>76</v>
      </c>
      <c r="BK172" s="150">
        <f t="shared" si="20"/>
        <v>0</v>
      </c>
      <c r="BL172" s="15" t="s">
        <v>133</v>
      </c>
      <c r="BM172" s="149" t="s">
        <v>261</v>
      </c>
    </row>
    <row r="173" spans="2:65" s="1" customFormat="1" ht="16.5" customHeight="1" x14ac:dyDescent="0.2">
      <c r="B173" s="138"/>
      <c r="C173" s="184">
        <f t="shared" si="10"/>
        <v>47</v>
      </c>
      <c r="D173" s="184" t="s">
        <v>177</v>
      </c>
      <c r="E173" s="185" t="s">
        <v>376</v>
      </c>
      <c r="F173" s="183" t="s">
        <v>373</v>
      </c>
      <c r="G173" s="167" t="s">
        <v>1</v>
      </c>
      <c r="H173" s="168">
        <v>1</v>
      </c>
      <c r="I173" s="181"/>
      <c r="J173" s="169">
        <f t="shared" si="11"/>
        <v>0</v>
      </c>
      <c r="K173" s="170"/>
      <c r="L173" s="171"/>
      <c r="M173" s="172" t="s">
        <v>1</v>
      </c>
      <c r="N173" s="173" t="s">
        <v>37</v>
      </c>
      <c r="O173" s="147">
        <v>0</v>
      </c>
      <c r="P173" s="147">
        <f t="shared" si="12"/>
        <v>0</v>
      </c>
      <c r="Q173" s="147">
        <v>0</v>
      </c>
      <c r="R173" s="147">
        <f t="shared" si="13"/>
        <v>0</v>
      </c>
      <c r="S173" s="147">
        <v>0</v>
      </c>
      <c r="T173" s="148">
        <f t="shared" si="14"/>
        <v>0</v>
      </c>
      <c r="AR173" s="149" t="s">
        <v>145</v>
      </c>
      <c r="AT173" s="149" t="s">
        <v>177</v>
      </c>
      <c r="AU173" s="149" t="s">
        <v>72</v>
      </c>
      <c r="AY173" s="15" t="s">
        <v>125</v>
      </c>
      <c r="BE173" s="150">
        <f t="shared" si="15"/>
        <v>0</v>
      </c>
      <c r="BF173" s="150">
        <f t="shared" si="16"/>
        <v>0</v>
      </c>
      <c r="BG173" s="150">
        <f t="shared" si="17"/>
        <v>0</v>
      </c>
      <c r="BH173" s="150">
        <f t="shared" si="18"/>
        <v>0</v>
      </c>
      <c r="BI173" s="150">
        <f t="shared" si="19"/>
        <v>0</v>
      </c>
      <c r="BJ173" s="15" t="s">
        <v>76</v>
      </c>
      <c r="BK173" s="150">
        <f t="shared" si="20"/>
        <v>0</v>
      </c>
      <c r="BL173" s="15" t="s">
        <v>133</v>
      </c>
      <c r="BM173" s="149" t="s">
        <v>264</v>
      </c>
    </row>
    <row r="174" spans="2:65" s="1" customFormat="1" ht="84.75" customHeight="1" x14ac:dyDescent="0.2">
      <c r="B174" s="138"/>
      <c r="C174" s="184">
        <f t="shared" si="10"/>
        <v>48</v>
      </c>
      <c r="D174" s="184" t="s">
        <v>177</v>
      </c>
      <c r="E174" s="185" t="s">
        <v>461</v>
      </c>
      <c r="F174" s="183" t="s">
        <v>439</v>
      </c>
      <c r="G174" s="167" t="s">
        <v>1</v>
      </c>
      <c r="H174" s="168">
        <v>1</v>
      </c>
      <c r="I174" s="181"/>
      <c r="J174" s="169">
        <f t="shared" si="11"/>
        <v>0</v>
      </c>
      <c r="K174" s="170"/>
      <c r="L174" s="171"/>
      <c r="M174" s="172" t="s">
        <v>1</v>
      </c>
      <c r="N174" s="173" t="s">
        <v>37</v>
      </c>
      <c r="O174" s="147">
        <v>0</v>
      </c>
      <c r="P174" s="147">
        <f t="shared" si="12"/>
        <v>0</v>
      </c>
      <c r="Q174" s="147">
        <v>0</v>
      </c>
      <c r="R174" s="147">
        <f t="shared" si="13"/>
        <v>0</v>
      </c>
      <c r="S174" s="147">
        <v>0</v>
      </c>
      <c r="T174" s="148">
        <f t="shared" si="14"/>
        <v>0</v>
      </c>
      <c r="AR174" s="149" t="s">
        <v>145</v>
      </c>
      <c r="AT174" s="149" t="s">
        <v>177</v>
      </c>
      <c r="AU174" s="149" t="s">
        <v>72</v>
      </c>
      <c r="AY174" s="15" t="s">
        <v>125</v>
      </c>
      <c r="BE174" s="150">
        <f t="shared" si="15"/>
        <v>0</v>
      </c>
      <c r="BF174" s="150">
        <f t="shared" si="16"/>
        <v>0</v>
      </c>
      <c r="BG174" s="150">
        <f t="shared" si="17"/>
        <v>0</v>
      </c>
      <c r="BH174" s="150">
        <f t="shared" si="18"/>
        <v>0</v>
      </c>
      <c r="BI174" s="150">
        <f t="shared" si="19"/>
        <v>0</v>
      </c>
      <c r="BJ174" s="15" t="s">
        <v>76</v>
      </c>
      <c r="BK174" s="150">
        <f t="shared" si="20"/>
        <v>0</v>
      </c>
      <c r="BL174" s="15" t="s">
        <v>133</v>
      </c>
      <c r="BM174" s="149" t="s">
        <v>267</v>
      </c>
    </row>
    <row r="175" spans="2:65" s="1" customFormat="1" ht="84" customHeight="1" x14ac:dyDescent="0.2">
      <c r="B175" s="138"/>
      <c r="C175" s="184">
        <f t="shared" si="10"/>
        <v>49</v>
      </c>
      <c r="D175" s="184" t="s">
        <v>177</v>
      </c>
      <c r="E175" s="185" t="s">
        <v>377</v>
      </c>
      <c r="F175" s="183" t="s">
        <v>439</v>
      </c>
      <c r="G175" s="167" t="s">
        <v>1</v>
      </c>
      <c r="H175" s="168">
        <v>1</v>
      </c>
      <c r="I175" s="181"/>
      <c r="J175" s="169">
        <f t="shared" si="11"/>
        <v>0</v>
      </c>
      <c r="K175" s="170"/>
      <c r="L175" s="171"/>
      <c r="M175" s="172" t="s">
        <v>1</v>
      </c>
      <c r="N175" s="173" t="s">
        <v>37</v>
      </c>
      <c r="O175" s="147">
        <v>0</v>
      </c>
      <c r="P175" s="147">
        <f t="shared" si="12"/>
        <v>0</v>
      </c>
      <c r="Q175" s="147">
        <v>0</v>
      </c>
      <c r="R175" s="147">
        <f t="shared" si="13"/>
        <v>0</v>
      </c>
      <c r="S175" s="147">
        <v>0</v>
      </c>
      <c r="T175" s="148">
        <f t="shared" si="14"/>
        <v>0</v>
      </c>
      <c r="AR175" s="149" t="s">
        <v>145</v>
      </c>
      <c r="AT175" s="149" t="s">
        <v>177</v>
      </c>
      <c r="AU175" s="149" t="s">
        <v>72</v>
      </c>
      <c r="AY175" s="15" t="s">
        <v>125</v>
      </c>
      <c r="BE175" s="150">
        <f t="shared" si="15"/>
        <v>0</v>
      </c>
      <c r="BF175" s="150">
        <f t="shared" si="16"/>
        <v>0</v>
      </c>
      <c r="BG175" s="150">
        <f t="shared" si="17"/>
        <v>0</v>
      </c>
      <c r="BH175" s="150">
        <f t="shared" si="18"/>
        <v>0</v>
      </c>
      <c r="BI175" s="150">
        <f t="shared" si="19"/>
        <v>0</v>
      </c>
      <c r="BJ175" s="15" t="s">
        <v>76</v>
      </c>
      <c r="BK175" s="150">
        <f t="shared" si="20"/>
        <v>0</v>
      </c>
      <c r="BL175" s="15" t="s">
        <v>133</v>
      </c>
      <c r="BM175" s="149" t="s">
        <v>287</v>
      </c>
    </row>
    <row r="176" spans="2:65" s="1" customFormat="1" ht="90.75" customHeight="1" x14ac:dyDescent="0.2">
      <c r="B176" s="138"/>
      <c r="C176" s="184">
        <f t="shared" si="10"/>
        <v>50</v>
      </c>
      <c r="D176" s="184" t="s">
        <v>177</v>
      </c>
      <c r="E176" s="185" t="s">
        <v>377</v>
      </c>
      <c r="F176" s="183" t="s">
        <v>439</v>
      </c>
      <c r="G176" s="167" t="s">
        <v>1</v>
      </c>
      <c r="H176" s="168">
        <v>1</v>
      </c>
      <c r="I176" s="181"/>
      <c r="J176" s="169">
        <f t="shared" si="11"/>
        <v>0</v>
      </c>
      <c r="K176" s="170"/>
      <c r="L176" s="171"/>
      <c r="M176" s="172" t="s">
        <v>1</v>
      </c>
      <c r="N176" s="173" t="s">
        <v>37</v>
      </c>
      <c r="O176" s="147">
        <v>0</v>
      </c>
      <c r="P176" s="147">
        <f t="shared" si="12"/>
        <v>0</v>
      </c>
      <c r="Q176" s="147">
        <v>0</v>
      </c>
      <c r="R176" s="147">
        <f t="shared" si="13"/>
        <v>0</v>
      </c>
      <c r="S176" s="147">
        <v>0</v>
      </c>
      <c r="T176" s="148">
        <f t="shared" si="14"/>
        <v>0</v>
      </c>
      <c r="AR176" s="149" t="s">
        <v>145</v>
      </c>
      <c r="AT176" s="149" t="s">
        <v>177</v>
      </c>
      <c r="AU176" s="149" t="s">
        <v>72</v>
      </c>
      <c r="AY176" s="15" t="s">
        <v>125</v>
      </c>
      <c r="BE176" s="150">
        <f t="shared" si="15"/>
        <v>0</v>
      </c>
      <c r="BF176" s="150">
        <f t="shared" si="16"/>
        <v>0</v>
      </c>
      <c r="BG176" s="150">
        <f t="shared" si="17"/>
        <v>0</v>
      </c>
      <c r="BH176" s="150">
        <f t="shared" si="18"/>
        <v>0</v>
      </c>
      <c r="BI176" s="150">
        <f t="shared" si="19"/>
        <v>0</v>
      </c>
      <c r="BJ176" s="15" t="s">
        <v>76</v>
      </c>
      <c r="BK176" s="150">
        <f t="shared" si="20"/>
        <v>0</v>
      </c>
      <c r="BL176" s="15" t="s">
        <v>133</v>
      </c>
      <c r="BM176" s="149" t="s">
        <v>288</v>
      </c>
    </row>
    <row r="177" spans="2:65" s="1" customFormat="1" ht="84.75" customHeight="1" x14ac:dyDescent="0.2">
      <c r="B177" s="138"/>
      <c r="C177" s="184">
        <f t="shared" si="10"/>
        <v>51</v>
      </c>
      <c r="D177" s="184" t="s">
        <v>177</v>
      </c>
      <c r="E177" s="185" t="s">
        <v>377</v>
      </c>
      <c r="F177" s="183" t="s">
        <v>439</v>
      </c>
      <c r="G177" s="167" t="s">
        <v>1</v>
      </c>
      <c r="H177" s="168">
        <v>1</v>
      </c>
      <c r="I177" s="181"/>
      <c r="J177" s="169">
        <f t="shared" si="11"/>
        <v>0</v>
      </c>
      <c r="K177" s="170"/>
      <c r="L177" s="171"/>
      <c r="M177" s="172" t="s">
        <v>1</v>
      </c>
      <c r="N177" s="173" t="s">
        <v>37</v>
      </c>
      <c r="O177" s="147">
        <v>0</v>
      </c>
      <c r="P177" s="147">
        <f t="shared" si="12"/>
        <v>0</v>
      </c>
      <c r="Q177" s="147">
        <v>0</v>
      </c>
      <c r="R177" s="147">
        <f t="shared" si="13"/>
        <v>0</v>
      </c>
      <c r="S177" s="147">
        <v>0</v>
      </c>
      <c r="T177" s="148">
        <f t="shared" si="14"/>
        <v>0</v>
      </c>
      <c r="AR177" s="149" t="s">
        <v>145</v>
      </c>
      <c r="AT177" s="149" t="s">
        <v>177</v>
      </c>
      <c r="AU177" s="149" t="s">
        <v>72</v>
      </c>
      <c r="AY177" s="15" t="s">
        <v>125</v>
      </c>
      <c r="BE177" s="150">
        <f t="shared" si="15"/>
        <v>0</v>
      </c>
      <c r="BF177" s="150">
        <f t="shared" si="16"/>
        <v>0</v>
      </c>
      <c r="BG177" s="150">
        <f t="shared" si="17"/>
        <v>0</v>
      </c>
      <c r="BH177" s="150">
        <f t="shared" si="18"/>
        <v>0</v>
      </c>
      <c r="BI177" s="150">
        <f t="shared" si="19"/>
        <v>0</v>
      </c>
      <c r="BJ177" s="15" t="s">
        <v>76</v>
      </c>
      <c r="BK177" s="150">
        <f t="shared" si="20"/>
        <v>0</v>
      </c>
      <c r="BL177" s="15" t="s">
        <v>133</v>
      </c>
      <c r="BM177" s="149" t="s">
        <v>289</v>
      </c>
    </row>
    <row r="178" spans="2:65" s="1" customFormat="1" ht="92.25" customHeight="1" x14ac:dyDescent="0.2">
      <c r="B178" s="138"/>
      <c r="C178" s="184">
        <f t="shared" si="10"/>
        <v>52</v>
      </c>
      <c r="D178" s="184" t="s">
        <v>177</v>
      </c>
      <c r="E178" s="185" t="s">
        <v>378</v>
      </c>
      <c r="F178" s="183" t="s">
        <v>408</v>
      </c>
      <c r="G178" s="167" t="s">
        <v>1</v>
      </c>
      <c r="H178" s="168">
        <v>1</v>
      </c>
      <c r="I178" s="181"/>
      <c r="J178" s="169">
        <f t="shared" si="11"/>
        <v>0</v>
      </c>
      <c r="K178" s="170"/>
      <c r="L178" s="171"/>
      <c r="M178" s="172" t="s">
        <v>1</v>
      </c>
      <c r="N178" s="173" t="s">
        <v>37</v>
      </c>
      <c r="O178" s="147">
        <v>0</v>
      </c>
      <c r="P178" s="147">
        <f t="shared" si="12"/>
        <v>0</v>
      </c>
      <c r="Q178" s="147">
        <v>0</v>
      </c>
      <c r="R178" s="147">
        <f t="shared" si="13"/>
        <v>0</v>
      </c>
      <c r="S178" s="147">
        <v>0</v>
      </c>
      <c r="T178" s="148">
        <f t="shared" si="14"/>
        <v>0</v>
      </c>
      <c r="AR178" s="149" t="s">
        <v>145</v>
      </c>
      <c r="AT178" s="149" t="s">
        <v>177</v>
      </c>
      <c r="AU178" s="149" t="s">
        <v>72</v>
      </c>
      <c r="AY178" s="15" t="s">
        <v>125</v>
      </c>
      <c r="BE178" s="150">
        <f t="shared" si="15"/>
        <v>0</v>
      </c>
      <c r="BF178" s="150">
        <f t="shared" si="16"/>
        <v>0</v>
      </c>
      <c r="BG178" s="150">
        <f t="shared" si="17"/>
        <v>0</v>
      </c>
      <c r="BH178" s="150">
        <f t="shared" si="18"/>
        <v>0</v>
      </c>
      <c r="BI178" s="150">
        <f t="shared" si="19"/>
        <v>0</v>
      </c>
      <c r="BJ178" s="15" t="s">
        <v>76</v>
      </c>
      <c r="BK178" s="150">
        <f t="shared" si="20"/>
        <v>0</v>
      </c>
      <c r="BL178" s="15" t="s">
        <v>133</v>
      </c>
      <c r="BM178" s="149" t="s">
        <v>290</v>
      </c>
    </row>
    <row r="179" spans="2:65" s="1" customFormat="1" ht="103.5" customHeight="1" x14ac:dyDescent="0.2">
      <c r="B179" s="138"/>
      <c r="C179" s="184">
        <f t="shared" si="10"/>
        <v>53</v>
      </c>
      <c r="D179" s="184" t="s">
        <v>177</v>
      </c>
      <c r="E179" s="185" t="s">
        <v>379</v>
      </c>
      <c r="F179" s="183" t="s">
        <v>440</v>
      </c>
      <c r="G179" s="167" t="s">
        <v>1</v>
      </c>
      <c r="H179" s="168">
        <v>1</v>
      </c>
      <c r="I179" s="181"/>
      <c r="J179" s="169">
        <f t="shared" si="11"/>
        <v>0</v>
      </c>
      <c r="K179" s="170"/>
      <c r="L179" s="171"/>
      <c r="M179" s="172" t="s">
        <v>1</v>
      </c>
      <c r="N179" s="173" t="s">
        <v>37</v>
      </c>
      <c r="O179" s="147">
        <v>0</v>
      </c>
      <c r="P179" s="147">
        <f t="shared" si="12"/>
        <v>0</v>
      </c>
      <c r="Q179" s="147">
        <v>0</v>
      </c>
      <c r="R179" s="147">
        <f t="shared" si="13"/>
        <v>0</v>
      </c>
      <c r="S179" s="147">
        <v>0</v>
      </c>
      <c r="T179" s="148">
        <f t="shared" si="14"/>
        <v>0</v>
      </c>
      <c r="AR179" s="149" t="s">
        <v>145</v>
      </c>
      <c r="AT179" s="149" t="s">
        <v>177</v>
      </c>
      <c r="AU179" s="149" t="s">
        <v>72</v>
      </c>
      <c r="AY179" s="15" t="s">
        <v>125</v>
      </c>
      <c r="BE179" s="150">
        <f t="shared" si="15"/>
        <v>0</v>
      </c>
      <c r="BF179" s="150">
        <f t="shared" si="16"/>
        <v>0</v>
      </c>
      <c r="BG179" s="150">
        <f t="shared" si="17"/>
        <v>0</v>
      </c>
      <c r="BH179" s="150">
        <f t="shared" si="18"/>
        <v>0</v>
      </c>
      <c r="BI179" s="150">
        <f t="shared" si="19"/>
        <v>0</v>
      </c>
      <c r="BJ179" s="15" t="s">
        <v>76</v>
      </c>
      <c r="BK179" s="150">
        <f t="shared" si="20"/>
        <v>0</v>
      </c>
      <c r="BL179" s="15" t="s">
        <v>133</v>
      </c>
      <c r="BM179" s="149" t="s">
        <v>291</v>
      </c>
    </row>
    <row r="180" spans="2:65" s="1" customFormat="1" ht="73.5" customHeight="1" x14ac:dyDescent="0.2">
      <c r="B180" s="138"/>
      <c r="C180" s="184">
        <f t="shared" si="10"/>
        <v>54</v>
      </c>
      <c r="D180" s="184" t="s">
        <v>177</v>
      </c>
      <c r="E180" s="185" t="s">
        <v>410</v>
      </c>
      <c r="F180" s="183" t="s">
        <v>441</v>
      </c>
      <c r="G180" s="167" t="s">
        <v>1</v>
      </c>
      <c r="H180" s="168">
        <v>1</v>
      </c>
      <c r="I180" s="181"/>
      <c r="J180" s="169">
        <f t="shared" si="11"/>
        <v>0</v>
      </c>
      <c r="K180" s="170"/>
      <c r="L180" s="171"/>
      <c r="M180" s="172" t="s">
        <v>1</v>
      </c>
      <c r="N180" s="173" t="s">
        <v>37</v>
      </c>
      <c r="O180" s="147">
        <v>0</v>
      </c>
      <c r="P180" s="147">
        <f t="shared" si="12"/>
        <v>0</v>
      </c>
      <c r="Q180" s="147">
        <v>0</v>
      </c>
      <c r="R180" s="147">
        <f t="shared" si="13"/>
        <v>0</v>
      </c>
      <c r="S180" s="147">
        <v>0</v>
      </c>
      <c r="T180" s="148">
        <f t="shared" si="14"/>
        <v>0</v>
      </c>
      <c r="AR180" s="149" t="s">
        <v>145</v>
      </c>
      <c r="AT180" s="149" t="s">
        <v>177</v>
      </c>
      <c r="AU180" s="149" t="s">
        <v>72</v>
      </c>
      <c r="AY180" s="15" t="s">
        <v>125</v>
      </c>
      <c r="BE180" s="150">
        <f t="shared" si="15"/>
        <v>0</v>
      </c>
      <c r="BF180" s="150">
        <f t="shared" si="16"/>
        <v>0</v>
      </c>
      <c r="BG180" s="150">
        <f t="shared" si="17"/>
        <v>0</v>
      </c>
      <c r="BH180" s="150">
        <f t="shared" si="18"/>
        <v>0</v>
      </c>
      <c r="BI180" s="150">
        <f t="shared" si="19"/>
        <v>0</v>
      </c>
      <c r="BJ180" s="15" t="s">
        <v>76</v>
      </c>
      <c r="BK180" s="150">
        <f t="shared" si="20"/>
        <v>0</v>
      </c>
      <c r="BL180" s="15" t="s">
        <v>133</v>
      </c>
      <c r="BM180" s="149" t="s">
        <v>292</v>
      </c>
    </row>
    <row r="181" spans="2:65" s="1" customFormat="1" ht="84" customHeight="1" x14ac:dyDescent="0.2">
      <c r="B181" s="138"/>
      <c r="C181" s="184">
        <f t="shared" si="10"/>
        <v>55</v>
      </c>
      <c r="D181" s="184" t="s">
        <v>177</v>
      </c>
      <c r="E181" s="185" t="s">
        <v>409</v>
      </c>
      <c r="F181" s="183" t="s">
        <v>442</v>
      </c>
      <c r="G181" s="167" t="s">
        <v>1</v>
      </c>
      <c r="H181" s="168">
        <v>1</v>
      </c>
      <c r="I181" s="181"/>
      <c r="J181" s="169">
        <f t="shared" si="11"/>
        <v>0</v>
      </c>
      <c r="K181" s="170"/>
      <c r="L181" s="171"/>
      <c r="M181" s="172" t="s">
        <v>1</v>
      </c>
      <c r="N181" s="173" t="s">
        <v>37</v>
      </c>
      <c r="O181" s="147">
        <v>0</v>
      </c>
      <c r="P181" s="147">
        <f t="shared" si="12"/>
        <v>0</v>
      </c>
      <c r="Q181" s="147">
        <v>0</v>
      </c>
      <c r="R181" s="147">
        <f t="shared" si="13"/>
        <v>0</v>
      </c>
      <c r="S181" s="147">
        <v>0</v>
      </c>
      <c r="T181" s="148">
        <f t="shared" si="14"/>
        <v>0</v>
      </c>
      <c r="AR181" s="149" t="s">
        <v>145</v>
      </c>
      <c r="AT181" s="149" t="s">
        <v>177</v>
      </c>
      <c r="AU181" s="149" t="s">
        <v>72</v>
      </c>
      <c r="AY181" s="15" t="s">
        <v>125</v>
      </c>
      <c r="BE181" s="150">
        <f t="shared" si="15"/>
        <v>0</v>
      </c>
      <c r="BF181" s="150">
        <f t="shared" si="16"/>
        <v>0</v>
      </c>
      <c r="BG181" s="150">
        <f t="shared" si="17"/>
        <v>0</v>
      </c>
      <c r="BH181" s="150">
        <f t="shared" si="18"/>
        <v>0</v>
      </c>
      <c r="BI181" s="150">
        <f t="shared" si="19"/>
        <v>0</v>
      </c>
      <c r="BJ181" s="15" t="s">
        <v>76</v>
      </c>
      <c r="BK181" s="150">
        <f t="shared" si="20"/>
        <v>0</v>
      </c>
      <c r="BL181" s="15" t="s">
        <v>133</v>
      </c>
      <c r="BM181" s="149" t="s">
        <v>293</v>
      </c>
    </row>
    <row r="182" spans="2:65" s="1" customFormat="1" ht="33" customHeight="1" x14ac:dyDescent="0.2">
      <c r="B182" s="138"/>
      <c r="C182" s="184">
        <f t="shared" si="10"/>
        <v>56</v>
      </c>
      <c r="D182" s="184" t="s">
        <v>177</v>
      </c>
      <c r="E182" s="185" t="s">
        <v>380</v>
      </c>
      <c r="F182" s="183" t="s">
        <v>381</v>
      </c>
      <c r="G182" s="167" t="s">
        <v>1</v>
      </c>
      <c r="H182" s="168">
        <v>1</v>
      </c>
      <c r="I182" s="181"/>
      <c r="J182" s="169">
        <f t="shared" si="11"/>
        <v>0</v>
      </c>
      <c r="K182" s="170"/>
      <c r="L182" s="171"/>
      <c r="M182" s="172" t="s">
        <v>1</v>
      </c>
      <c r="N182" s="173" t="s">
        <v>37</v>
      </c>
      <c r="O182" s="147">
        <v>0</v>
      </c>
      <c r="P182" s="147">
        <f t="shared" si="12"/>
        <v>0</v>
      </c>
      <c r="Q182" s="147">
        <v>0</v>
      </c>
      <c r="R182" s="147">
        <f t="shared" si="13"/>
        <v>0</v>
      </c>
      <c r="S182" s="147">
        <v>0</v>
      </c>
      <c r="T182" s="148">
        <f t="shared" si="14"/>
        <v>0</v>
      </c>
      <c r="AR182" s="149" t="s">
        <v>145</v>
      </c>
      <c r="AT182" s="149" t="s">
        <v>177</v>
      </c>
      <c r="AU182" s="149" t="s">
        <v>72</v>
      </c>
      <c r="AY182" s="15" t="s">
        <v>125</v>
      </c>
      <c r="BE182" s="150">
        <f t="shared" si="15"/>
        <v>0</v>
      </c>
      <c r="BF182" s="150">
        <f t="shared" si="16"/>
        <v>0</v>
      </c>
      <c r="BG182" s="150">
        <f t="shared" si="17"/>
        <v>0</v>
      </c>
      <c r="BH182" s="150">
        <f t="shared" si="18"/>
        <v>0</v>
      </c>
      <c r="BI182" s="150">
        <f t="shared" si="19"/>
        <v>0</v>
      </c>
      <c r="BJ182" s="15" t="s">
        <v>76</v>
      </c>
      <c r="BK182" s="150">
        <f t="shared" si="20"/>
        <v>0</v>
      </c>
      <c r="BL182" s="15" t="s">
        <v>133</v>
      </c>
      <c r="BM182" s="149" t="s">
        <v>294</v>
      </c>
    </row>
    <row r="183" spans="2:65" s="1" customFormat="1" ht="24.2" customHeight="1" x14ac:dyDescent="0.2">
      <c r="B183" s="138"/>
      <c r="C183" s="184">
        <f t="shared" si="10"/>
        <v>57</v>
      </c>
      <c r="D183" s="184" t="s">
        <v>177</v>
      </c>
      <c r="E183" s="185" t="s">
        <v>382</v>
      </c>
      <c r="F183" s="183" t="s">
        <v>383</v>
      </c>
      <c r="G183" s="167" t="s">
        <v>1</v>
      </c>
      <c r="H183" s="168">
        <v>1</v>
      </c>
      <c r="I183" s="181"/>
      <c r="J183" s="169">
        <f t="shared" si="11"/>
        <v>0</v>
      </c>
      <c r="K183" s="170"/>
      <c r="L183" s="171"/>
      <c r="M183" s="172" t="s">
        <v>1</v>
      </c>
      <c r="N183" s="173" t="s">
        <v>37</v>
      </c>
      <c r="O183" s="147">
        <v>0</v>
      </c>
      <c r="P183" s="147">
        <f t="shared" si="12"/>
        <v>0</v>
      </c>
      <c r="Q183" s="147">
        <v>0</v>
      </c>
      <c r="R183" s="147">
        <f t="shared" si="13"/>
        <v>0</v>
      </c>
      <c r="S183" s="147">
        <v>0</v>
      </c>
      <c r="T183" s="148">
        <f t="shared" si="14"/>
        <v>0</v>
      </c>
      <c r="AR183" s="149" t="s">
        <v>145</v>
      </c>
      <c r="AT183" s="149" t="s">
        <v>177</v>
      </c>
      <c r="AU183" s="149" t="s">
        <v>72</v>
      </c>
      <c r="AY183" s="15" t="s">
        <v>125</v>
      </c>
      <c r="BE183" s="150">
        <f t="shared" si="15"/>
        <v>0</v>
      </c>
      <c r="BF183" s="150">
        <f t="shared" si="16"/>
        <v>0</v>
      </c>
      <c r="BG183" s="150">
        <f t="shared" si="17"/>
        <v>0</v>
      </c>
      <c r="BH183" s="150">
        <f t="shared" si="18"/>
        <v>0</v>
      </c>
      <c r="BI183" s="150">
        <f t="shared" si="19"/>
        <v>0</v>
      </c>
      <c r="BJ183" s="15" t="s">
        <v>76</v>
      </c>
      <c r="BK183" s="150">
        <f t="shared" si="20"/>
        <v>0</v>
      </c>
      <c r="BL183" s="15" t="s">
        <v>133</v>
      </c>
      <c r="BM183" s="149" t="s">
        <v>295</v>
      </c>
    </row>
    <row r="184" spans="2:65" s="1" customFormat="1" ht="24.2" customHeight="1" x14ac:dyDescent="0.2">
      <c r="B184" s="138"/>
      <c r="C184" s="184">
        <f t="shared" si="10"/>
        <v>58</v>
      </c>
      <c r="D184" s="184" t="s">
        <v>177</v>
      </c>
      <c r="E184" s="185" t="s">
        <v>384</v>
      </c>
      <c r="F184" s="183" t="s">
        <v>385</v>
      </c>
      <c r="G184" s="167" t="s">
        <v>1</v>
      </c>
      <c r="H184" s="168">
        <v>1</v>
      </c>
      <c r="I184" s="181"/>
      <c r="J184" s="169">
        <f t="shared" si="11"/>
        <v>0</v>
      </c>
      <c r="K184" s="170"/>
      <c r="L184" s="171"/>
      <c r="M184" s="172" t="s">
        <v>1</v>
      </c>
      <c r="N184" s="173" t="s">
        <v>37</v>
      </c>
      <c r="O184" s="147">
        <v>0</v>
      </c>
      <c r="P184" s="147">
        <f t="shared" si="12"/>
        <v>0</v>
      </c>
      <c r="Q184" s="147">
        <v>0</v>
      </c>
      <c r="R184" s="147">
        <f t="shared" si="13"/>
        <v>0</v>
      </c>
      <c r="S184" s="147">
        <v>0</v>
      </c>
      <c r="T184" s="148">
        <f t="shared" si="14"/>
        <v>0</v>
      </c>
      <c r="AR184" s="149" t="s">
        <v>145</v>
      </c>
      <c r="AT184" s="149" t="s">
        <v>177</v>
      </c>
      <c r="AU184" s="149" t="s">
        <v>72</v>
      </c>
      <c r="AY184" s="15" t="s">
        <v>125</v>
      </c>
      <c r="BE184" s="150">
        <f t="shared" si="15"/>
        <v>0</v>
      </c>
      <c r="BF184" s="150">
        <f t="shared" si="16"/>
        <v>0</v>
      </c>
      <c r="BG184" s="150">
        <f t="shared" si="17"/>
        <v>0</v>
      </c>
      <c r="BH184" s="150">
        <f t="shared" si="18"/>
        <v>0</v>
      </c>
      <c r="BI184" s="150">
        <f t="shared" si="19"/>
        <v>0</v>
      </c>
      <c r="BJ184" s="15" t="s">
        <v>76</v>
      </c>
      <c r="BK184" s="150">
        <f t="shared" si="20"/>
        <v>0</v>
      </c>
      <c r="BL184" s="15" t="s">
        <v>133</v>
      </c>
      <c r="BM184" s="149" t="s">
        <v>296</v>
      </c>
    </row>
    <row r="185" spans="2:65" s="1" customFormat="1" ht="71.25" customHeight="1" x14ac:dyDescent="0.2">
      <c r="B185" s="138"/>
      <c r="C185" s="184">
        <f t="shared" si="10"/>
        <v>59</v>
      </c>
      <c r="D185" s="184" t="s">
        <v>177</v>
      </c>
      <c r="E185" s="185" t="s">
        <v>386</v>
      </c>
      <c r="F185" s="183" t="s">
        <v>443</v>
      </c>
      <c r="G185" s="167" t="s">
        <v>1</v>
      </c>
      <c r="H185" s="168">
        <v>1</v>
      </c>
      <c r="I185" s="181"/>
      <c r="J185" s="169">
        <f t="shared" si="11"/>
        <v>0</v>
      </c>
      <c r="K185" s="170"/>
      <c r="L185" s="171"/>
      <c r="M185" s="172" t="s">
        <v>1</v>
      </c>
      <c r="N185" s="173" t="s">
        <v>37</v>
      </c>
      <c r="O185" s="147">
        <v>0</v>
      </c>
      <c r="P185" s="147">
        <f t="shared" si="12"/>
        <v>0</v>
      </c>
      <c r="Q185" s="147">
        <v>0</v>
      </c>
      <c r="R185" s="147">
        <f t="shared" si="13"/>
        <v>0</v>
      </c>
      <c r="S185" s="147">
        <v>0</v>
      </c>
      <c r="T185" s="148">
        <f t="shared" si="14"/>
        <v>0</v>
      </c>
      <c r="AR185" s="149" t="s">
        <v>145</v>
      </c>
      <c r="AT185" s="149" t="s">
        <v>177</v>
      </c>
      <c r="AU185" s="149" t="s">
        <v>72</v>
      </c>
      <c r="AY185" s="15" t="s">
        <v>125</v>
      </c>
      <c r="BE185" s="150">
        <f t="shared" si="15"/>
        <v>0</v>
      </c>
      <c r="BF185" s="150">
        <f t="shared" si="16"/>
        <v>0</v>
      </c>
      <c r="BG185" s="150">
        <f t="shared" si="17"/>
        <v>0</v>
      </c>
      <c r="BH185" s="150">
        <f t="shared" si="18"/>
        <v>0</v>
      </c>
      <c r="BI185" s="150">
        <f t="shared" si="19"/>
        <v>0</v>
      </c>
      <c r="BJ185" s="15" t="s">
        <v>76</v>
      </c>
      <c r="BK185" s="150">
        <f t="shared" si="20"/>
        <v>0</v>
      </c>
      <c r="BL185" s="15" t="s">
        <v>133</v>
      </c>
      <c r="BM185" s="149" t="s">
        <v>297</v>
      </c>
    </row>
    <row r="186" spans="2:65" s="1" customFormat="1" ht="90" customHeight="1" x14ac:dyDescent="0.2">
      <c r="B186" s="138"/>
      <c r="C186" s="184">
        <f t="shared" si="10"/>
        <v>60</v>
      </c>
      <c r="D186" s="184" t="s">
        <v>177</v>
      </c>
      <c r="E186" s="185" t="s">
        <v>412</v>
      </c>
      <c r="F186" s="183" t="s">
        <v>444</v>
      </c>
      <c r="G186" s="167" t="s">
        <v>1</v>
      </c>
      <c r="H186" s="168">
        <v>1</v>
      </c>
      <c r="I186" s="181"/>
      <c r="J186" s="169">
        <f t="shared" si="11"/>
        <v>0</v>
      </c>
      <c r="K186" s="170"/>
      <c r="L186" s="171"/>
      <c r="M186" s="172" t="s">
        <v>1</v>
      </c>
      <c r="N186" s="173" t="s">
        <v>37</v>
      </c>
      <c r="O186" s="147">
        <v>0</v>
      </c>
      <c r="P186" s="147">
        <f t="shared" si="12"/>
        <v>0</v>
      </c>
      <c r="Q186" s="147">
        <v>0</v>
      </c>
      <c r="R186" s="147">
        <f t="shared" si="13"/>
        <v>0</v>
      </c>
      <c r="S186" s="147">
        <v>0</v>
      </c>
      <c r="T186" s="148">
        <f t="shared" si="14"/>
        <v>0</v>
      </c>
      <c r="AR186" s="149" t="s">
        <v>145</v>
      </c>
      <c r="AT186" s="149" t="s">
        <v>177</v>
      </c>
      <c r="AU186" s="149" t="s">
        <v>72</v>
      </c>
      <c r="AY186" s="15" t="s">
        <v>125</v>
      </c>
      <c r="BE186" s="150">
        <f t="shared" si="15"/>
        <v>0</v>
      </c>
      <c r="BF186" s="150">
        <f t="shared" si="16"/>
        <v>0</v>
      </c>
      <c r="BG186" s="150">
        <f t="shared" si="17"/>
        <v>0</v>
      </c>
      <c r="BH186" s="150">
        <f t="shared" si="18"/>
        <v>0</v>
      </c>
      <c r="BI186" s="150">
        <f t="shared" si="19"/>
        <v>0</v>
      </c>
      <c r="BJ186" s="15" t="s">
        <v>76</v>
      </c>
      <c r="BK186" s="150">
        <f t="shared" si="20"/>
        <v>0</v>
      </c>
      <c r="BL186" s="15" t="s">
        <v>133</v>
      </c>
      <c r="BM186" s="149" t="s">
        <v>387</v>
      </c>
    </row>
    <row r="187" spans="2:65" s="1" customFormat="1" ht="15" customHeight="1" x14ac:dyDescent="0.2">
      <c r="B187" s="138"/>
      <c r="C187" s="164"/>
      <c r="D187" s="164"/>
      <c r="E187" s="165"/>
      <c r="F187" s="166"/>
      <c r="G187" s="167"/>
      <c r="H187" s="168"/>
      <c r="I187" s="169"/>
      <c r="J187" s="169"/>
      <c r="K187" s="170"/>
      <c r="L187" s="171"/>
      <c r="M187" s="172" t="s">
        <v>1</v>
      </c>
      <c r="N187" s="173" t="s">
        <v>37</v>
      </c>
      <c r="O187" s="147">
        <v>0</v>
      </c>
      <c r="P187" s="147">
        <f t="shared" si="12"/>
        <v>0</v>
      </c>
      <c r="Q187" s="147">
        <v>0</v>
      </c>
      <c r="R187" s="147">
        <f t="shared" si="13"/>
        <v>0</v>
      </c>
      <c r="S187" s="147">
        <v>0</v>
      </c>
      <c r="T187" s="148">
        <f t="shared" si="14"/>
        <v>0</v>
      </c>
      <c r="AR187" s="149" t="s">
        <v>145</v>
      </c>
      <c r="AT187" s="149" t="s">
        <v>177</v>
      </c>
      <c r="AU187" s="149" t="s">
        <v>72</v>
      </c>
      <c r="AY187" s="15" t="s">
        <v>125</v>
      </c>
      <c r="BE187" s="150">
        <f t="shared" si="15"/>
        <v>0</v>
      </c>
      <c r="BF187" s="150">
        <f t="shared" si="16"/>
        <v>0</v>
      </c>
      <c r="BG187" s="150">
        <f t="shared" si="17"/>
        <v>0</v>
      </c>
      <c r="BH187" s="150">
        <f t="shared" si="18"/>
        <v>0</v>
      </c>
      <c r="BI187" s="150">
        <f t="shared" si="19"/>
        <v>0</v>
      </c>
      <c r="BJ187" s="15" t="s">
        <v>76</v>
      </c>
      <c r="BK187" s="150">
        <f t="shared" si="20"/>
        <v>0</v>
      </c>
      <c r="BL187" s="15" t="s">
        <v>133</v>
      </c>
      <c r="BM187" s="149" t="s">
        <v>388</v>
      </c>
    </row>
    <row r="188" spans="2:65" s="1" customFormat="1" ht="16.5" customHeight="1" x14ac:dyDescent="0.2">
      <c r="B188" s="138"/>
      <c r="C188" s="164"/>
      <c r="D188" s="164"/>
      <c r="E188" s="165"/>
      <c r="F188" s="166"/>
      <c r="G188" s="167"/>
      <c r="H188" s="168"/>
      <c r="I188" s="169"/>
      <c r="J188" s="169"/>
      <c r="K188" s="170"/>
      <c r="L188" s="171"/>
      <c r="M188" s="172" t="s">
        <v>1</v>
      </c>
      <c r="N188" s="173" t="s">
        <v>37</v>
      </c>
      <c r="O188" s="147">
        <v>0</v>
      </c>
      <c r="P188" s="147">
        <f t="shared" si="12"/>
        <v>0</v>
      </c>
      <c r="Q188" s="147">
        <v>0</v>
      </c>
      <c r="R188" s="147">
        <f t="shared" si="13"/>
        <v>0</v>
      </c>
      <c r="S188" s="147">
        <v>0</v>
      </c>
      <c r="T188" s="148">
        <f t="shared" si="14"/>
        <v>0</v>
      </c>
      <c r="AR188" s="149" t="s">
        <v>145</v>
      </c>
      <c r="AT188" s="149" t="s">
        <v>177</v>
      </c>
      <c r="AU188" s="149" t="s">
        <v>72</v>
      </c>
      <c r="AY188" s="15" t="s">
        <v>125</v>
      </c>
      <c r="BE188" s="150">
        <f t="shared" si="15"/>
        <v>0</v>
      </c>
      <c r="BF188" s="150">
        <f t="shared" si="16"/>
        <v>0</v>
      </c>
      <c r="BG188" s="150">
        <f t="shared" si="17"/>
        <v>0</v>
      </c>
      <c r="BH188" s="150">
        <f t="shared" si="18"/>
        <v>0</v>
      </c>
      <c r="BI188" s="150">
        <f t="shared" si="19"/>
        <v>0</v>
      </c>
      <c r="BJ188" s="15" t="s">
        <v>76</v>
      </c>
      <c r="BK188" s="150">
        <f t="shared" si="20"/>
        <v>0</v>
      </c>
      <c r="BL188" s="15" t="s">
        <v>133</v>
      </c>
      <c r="BM188" s="149" t="s">
        <v>389</v>
      </c>
    </row>
    <row r="189" spans="2:65" s="1" customFormat="1" ht="16.5" customHeight="1" x14ac:dyDescent="0.2">
      <c r="B189" s="138"/>
      <c r="C189" s="164"/>
      <c r="D189" s="164"/>
      <c r="E189" s="165"/>
      <c r="F189" s="166"/>
      <c r="G189" s="167"/>
      <c r="H189" s="168"/>
      <c r="I189" s="169"/>
      <c r="J189" s="169"/>
      <c r="K189" s="170"/>
      <c r="L189" s="171"/>
      <c r="M189" s="178" t="s">
        <v>1</v>
      </c>
      <c r="N189" s="179" t="s">
        <v>37</v>
      </c>
      <c r="O189" s="176">
        <v>0</v>
      </c>
      <c r="P189" s="176">
        <f t="shared" ref="P189" si="21">O189*H189</f>
        <v>0</v>
      </c>
      <c r="Q189" s="176">
        <v>0</v>
      </c>
      <c r="R189" s="176">
        <f t="shared" ref="R189" si="22">Q189*H189</f>
        <v>0</v>
      </c>
      <c r="S189" s="176">
        <v>0</v>
      </c>
      <c r="T189" s="177">
        <f t="shared" ref="T189" si="23">S189*H189</f>
        <v>0</v>
      </c>
      <c r="AR189" s="149" t="s">
        <v>145</v>
      </c>
      <c r="AT189" s="149" t="s">
        <v>177</v>
      </c>
      <c r="AU189" s="149" t="s">
        <v>72</v>
      </c>
      <c r="AY189" s="15" t="s">
        <v>125</v>
      </c>
      <c r="BE189" s="150">
        <f t="shared" si="15"/>
        <v>0</v>
      </c>
      <c r="BF189" s="150">
        <f t="shared" si="16"/>
        <v>0</v>
      </c>
      <c r="BG189" s="150">
        <f t="shared" si="17"/>
        <v>0</v>
      </c>
      <c r="BH189" s="150">
        <f t="shared" si="18"/>
        <v>0</v>
      </c>
      <c r="BI189" s="150">
        <f t="shared" si="19"/>
        <v>0</v>
      </c>
      <c r="BJ189" s="15" t="s">
        <v>76</v>
      </c>
      <c r="BK189" s="150">
        <f t="shared" si="20"/>
        <v>0</v>
      </c>
      <c r="BL189" s="15" t="s">
        <v>133</v>
      </c>
      <c r="BM189" s="149" t="s">
        <v>390</v>
      </c>
    </row>
    <row r="190" spans="2:65" s="1" customFormat="1" ht="6.95" customHeight="1" x14ac:dyDescent="0.2">
      <c r="B190" s="41"/>
      <c r="C190" s="42"/>
      <c r="D190" s="42"/>
      <c r="E190" s="42"/>
      <c r="F190" s="42"/>
      <c r="G190" s="42"/>
      <c r="H190" s="42"/>
      <c r="I190" s="42"/>
      <c r="J190" s="42"/>
      <c r="K190" s="42"/>
      <c r="L190" s="29"/>
    </row>
  </sheetData>
  <autoFilter ref="C123:K189" xr:uid="{00000000-0009-0000-0000-000002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3"/>
  <sheetViews>
    <sheetView showGridLines="0" topLeftCell="A33" workbookViewId="0">
      <selection activeCell="F155" sqref="F15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90" t="s">
        <v>5</v>
      </c>
      <c r="M2" s="191"/>
      <c r="N2" s="191"/>
      <c r="O2" s="191"/>
      <c r="P2" s="191"/>
      <c r="Q2" s="191"/>
      <c r="R2" s="191"/>
      <c r="S2" s="191"/>
      <c r="T2" s="191"/>
      <c r="U2" s="191"/>
      <c r="V2" s="191"/>
      <c r="AT2" s="15" t="s">
        <v>86</v>
      </c>
    </row>
    <row r="3" spans="2:46" ht="6.95" customHeight="1" x14ac:dyDescent="0.2">
      <c r="B3" s="16"/>
      <c r="C3" s="17"/>
      <c r="D3" s="17"/>
      <c r="E3" s="17"/>
      <c r="F3" s="17"/>
      <c r="G3" s="17"/>
      <c r="H3" s="17"/>
      <c r="I3" s="17"/>
      <c r="J3" s="17"/>
      <c r="K3" s="17"/>
      <c r="L3" s="18"/>
      <c r="AT3" s="15" t="s">
        <v>78</v>
      </c>
    </row>
    <row r="4" spans="2:46" ht="24.95" customHeight="1" x14ac:dyDescent="0.2">
      <c r="B4" s="18"/>
      <c r="D4" s="19" t="s">
        <v>91</v>
      </c>
      <c r="L4" s="18"/>
      <c r="M4" s="94" t="s">
        <v>10</v>
      </c>
      <c r="AT4" s="15" t="s">
        <v>3</v>
      </c>
    </row>
    <row r="5" spans="2:46" ht="6.95" customHeight="1" x14ac:dyDescent="0.2">
      <c r="B5" s="18"/>
      <c r="L5" s="18"/>
    </row>
    <row r="6" spans="2:46" ht="12" customHeight="1" x14ac:dyDescent="0.2">
      <c r="B6" s="18"/>
      <c r="D6" s="24" t="s">
        <v>14</v>
      </c>
      <c r="L6" s="18"/>
    </row>
    <row r="7" spans="2:46" ht="16.5" customHeight="1" x14ac:dyDescent="0.2">
      <c r="B7" s="18"/>
      <c r="E7" s="227" t="str">
        <f>'Rekapitulace stavby'!K6</f>
        <v>250522 - ZŠ Úšovice, Mariánské Lázně - zvyšování kvality infrastuktury</v>
      </c>
      <c r="F7" s="228"/>
      <c r="G7" s="228"/>
      <c r="H7" s="228"/>
      <c r="L7" s="18"/>
    </row>
    <row r="8" spans="2:46" ht="12" customHeight="1" x14ac:dyDescent="0.2">
      <c r="B8" s="18"/>
      <c r="D8" s="24" t="s">
        <v>92</v>
      </c>
      <c r="L8" s="18"/>
    </row>
    <row r="9" spans="2:46" s="1" customFormat="1" ht="16.5" customHeight="1" x14ac:dyDescent="0.2">
      <c r="B9" s="29"/>
      <c r="E9" s="227" t="s">
        <v>303</v>
      </c>
      <c r="F9" s="226"/>
      <c r="G9" s="226"/>
      <c r="H9" s="226"/>
      <c r="L9" s="29"/>
    </row>
    <row r="10" spans="2:46" s="1" customFormat="1" ht="12" customHeight="1" x14ac:dyDescent="0.2">
      <c r="B10" s="29"/>
      <c r="D10" s="24" t="s">
        <v>268</v>
      </c>
      <c r="L10" s="29"/>
    </row>
    <row r="11" spans="2:46" s="1" customFormat="1" ht="16.5" customHeight="1" x14ac:dyDescent="0.2">
      <c r="B11" s="29"/>
      <c r="E11" s="217" t="s">
        <v>391</v>
      </c>
      <c r="F11" s="226"/>
      <c r="G11" s="226"/>
      <c r="H11" s="226"/>
      <c r="L11" s="29"/>
    </row>
    <row r="12" spans="2:46" s="1" customFormat="1" x14ac:dyDescent="0.2">
      <c r="B12" s="29"/>
      <c r="L12" s="29"/>
    </row>
    <row r="13" spans="2:46" s="1" customFormat="1" ht="12" customHeight="1" x14ac:dyDescent="0.2">
      <c r="B13" s="29"/>
      <c r="D13" s="24" t="s">
        <v>16</v>
      </c>
      <c r="F13" s="22" t="s">
        <v>1</v>
      </c>
      <c r="I13" s="24" t="s">
        <v>17</v>
      </c>
      <c r="J13" s="22" t="s">
        <v>1</v>
      </c>
      <c r="L13" s="29"/>
    </row>
    <row r="14" spans="2:46" s="1" customFormat="1" ht="12" customHeight="1" x14ac:dyDescent="0.2">
      <c r="B14" s="29"/>
      <c r="D14" s="24" t="s">
        <v>18</v>
      </c>
      <c r="F14" s="22" t="s">
        <v>19</v>
      </c>
      <c r="I14" s="24" t="s">
        <v>20</v>
      </c>
      <c r="J14" s="49" t="str">
        <f>'Rekapitulace stavby'!AN8</f>
        <v>9. 9. 2022</v>
      </c>
      <c r="L14" s="29"/>
    </row>
    <row r="15" spans="2:46" s="1" customFormat="1" ht="10.9" customHeight="1" x14ac:dyDescent="0.2">
      <c r="B15" s="29"/>
      <c r="L15" s="29"/>
    </row>
    <row r="16" spans="2:46" s="1" customFormat="1" ht="12" customHeight="1" x14ac:dyDescent="0.2">
      <c r="B16" s="29"/>
      <c r="D16" s="24" t="s">
        <v>22</v>
      </c>
      <c r="I16" s="24" t="s">
        <v>23</v>
      </c>
      <c r="J16" s="22" t="str">
        <f>IF('Rekapitulace stavby'!AN10="","",'Rekapitulace stavby'!AN10)</f>
        <v/>
      </c>
      <c r="L16" s="29"/>
    </row>
    <row r="17" spans="2:12" s="1" customFormat="1" ht="18" customHeight="1" x14ac:dyDescent="0.2">
      <c r="B17" s="29"/>
      <c r="E17" s="22" t="str">
        <f>IF('Rekapitulace stavby'!E11="","",'Rekapitulace stavby'!E11)</f>
        <v xml:space="preserve"> </v>
      </c>
      <c r="I17" s="24" t="s">
        <v>24</v>
      </c>
      <c r="J17" s="22" t="str">
        <f>IF('Rekapitulace stavby'!AN11="","",'Rekapitulace stavby'!AN11)</f>
        <v/>
      </c>
      <c r="L17" s="29"/>
    </row>
    <row r="18" spans="2:12" s="1" customFormat="1" ht="6.95" customHeight="1" x14ac:dyDescent="0.2">
      <c r="B18" s="29"/>
      <c r="L18" s="29"/>
    </row>
    <row r="19" spans="2:12" s="1" customFormat="1" ht="12" customHeight="1" x14ac:dyDescent="0.2">
      <c r="B19" s="29"/>
      <c r="D19" s="24" t="s">
        <v>25</v>
      </c>
      <c r="I19" s="24" t="s">
        <v>23</v>
      </c>
      <c r="J19" s="22" t="str">
        <f>'Rekapitulace stavby'!AN13</f>
        <v/>
      </c>
      <c r="L19" s="29"/>
    </row>
    <row r="20" spans="2:12" s="1" customFormat="1" ht="18" customHeight="1" x14ac:dyDescent="0.2">
      <c r="B20" s="29"/>
      <c r="E20" s="197" t="str">
        <f>'Rekapitulace stavby'!E14</f>
        <v xml:space="preserve"> </v>
      </c>
      <c r="F20" s="197"/>
      <c r="G20" s="197"/>
      <c r="H20" s="197"/>
      <c r="I20" s="24" t="s">
        <v>24</v>
      </c>
      <c r="J20" s="22" t="str">
        <f>'Rekapitulace stavby'!AN14</f>
        <v/>
      </c>
      <c r="L20" s="29"/>
    </row>
    <row r="21" spans="2:12" s="1" customFormat="1" ht="6.95" customHeight="1" x14ac:dyDescent="0.2">
      <c r="B21" s="29"/>
      <c r="L21" s="29"/>
    </row>
    <row r="22" spans="2:12" s="1" customFormat="1" ht="12" customHeight="1" x14ac:dyDescent="0.2">
      <c r="B22" s="29"/>
      <c r="D22" s="24" t="s">
        <v>26</v>
      </c>
      <c r="I22" s="24" t="s">
        <v>23</v>
      </c>
      <c r="J22" s="22" t="str">
        <f>IF('Rekapitulace stavby'!AN16="","",'Rekapitulace stavby'!AN16)</f>
        <v/>
      </c>
      <c r="L22" s="29"/>
    </row>
    <row r="23" spans="2:12" s="1" customFormat="1" ht="18" customHeight="1" x14ac:dyDescent="0.2">
      <c r="B23" s="29"/>
      <c r="E23" s="22" t="str">
        <f>IF('Rekapitulace stavby'!E17="","",'Rekapitulace stavby'!E17)</f>
        <v xml:space="preserve"> </v>
      </c>
      <c r="I23" s="24" t="s">
        <v>24</v>
      </c>
      <c r="J23" s="22" t="str">
        <f>IF('Rekapitulace stavby'!AN17="","",'Rekapitulace stavby'!AN17)</f>
        <v/>
      </c>
      <c r="L23" s="29"/>
    </row>
    <row r="24" spans="2:12" s="1" customFormat="1" ht="6.95" customHeight="1" x14ac:dyDescent="0.2">
      <c r="B24" s="29"/>
      <c r="L24" s="29"/>
    </row>
    <row r="25" spans="2:12" s="1" customFormat="1" ht="12" customHeight="1" x14ac:dyDescent="0.2">
      <c r="B25" s="29"/>
      <c r="D25" s="24" t="s">
        <v>28</v>
      </c>
      <c r="I25" s="24" t="s">
        <v>23</v>
      </c>
      <c r="J25" s="22" t="str">
        <f>IF('Rekapitulace stavby'!AN19="","",'Rekapitulace stavby'!AN19)</f>
        <v/>
      </c>
      <c r="L25" s="29"/>
    </row>
    <row r="26" spans="2:12" s="1" customFormat="1" ht="18" customHeight="1" x14ac:dyDescent="0.2">
      <c r="B26" s="29"/>
      <c r="E26" s="22" t="str">
        <f>IF('Rekapitulace stavby'!E20="","",'Rekapitulace stavby'!E20)</f>
        <v xml:space="preserve"> </v>
      </c>
      <c r="I26" s="24" t="s">
        <v>24</v>
      </c>
      <c r="J26" s="22" t="str">
        <f>IF('Rekapitulace stavby'!AN20="","",'Rekapitulace stavby'!AN20)</f>
        <v/>
      </c>
      <c r="L26" s="29"/>
    </row>
    <row r="27" spans="2:12" s="1" customFormat="1" ht="6.95" customHeight="1" x14ac:dyDescent="0.2">
      <c r="B27" s="29"/>
      <c r="L27" s="29"/>
    </row>
    <row r="28" spans="2:12" s="1" customFormat="1" ht="12" customHeight="1" x14ac:dyDescent="0.2">
      <c r="B28" s="29"/>
      <c r="D28" s="24" t="s">
        <v>29</v>
      </c>
      <c r="L28" s="29"/>
    </row>
    <row r="29" spans="2:12" s="7" customFormat="1" ht="16.5" customHeight="1" x14ac:dyDescent="0.2">
      <c r="B29" s="95"/>
      <c r="E29" s="199" t="s">
        <v>1</v>
      </c>
      <c r="F29" s="199"/>
      <c r="G29" s="199"/>
      <c r="H29" s="199"/>
      <c r="L29" s="95"/>
    </row>
    <row r="30" spans="2:12" s="1" customFormat="1" ht="6.95" customHeight="1" x14ac:dyDescent="0.2">
      <c r="B30" s="29"/>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D32" s="22" t="s">
        <v>93</v>
      </c>
      <c r="J32" s="28">
        <f>J98</f>
        <v>0</v>
      </c>
      <c r="L32" s="29"/>
    </row>
    <row r="33" spans="2:12" s="1" customFormat="1" ht="14.45" customHeight="1" x14ac:dyDescent="0.2">
      <c r="B33" s="29"/>
      <c r="D33" s="27" t="s">
        <v>94</v>
      </c>
      <c r="J33" s="28">
        <f>J101</f>
        <v>0</v>
      </c>
      <c r="L33" s="29"/>
    </row>
    <row r="34" spans="2:12" s="1" customFormat="1" ht="25.35" customHeight="1" x14ac:dyDescent="0.2">
      <c r="B34" s="29"/>
      <c r="D34" s="96" t="s">
        <v>32</v>
      </c>
      <c r="J34" s="63">
        <f>ROUND(J32 + J33, 2)</f>
        <v>0</v>
      </c>
      <c r="L34" s="29"/>
    </row>
    <row r="35" spans="2:12" s="1" customFormat="1" ht="6.95" customHeight="1" x14ac:dyDescent="0.2">
      <c r="B35" s="29"/>
      <c r="D35" s="50"/>
      <c r="E35" s="50"/>
      <c r="F35" s="50"/>
      <c r="G35" s="50"/>
      <c r="H35" s="50"/>
      <c r="I35" s="50"/>
      <c r="J35" s="50"/>
      <c r="K35" s="50"/>
      <c r="L35" s="29"/>
    </row>
    <row r="36" spans="2:12" s="1" customFormat="1" ht="14.45" customHeight="1" x14ac:dyDescent="0.2">
      <c r="B36" s="29"/>
      <c r="F36" s="32" t="s">
        <v>34</v>
      </c>
      <c r="I36" s="32" t="s">
        <v>33</v>
      </c>
      <c r="J36" s="32" t="s">
        <v>35</v>
      </c>
      <c r="L36" s="29"/>
    </row>
    <row r="37" spans="2:12" s="1" customFormat="1" ht="14.45" customHeight="1" x14ac:dyDescent="0.2">
      <c r="B37" s="29"/>
      <c r="D37" s="52" t="s">
        <v>36</v>
      </c>
      <c r="E37" s="24" t="s">
        <v>37</v>
      </c>
      <c r="F37" s="83">
        <f>ROUND((SUM(BE101:BE102) + SUM(BE124:BE142)),  2)</f>
        <v>0</v>
      </c>
      <c r="I37" s="97">
        <v>0.21</v>
      </c>
      <c r="J37" s="83">
        <f>ROUND(((SUM(BE101:BE102) + SUM(BE124:BE142))*I37),  2)</f>
        <v>0</v>
      </c>
      <c r="L37" s="29"/>
    </row>
    <row r="38" spans="2:12" s="1" customFormat="1" ht="14.45" customHeight="1" x14ac:dyDescent="0.2">
      <c r="B38" s="29"/>
      <c r="E38" s="24" t="s">
        <v>38</v>
      </c>
      <c r="F38" s="83">
        <f>ROUND((SUM(BF101:BF102) + SUM(BF124:BF142)),  2)</f>
        <v>0</v>
      </c>
      <c r="I38" s="97">
        <v>0.15</v>
      </c>
      <c r="J38" s="83">
        <f>ROUND(((SUM(BF101:BF102) + SUM(BF124:BF142))*I38),  2)</f>
        <v>0</v>
      </c>
      <c r="L38" s="29"/>
    </row>
    <row r="39" spans="2:12" s="1" customFormat="1" ht="14.45" hidden="1" customHeight="1" x14ac:dyDescent="0.2">
      <c r="B39" s="29"/>
      <c r="E39" s="24" t="s">
        <v>39</v>
      </c>
      <c r="F39" s="83">
        <f>ROUND((SUM(BG101:BG102) + SUM(BG124:BG142)),  2)</f>
        <v>0</v>
      </c>
      <c r="I39" s="97">
        <v>0.21</v>
      </c>
      <c r="J39" s="83">
        <f>0</f>
        <v>0</v>
      </c>
      <c r="L39" s="29"/>
    </row>
    <row r="40" spans="2:12" s="1" customFormat="1" ht="14.45" hidden="1" customHeight="1" x14ac:dyDescent="0.2">
      <c r="B40" s="29"/>
      <c r="E40" s="24" t="s">
        <v>40</v>
      </c>
      <c r="F40" s="83">
        <f>ROUND((SUM(BH101:BH102) + SUM(BH124:BH142)),  2)</f>
        <v>0</v>
      </c>
      <c r="I40" s="97">
        <v>0.15</v>
      </c>
      <c r="J40" s="83">
        <f>0</f>
        <v>0</v>
      </c>
      <c r="L40" s="29"/>
    </row>
    <row r="41" spans="2:12" s="1" customFormat="1" ht="14.45" hidden="1" customHeight="1" x14ac:dyDescent="0.2">
      <c r="B41" s="29"/>
      <c r="E41" s="24" t="s">
        <v>41</v>
      </c>
      <c r="F41" s="83">
        <f>ROUND((SUM(BI101:BI102) + SUM(BI124:BI142)),  2)</f>
        <v>0</v>
      </c>
      <c r="I41" s="97">
        <v>0</v>
      </c>
      <c r="J41" s="83">
        <f>0</f>
        <v>0</v>
      </c>
      <c r="L41" s="29"/>
    </row>
    <row r="42" spans="2:12" s="1" customFormat="1" ht="6.95" customHeight="1" x14ac:dyDescent="0.2">
      <c r="B42" s="29"/>
      <c r="L42" s="29"/>
    </row>
    <row r="43" spans="2:12" s="1" customFormat="1" ht="25.35" customHeight="1" x14ac:dyDescent="0.2">
      <c r="B43" s="29"/>
      <c r="C43" s="92"/>
      <c r="D43" s="98" t="s">
        <v>42</v>
      </c>
      <c r="E43" s="54"/>
      <c r="F43" s="54"/>
      <c r="G43" s="99" t="s">
        <v>43</v>
      </c>
      <c r="H43" s="100" t="s">
        <v>44</v>
      </c>
      <c r="I43" s="54"/>
      <c r="J43" s="101">
        <f>SUM(J34:J41)</f>
        <v>0</v>
      </c>
      <c r="K43" s="102"/>
      <c r="L43" s="29"/>
    </row>
    <row r="44" spans="2:12" s="1" customFormat="1" ht="14.45" customHeight="1" x14ac:dyDescent="0.2">
      <c r="B44" s="29"/>
      <c r="L44" s="29"/>
    </row>
    <row r="45" spans="2:12" ht="14.45" customHeight="1" x14ac:dyDescent="0.2">
      <c r="B45" s="18"/>
      <c r="L45" s="18"/>
    </row>
    <row r="46" spans="2:12" ht="14.45" customHeight="1" x14ac:dyDescent="0.2">
      <c r="B46" s="18"/>
      <c r="L46" s="18"/>
    </row>
    <row r="47" spans="2:12" ht="14.45" customHeight="1" x14ac:dyDescent="0.2">
      <c r="B47" s="18"/>
      <c r="L47" s="18"/>
    </row>
    <row r="48" spans="2:12" ht="14.45" customHeight="1" x14ac:dyDescent="0.2">
      <c r="B48" s="18"/>
      <c r="L48" s="18"/>
    </row>
    <row r="49" spans="2:12" ht="14.45" customHeight="1" x14ac:dyDescent="0.2">
      <c r="B49" s="18"/>
      <c r="L49" s="18"/>
    </row>
    <row r="50" spans="2:12" s="1" customFormat="1" ht="14.45" customHeight="1" x14ac:dyDescent="0.2">
      <c r="B50" s="29"/>
      <c r="D50" s="38" t="s">
        <v>45</v>
      </c>
      <c r="E50" s="39"/>
      <c r="F50" s="39"/>
      <c r="G50" s="38" t="s">
        <v>46</v>
      </c>
      <c r="H50" s="39"/>
      <c r="I50" s="39"/>
      <c r="J50" s="39"/>
      <c r="K50" s="39"/>
      <c r="L50" s="29"/>
    </row>
    <row r="51" spans="2:12" x14ac:dyDescent="0.2">
      <c r="B51" s="18"/>
      <c r="L51" s="18"/>
    </row>
    <row r="52" spans="2:12" x14ac:dyDescent="0.2">
      <c r="B52" s="18"/>
      <c r="L52" s="18"/>
    </row>
    <row r="53" spans="2:12" x14ac:dyDescent="0.2">
      <c r="B53" s="18"/>
      <c r="L53" s="18"/>
    </row>
    <row r="54" spans="2:12" x14ac:dyDescent="0.2">
      <c r="B54" s="18"/>
      <c r="L54" s="18"/>
    </row>
    <row r="55" spans="2:12" x14ac:dyDescent="0.2">
      <c r="B55" s="18"/>
      <c r="L55" s="18"/>
    </row>
    <row r="56" spans="2:12" x14ac:dyDescent="0.2">
      <c r="B56" s="18"/>
      <c r="L56" s="18"/>
    </row>
    <row r="57" spans="2:12" x14ac:dyDescent="0.2">
      <c r="B57" s="18"/>
      <c r="L57" s="18"/>
    </row>
    <row r="58" spans="2:12" x14ac:dyDescent="0.2">
      <c r="B58" s="18"/>
      <c r="L58" s="18"/>
    </row>
    <row r="59" spans="2:12" x14ac:dyDescent="0.2">
      <c r="B59" s="18"/>
      <c r="L59" s="18"/>
    </row>
    <row r="60" spans="2:12" x14ac:dyDescent="0.2">
      <c r="B60" s="18"/>
      <c r="L60" s="18"/>
    </row>
    <row r="61" spans="2:12" s="1" customFormat="1" ht="12.75" x14ac:dyDescent="0.2">
      <c r="B61" s="29"/>
      <c r="D61" s="40" t="s">
        <v>47</v>
      </c>
      <c r="E61" s="31"/>
      <c r="F61" s="103" t="s">
        <v>48</v>
      </c>
      <c r="G61" s="40" t="s">
        <v>47</v>
      </c>
      <c r="H61" s="31"/>
      <c r="I61" s="31"/>
      <c r="J61" s="104" t="s">
        <v>48</v>
      </c>
      <c r="K61" s="31"/>
      <c r="L61" s="29"/>
    </row>
    <row r="62" spans="2:12" x14ac:dyDescent="0.2">
      <c r="B62" s="18"/>
      <c r="L62" s="18"/>
    </row>
    <row r="63" spans="2:12" x14ac:dyDescent="0.2">
      <c r="B63" s="18"/>
      <c r="L63" s="18"/>
    </row>
    <row r="64" spans="2:12" x14ac:dyDescent="0.2">
      <c r="B64" s="18"/>
      <c r="L64" s="18"/>
    </row>
    <row r="65" spans="2:12" s="1" customFormat="1" ht="12.75" x14ac:dyDescent="0.2">
      <c r="B65" s="29"/>
      <c r="D65" s="38" t="s">
        <v>49</v>
      </c>
      <c r="E65" s="39"/>
      <c r="F65" s="39"/>
      <c r="G65" s="38" t="s">
        <v>50</v>
      </c>
      <c r="H65" s="39"/>
      <c r="I65" s="39"/>
      <c r="J65" s="39"/>
      <c r="K65" s="39"/>
      <c r="L65" s="29"/>
    </row>
    <row r="66" spans="2:12" x14ac:dyDescent="0.2">
      <c r="B66" s="18"/>
      <c r="L66" s="18"/>
    </row>
    <row r="67" spans="2:12" x14ac:dyDescent="0.2">
      <c r="B67" s="18"/>
      <c r="L67" s="18"/>
    </row>
    <row r="68" spans="2:12" x14ac:dyDescent="0.2">
      <c r="B68" s="18"/>
      <c r="L68" s="18"/>
    </row>
    <row r="69" spans="2:12" x14ac:dyDescent="0.2">
      <c r="B69" s="18"/>
      <c r="L69" s="18"/>
    </row>
    <row r="70" spans="2:12" x14ac:dyDescent="0.2">
      <c r="B70" s="18"/>
      <c r="L70" s="18"/>
    </row>
    <row r="71" spans="2:12" x14ac:dyDescent="0.2">
      <c r="B71" s="18"/>
      <c r="L71" s="18"/>
    </row>
    <row r="72" spans="2:12" x14ac:dyDescent="0.2">
      <c r="B72" s="18"/>
      <c r="L72" s="18"/>
    </row>
    <row r="73" spans="2:12" x14ac:dyDescent="0.2">
      <c r="B73" s="18"/>
      <c r="L73" s="18"/>
    </row>
    <row r="74" spans="2:12" x14ac:dyDescent="0.2">
      <c r="B74" s="18"/>
      <c r="L74" s="18"/>
    </row>
    <row r="75" spans="2:12" x14ac:dyDescent="0.2">
      <c r="B75" s="18"/>
      <c r="L75" s="18"/>
    </row>
    <row r="76" spans="2:12" s="1" customFormat="1" ht="12.75" x14ac:dyDescent="0.2">
      <c r="B76" s="29"/>
      <c r="D76" s="40" t="s">
        <v>47</v>
      </c>
      <c r="E76" s="31"/>
      <c r="F76" s="103" t="s">
        <v>48</v>
      </c>
      <c r="G76" s="40" t="s">
        <v>47</v>
      </c>
      <c r="H76" s="31"/>
      <c r="I76" s="31"/>
      <c r="J76" s="104" t="s">
        <v>48</v>
      </c>
      <c r="K76" s="31"/>
      <c r="L76" s="29"/>
    </row>
    <row r="77" spans="2:12" s="1" customFormat="1" ht="14.45" customHeight="1" x14ac:dyDescent="0.2">
      <c r="B77" s="41"/>
      <c r="C77" s="42"/>
      <c r="D77" s="42"/>
      <c r="E77" s="42"/>
      <c r="F77" s="42"/>
      <c r="G77" s="42"/>
      <c r="H77" s="42"/>
      <c r="I77" s="42"/>
      <c r="J77" s="42"/>
      <c r="K77" s="42"/>
      <c r="L77" s="29"/>
    </row>
    <row r="81" spans="2:12" s="1" customFormat="1" ht="6.95" customHeight="1" x14ac:dyDescent="0.2">
      <c r="B81" s="43"/>
      <c r="C81" s="44"/>
      <c r="D81" s="44"/>
      <c r="E81" s="44"/>
      <c r="F81" s="44"/>
      <c r="G81" s="44"/>
      <c r="H81" s="44"/>
      <c r="I81" s="44"/>
      <c r="J81" s="44"/>
      <c r="K81" s="44"/>
      <c r="L81" s="29"/>
    </row>
    <row r="82" spans="2:12" s="1" customFormat="1" ht="24.95" customHeight="1" x14ac:dyDescent="0.2">
      <c r="B82" s="29"/>
      <c r="C82" s="19" t="s">
        <v>95</v>
      </c>
      <c r="L82" s="29"/>
    </row>
    <row r="83" spans="2:12" s="1" customFormat="1" ht="6.95" customHeight="1" x14ac:dyDescent="0.2">
      <c r="B83" s="29"/>
      <c r="L83" s="29"/>
    </row>
    <row r="84" spans="2:12" s="1" customFormat="1" ht="12" customHeight="1" x14ac:dyDescent="0.2">
      <c r="B84" s="29"/>
      <c r="C84" s="24" t="s">
        <v>14</v>
      </c>
      <c r="L84" s="29"/>
    </row>
    <row r="85" spans="2:12" s="1" customFormat="1" ht="16.5" customHeight="1" x14ac:dyDescent="0.2">
      <c r="B85" s="29"/>
      <c r="E85" s="227" t="str">
        <f>E7</f>
        <v>250522 - ZŠ Úšovice, Mariánské Lázně - zvyšování kvality infrastuktury</v>
      </c>
      <c r="F85" s="228"/>
      <c r="G85" s="228"/>
      <c r="H85" s="228"/>
      <c r="L85" s="29"/>
    </row>
    <row r="86" spans="2:12" ht="12" customHeight="1" x14ac:dyDescent="0.2">
      <c r="B86" s="18"/>
      <c r="C86" s="24" t="s">
        <v>92</v>
      </c>
      <c r="L86" s="18"/>
    </row>
    <row r="87" spans="2:12" s="1" customFormat="1" ht="16.5" customHeight="1" x14ac:dyDescent="0.2">
      <c r="B87" s="29"/>
      <c r="E87" s="227" t="s">
        <v>303</v>
      </c>
      <c r="F87" s="226"/>
      <c r="G87" s="226"/>
      <c r="H87" s="226"/>
      <c r="L87" s="29"/>
    </row>
    <row r="88" spans="2:12" s="1" customFormat="1" ht="12" customHeight="1" x14ac:dyDescent="0.2">
      <c r="B88" s="29"/>
      <c r="C88" s="24" t="s">
        <v>268</v>
      </c>
      <c r="L88" s="29"/>
    </row>
    <row r="89" spans="2:12" s="1" customFormat="1" ht="16.5" customHeight="1" x14ac:dyDescent="0.2">
      <c r="B89" s="29"/>
      <c r="E89" s="217" t="str">
        <f>E11</f>
        <v>02b - kabinet přírodopisu</v>
      </c>
      <c r="F89" s="226"/>
      <c r="G89" s="226"/>
      <c r="H89" s="226"/>
      <c r="L89" s="29"/>
    </row>
    <row r="90" spans="2:12" s="1" customFormat="1" ht="6.95" customHeight="1" x14ac:dyDescent="0.2">
      <c r="B90" s="29"/>
      <c r="L90" s="29"/>
    </row>
    <row r="91" spans="2:12" s="1" customFormat="1" ht="12" customHeight="1" x14ac:dyDescent="0.2">
      <c r="B91" s="29"/>
      <c r="C91" s="24" t="s">
        <v>18</v>
      </c>
      <c r="F91" s="22" t="str">
        <f>F14</f>
        <v xml:space="preserve"> </v>
      </c>
      <c r="I91" s="24" t="s">
        <v>20</v>
      </c>
      <c r="J91" s="49" t="str">
        <f>IF(J14="","",J14)</f>
        <v>9. 9. 2022</v>
      </c>
      <c r="L91" s="29"/>
    </row>
    <row r="92" spans="2:12" s="1" customFormat="1" ht="6.95" customHeight="1" x14ac:dyDescent="0.2">
      <c r="B92" s="29"/>
      <c r="L92" s="29"/>
    </row>
    <row r="93" spans="2:12" s="1" customFormat="1" ht="15.2" customHeight="1" x14ac:dyDescent="0.2">
      <c r="B93" s="29"/>
      <c r="C93" s="24" t="s">
        <v>22</v>
      </c>
      <c r="F93" s="22" t="str">
        <f>E17</f>
        <v xml:space="preserve"> </v>
      </c>
      <c r="I93" s="24" t="s">
        <v>26</v>
      </c>
      <c r="J93" s="25" t="str">
        <f>E23</f>
        <v xml:space="preserve"> </v>
      </c>
      <c r="L93" s="29"/>
    </row>
    <row r="94" spans="2:12" s="1" customFormat="1" ht="15.2" customHeight="1" x14ac:dyDescent="0.2">
      <c r="B94" s="29"/>
      <c r="C94" s="24" t="s">
        <v>25</v>
      </c>
      <c r="F94" s="22" t="str">
        <f>IF(E20="","",E20)</f>
        <v xml:space="preserve"> </v>
      </c>
      <c r="I94" s="24" t="s">
        <v>28</v>
      </c>
      <c r="J94" s="25" t="str">
        <f>E26</f>
        <v xml:space="preserve"> </v>
      </c>
      <c r="L94" s="29"/>
    </row>
    <row r="95" spans="2:12" s="1" customFormat="1" ht="10.35" customHeight="1" x14ac:dyDescent="0.2">
      <c r="B95" s="29"/>
      <c r="L95" s="29"/>
    </row>
    <row r="96" spans="2:12" s="1" customFormat="1" ht="29.25" customHeight="1" x14ac:dyDescent="0.2">
      <c r="B96" s="29"/>
      <c r="C96" s="105" t="s">
        <v>96</v>
      </c>
      <c r="D96" s="92"/>
      <c r="E96" s="92"/>
      <c r="F96" s="92"/>
      <c r="G96" s="92"/>
      <c r="H96" s="92"/>
      <c r="I96" s="92"/>
      <c r="J96" s="106" t="s">
        <v>97</v>
      </c>
      <c r="K96" s="92"/>
      <c r="L96" s="29"/>
    </row>
    <row r="97" spans="2:47" s="1" customFormat="1" ht="10.35" customHeight="1" x14ac:dyDescent="0.2">
      <c r="B97" s="29"/>
      <c r="L97" s="29"/>
    </row>
    <row r="98" spans="2:47" s="1" customFormat="1" ht="22.9" customHeight="1" x14ac:dyDescent="0.2">
      <c r="B98" s="29"/>
      <c r="C98" s="107" t="s">
        <v>98</v>
      </c>
      <c r="J98" s="63">
        <f>J124</f>
        <v>0</v>
      </c>
      <c r="L98" s="29"/>
      <c r="AU98" s="15" t="s">
        <v>99</v>
      </c>
    </row>
    <row r="99" spans="2:47" s="1" customFormat="1" ht="21.75" customHeight="1" x14ac:dyDescent="0.2">
      <c r="B99" s="29"/>
      <c r="L99" s="29"/>
    </row>
    <row r="100" spans="2:47" s="1" customFormat="1" ht="6.95" customHeight="1" x14ac:dyDescent="0.2">
      <c r="B100" s="29"/>
      <c r="L100" s="29"/>
    </row>
    <row r="101" spans="2:47" s="1" customFormat="1" ht="29.25" customHeight="1" x14ac:dyDescent="0.2">
      <c r="B101" s="29"/>
      <c r="C101" s="107" t="s">
        <v>109</v>
      </c>
      <c r="J101" s="116">
        <v>0</v>
      </c>
      <c r="L101" s="29"/>
      <c r="N101" s="117" t="s">
        <v>36</v>
      </c>
    </row>
    <row r="102" spans="2:47" s="1" customFormat="1" ht="18" customHeight="1" x14ac:dyDescent="0.2">
      <c r="B102" s="29"/>
      <c r="L102" s="29"/>
    </row>
    <row r="103" spans="2:47" s="1" customFormat="1" ht="29.25" customHeight="1" x14ac:dyDescent="0.2">
      <c r="B103" s="29"/>
      <c r="C103" s="91" t="s">
        <v>90</v>
      </c>
      <c r="D103" s="92"/>
      <c r="E103" s="92"/>
      <c r="F103" s="92"/>
      <c r="G103" s="92"/>
      <c r="H103" s="92"/>
      <c r="I103" s="92"/>
      <c r="J103" s="93">
        <f>ROUND(J98+J101,2)</f>
        <v>0</v>
      </c>
      <c r="K103" s="92"/>
      <c r="L103" s="29"/>
    </row>
    <row r="104" spans="2:47" s="1" customFormat="1" ht="6.95" customHeight="1" x14ac:dyDescent="0.2">
      <c r="B104" s="41"/>
      <c r="C104" s="42"/>
      <c r="D104" s="42"/>
      <c r="E104" s="42"/>
      <c r="F104" s="42"/>
      <c r="G104" s="42"/>
      <c r="H104" s="42"/>
      <c r="I104" s="42"/>
      <c r="J104" s="42"/>
      <c r="K104" s="42"/>
      <c r="L104" s="29"/>
    </row>
    <row r="108" spans="2:47" s="1" customFormat="1" ht="6.95" customHeight="1" x14ac:dyDescent="0.2">
      <c r="B108" s="43"/>
      <c r="C108" s="44"/>
      <c r="D108" s="44"/>
      <c r="E108" s="44"/>
      <c r="F108" s="44"/>
      <c r="G108" s="44"/>
      <c r="H108" s="44"/>
      <c r="I108" s="44"/>
      <c r="J108" s="44"/>
      <c r="K108" s="44"/>
      <c r="L108" s="29"/>
    </row>
    <row r="109" spans="2:47" s="1" customFormat="1" ht="24.95" customHeight="1" x14ac:dyDescent="0.2">
      <c r="B109" s="29"/>
      <c r="C109" s="19" t="s">
        <v>110</v>
      </c>
      <c r="L109" s="29"/>
    </row>
    <row r="110" spans="2:47" s="1" customFormat="1" ht="6.95" customHeight="1" x14ac:dyDescent="0.2">
      <c r="B110" s="29"/>
      <c r="L110" s="29"/>
    </row>
    <row r="111" spans="2:47" s="1" customFormat="1" ht="12" customHeight="1" x14ac:dyDescent="0.2">
      <c r="B111" s="29"/>
      <c r="C111" s="24" t="s">
        <v>14</v>
      </c>
      <c r="L111" s="29"/>
    </row>
    <row r="112" spans="2:47" s="1" customFormat="1" ht="16.5" customHeight="1" x14ac:dyDescent="0.2">
      <c r="B112" s="29"/>
      <c r="E112" s="227" t="str">
        <f>E7</f>
        <v>250522 - ZŠ Úšovice, Mariánské Lázně - zvyšování kvality infrastuktury</v>
      </c>
      <c r="F112" s="228"/>
      <c r="G112" s="228"/>
      <c r="H112" s="228"/>
      <c r="L112" s="29"/>
    </row>
    <row r="113" spans="2:65" ht="12" customHeight="1" x14ac:dyDescent="0.2">
      <c r="B113" s="18"/>
      <c r="C113" s="24" t="s">
        <v>92</v>
      </c>
      <c r="L113" s="18"/>
    </row>
    <row r="114" spans="2:65" s="1" customFormat="1" ht="16.5" customHeight="1" x14ac:dyDescent="0.2">
      <c r="B114" s="29"/>
      <c r="E114" s="227" t="s">
        <v>303</v>
      </c>
      <c r="F114" s="226"/>
      <c r="G114" s="226"/>
      <c r="H114" s="226"/>
      <c r="L114" s="29"/>
    </row>
    <row r="115" spans="2:65" s="1" customFormat="1" ht="12" customHeight="1" x14ac:dyDescent="0.2">
      <c r="B115" s="29"/>
      <c r="C115" s="24" t="s">
        <v>268</v>
      </c>
      <c r="L115" s="29"/>
    </row>
    <row r="116" spans="2:65" s="1" customFormat="1" ht="16.5" customHeight="1" x14ac:dyDescent="0.2">
      <c r="B116" s="29"/>
      <c r="E116" s="217" t="str">
        <f>E11</f>
        <v>02b - kabinet přírodopisu</v>
      </c>
      <c r="F116" s="226"/>
      <c r="G116" s="226"/>
      <c r="H116" s="226"/>
      <c r="L116" s="29"/>
    </row>
    <row r="117" spans="2:65" s="1" customFormat="1" ht="6.95" customHeight="1" x14ac:dyDescent="0.2">
      <c r="B117" s="29"/>
      <c r="L117" s="29"/>
    </row>
    <row r="118" spans="2:65" s="1" customFormat="1" ht="12" customHeight="1" x14ac:dyDescent="0.2">
      <c r="B118" s="29"/>
      <c r="C118" s="24" t="s">
        <v>18</v>
      </c>
      <c r="F118" s="22" t="str">
        <f>F14</f>
        <v xml:space="preserve"> </v>
      </c>
      <c r="I118" s="24" t="s">
        <v>20</v>
      </c>
      <c r="J118" s="49" t="str">
        <f>IF(J14="","",J14)</f>
        <v>9. 9. 2022</v>
      </c>
      <c r="L118" s="29"/>
    </row>
    <row r="119" spans="2:65" s="1" customFormat="1" ht="6.95" customHeight="1" x14ac:dyDescent="0.2">
      <c r="B119" s="29"/>
      <c r="L119" s="29"/>
    </row>
    <row r="120" spans="2:65" s="1" customFormat="1" ht="15.2" customHeight="1" x14ac:dyDescent="0.2">
      <c r="B120" s="29"/>
      <c r="C120" s="24" t="s">
        <v>22</v>
      </c>
      <c r="F120" s="22" t="str">
        <f>E17</f>
        <v xml:space="preserve"> </v>
      </c>
      <c r="I120" s="24" t="s">
        <v>26</v>
      </c>
      <c r="J120" s="25" t="str">
        <f>E23</f>
        <v xml:space="preserve"> </v>
      </c>
      <c r="L120" s="29"/>
    </row>
    <row r="121" spans="2:65" s="1" customFormat="1" ht="15.2" customHeight="1" x14ac:dyDescent="0.2">
      <c r="B121" s="29"/>
      <c r="C121" s="24" t="s">
        <v>25</v>
      </c>
      <c r="F121" s="22" t="str">
        <f>IF(E20="","",E20)</f>
        <v xml:space="preserve"> </v>
      </c>
      <c r="I121" s="24" t="s">
        <v>28</v>
      </c>
      <c r="J121" s="25" t="str">
        <f>E26</f>
        <v xml:space="preserve"> </v>
      </c>
      <c r="L121" s="29"/>
    </row>
    <row r="122" spans="2:65" s="1" customFormat="1" ht="10.35" customHeight="1" x14ac:dyDescent="0.2">
      <c r="B122" s="29"/>
      <c r="L122" s="29"/>
    </row>
    <row r="123" spans="2:65" s="10" customFormat="1" ht="29.25" customHeight="1" x14ac:dyDescent="0.2">
      <c r="B123" s="118"/>
      <c r="C123" s="119" t="s">
        <v>111</v>
      </c>
      <c r="D123" s="120" t="s">
        <v>57</v>
      </c>
      <c r="E123" s="120" t="s">
        <v>53</v>
      </c>
      <c r="F123" s="120" t="s">
        <v>54</v>
      </c>
      <c r="G123" s="120" t="s">
        <v>112</v>
      </c>
      <c r="H123" s="120" t="s">
        <v>113</v>
      </c>
      <c r="I123" s="120" t="s">
        <v>114</v>
      </c>
      <c r="J123" s="121" t="s">
        <v>97</v>
      </c>
      <c r="K123" s="122" t="s">
        <v>115</v>
      </c>
      <c r="L123" s="118"/>
      <c r="M123" s="56" t="s">
        <v>1</v>
      </c>
      <c r="N123" s="57" t="s">
        <v>36</v>
      </c>
      <c r="O123" s="57" t="s">
        <v>116</v>
      </c>
      <c r="P123" s="57" t="s">
        <v>117</v>
      </c>
      <c r="Q123" s="57" t="s">
        <v>118</v>
      </c>
      <c r="R123" s="57" t="s">
        <v>119</v>
      </c>
      <c r="S123" s="57" t="s">
        <v>120</v>
      </c>
      <c r="T123" s="58" t="s">
        <v>121</v>
      </c>
    </row>
    <row r="124" spans="2:65" s="1" customFormat="1" ht="22.9" customHeight="1" x14ac:dyDescent="0.25">
      <c r="B124" s="29"/>
      <c r="C124" s="61" t="s">
        <v>122</v>
      </c>
      <c r="J124" s="123">
        <f>BK124</f>
        <v>0</v>
      </c>
      <c r="L124" s="29"/>
      <c r="M124" s="59"/>
      <c r="N124" s="50"/>
      <c r="O124" s="50"/>
      <c r="P124" s="124">
        <f>SUM(P125:P142)</f>
        <v>0</v>
      </c>
      <c r="Q124" s="50"/>
      <c r="R124" s="124">
        <f>SUM(R125:R142)</f>
        <v>0</v>
      </c>
      <c r="S124" s="50"/>
      <c r="T124" s="125">
        <f>SUM(T125:T142)</f>
        <v>0</v>
      </c>
      <c r="AT124" s="15" t="s">
        <v>71</v>
      </c>
      <c r="AU124" s="15" t="s">
        <v>99</v>
      </c>
      <c r="BK124" s="126">
        <f>SUM(BK125:BK142)</f>
        <v>0</v>
      </c>
    </row>
    <row r="125" spans="2:65" s="1" customFormat="1" ht="37.9" customHeight="1" x14ac:dyDescent="0.2">
      <c r="B125" s="138"/>
      <c r="C125" s="164">
        <v>1</v>
      </c>
      <c r="D125" s="164" t="s">
        <v>177</v>
      </c>
      <c r="E125" s="165" t="s">
        <v>298</v>
      </c>
      <c r="F125" s="183" t="s">
        <v>445</v>
      </c>
      <c r="G125" s="167" t="s">
        <v>1</v>
      </c>
      <c r="H125" s="168">
        <v>2</v>
      </c>
      <c r="I125" s="181"/>
      <c r="J125" s="169">
        <f t="shared" ref="J125:J141" si="0">ROUND(I125*H125,2)</f>
        <v>0</v>
      </c>
      <c r="K125" s="170"/>
      <c r="L125" s="171"/>
      <c r="M125" s="172" t="s">
        <v>1</v>
      </c>
      <c r="N125" s="173" t="s">
        <v>37</v>
      </c>
      <c r="O125" s="147">
        <v>0</v>
      </c>
      <c r="P125" s="147">
        <f t="shared" ref="P125:P142" si="1">O125*H125</f>
        <v>0</v>
      </c>
      <c r="Q125" s="147">
        <v>0</v>
      </c>
      <c r="R125" s="147">
        <f t="shared" ref="R125:R142" si="2">Q125*H125</f>
        <v>0</v>
      </c>
      <c r="S125" s="147">
        <v>0</v>
      </c>
      <c r="T125" s="148">
        <f t="shared" ref="T125:T142" si="3">S125*H125</f>
        <v>0</v>
      </c>
      <c r="AR125" s="149" t="s">
        <v>145</v>
      </c>
      <c r="AT125" s="149" t="s">
        <v>177</v>
      </c>
      <c r="AU125" s="149" t="s">
        <v>72</v>
      </c>
      <c r="AY125" s="15" t="s">
        <v>125</v>
      </c>
      <c r="BE125" s="150">
        <f t="shared" ref="BE125:BE142" si="4">IF(N125="základní",J125,0)</f>
        <v>0</v>
      </c>
      <c r="BF125" s="150">
        <f t="shared" ref="BF125:BF142" si="5">IF(N125="snížená",J125,0)</f>
        <v>0</v>
      </c>
      <c r="BG125" s="150">
        <f t="shared" ref="BG125:BG142" si="6">IF(N125="zákl. přenesená",J125,0)</f>
        <v>0</v>
      </c>
      <c r="BH125" s="150">
        <f t="shared" ref="BH125:BH142" si="7">IF(N125="sníž. přenesená",J125,0)</f>
        <v>0</v>
      </c>
      <c r="BI125" s="150">
        <f t="shared" ref="BI125:BI142" si="8">IF(N125="nulová",J125,0)</f>
        <v>0</v>
      </c>
      <c r="BJ125" s="15" t="s">
        <v>76</v>
      </c>
      <c r="BK125" s="150">
        <f t="shared" ref="BK125:BK142" si="9">ROUND(I125*H125,2)</f>
        <v>0</v>
      </c>
      <c r="BL125" s="15" t="s">
        <v>133</v>
      </c>
      <c r="BM125" s="149" t="s">
        <v>78</v>
      </c>
    </row>
    <row r="126" spans="2:65" s="1" customFormat="1" ht="24.2" customHeight="1" x14ac:dyDescent="0.2">
      <c r="B126" s="138"/>
      <c r="C126" s="164">
        <f>C125+1</f>
        <v>2</v>
      </c>
      <c r="D126" s="164" t="s">
        <v>177</v>
      </c>
      <c r="E126" s="165" t="s">
        <v>299</v>
      </c>
      <c r="F126" s="183" t="s">
        <v>392</v>
      </c>
      <c r="G126" s="167" t="s">
        <v>1</v>
      </c>
      <c r="H126" s="168">
        <v>1</v>
      </c>
      <c r="I126" s="181"/>
      <c r="J126" s="169">
        <f t="shared" si="0"/>
        <v>0</v>
      </c>
      <c r="K126" s="170"/>
      <c r="L126" s="171"/>
      <c r="M126" s="172" t="s">
        <v>1</v>
      </c>
      <c r="N126" s="173" t="s">
        <v>37</v>
      </c>
      <c r="O126" s="147">
        <v>0</v>
      </c>
      <c r="P126" s="147">
        <f t="shared" si="1"/>
        <v>0</v>
      </c>
      <c r="Q126" s="147">
        <v>0</v>
      </c>
      <c r="R126" s="147">
        <f t="shared" si="2"/>
        <v>0</v>
      </c>
      <c r="S126" s="147">
        <v>0</v>
      </c>
      <c r="T126" s="148">
        <f t="shared" si="3"/>
        <v>0</v>
      </c>
      <c r="AR126" s="149" t="s">
        <v>145</v>
      </c>
      <c r="AT126" s="149" t="s">
        <v>177</v>
      </c>
      <c r="AU126" s="149" t="s">
        <v>72</v>
      </c>
      <c r="AY126" s="15" t="s">
        <v>125</v>
      </c>
      <c r="BE126" s="150">
        <f t="shared" si="4"/>
        <v>0</v>
      </c>
      <c r="BF126" s="150">
        <f t="shared" si="5"/>
        <v>0</v>
      </c>
      <c r="BG126" s="150">
        <f t="shared" si="6"/>
        <v>0</v>
      </c>
      <c r="BH126" s="150">
        <f t="shared" si="7"/>
        <v>0</v>
      </c>
      <c r="BI126" s="150">
        <f t="shared" si="8"/>
        <v>0</v>
      </c>
      <c r="BJ126" s="15" t="s">
        <v>76</v>
      </c>
      <c r="BK126" s="150">
        <f t="shared" si="9"/>
        <v>0</v>
      </c>
      <c r="BL126" s="15" t="s">
        <v>133</v>
      </c>
      <c r="BM126" s="149" t="s">
        <v>133</v>
      </c>
    </row>
    <row r="127" spans="2:65" s="1" customFormat="1" ht="37.9" customHeight="1" x14ac:dyDescent="0.2">
      <c r="B127" s="138"/>
      <c r="C127" s="164">
        <f t="shared" ref="C127:C141" si="10">C126+1</f>
        <v>3</v>
      </c>
      <c r="D127" s="164" t="s">
        <v>177</v>
      </c>
      <c r="E127" s="165" t="s">
        <v>300</v>
      </c>
      <c r="F127" s="183" t="s">
        <v>301</v>
      </c>
      <c r="G127" s="167" t="s">
        <v>1</v>
      </c>
      <c r="H127" s="168">
        <v>2</v>
      </c>
      <c r="I127" s="181"/>
      <c r="J127" s="169">
        <f t="shared" si="0"/>
        <v>0</v>
      </c>
      <c r="K127" s="170"/>
      <c r="L127" s="171"/>
      <c r="M127" s="172" t="s">
        <v>1</v>
      </c>
      <c r="N127" s="173" t="s">
        <v>37</v>
      </c>
      <c r="O127" s="147">
        <v>0</v>
      </c>
      <c r="P127" s="147">
        <f t="shared" si="1"/>
        <v>0</v>
      </c>
      <c r="Q127" s="147">
        <v>0</v>
      </c>
      <c r="R127" s="147">
        <f t="shared" si="2"/>
        <v>0</v>
      </c>
      <c r="S127" s="147">
        <v>0</v>
      </c>
      <c r="T127" s="148">
        <f t="shared" si="3"/>
        <v>0</v>
      </c>
      <c r="AR127" s="149" t="s">
        <v>145</v>
      </c>
      <c r="AT127" s="149" t="s">
        <v>177</v>
      </c>
      <c r="AU127" s="149" t="s">
        <v>72</v>
      </c>
      <c r="AY127" s="15" t="s">
        <v>125</v>
      </c>
      <c r="BE127" s="150">
        <f t="shared" si="4"/>
        <v>0</v>
      </c>
      <c r="BF127" s="150">
        <f t="shared" si="5"/>
        <v>0</v>
      </c>
      <c r="BG127" s="150">
        <f t="shared" si="6"/>
        <v>0</v>
      </c>
      <c r="BH127" s="150">
        <f t="shared" si="7"/>
        <v>0</v>
      </c>
      <c r="BI127" s="150">
        <f t="shared" si="8"/>
        <v>0</v>
      </c>
      <c r="BJ127" s="15" t="s">
        <v>76</v>
      </c>
      <c r="BK127" s="150">
        <f t="shared" si="9"/>
        <v>0</v>
      </c>
      <c r="BL127" s="15" t="s">
        <v>133</v>
      </c>
      <c r="BM127" s="149" t="s">
        <v>126</v>
      </c>
    </row>
    <row r="128" spans="2:65" s="1" customFormat="1" ht="63" customHeight="1" x14ac:dyDescent="0.2">
      <c r="B128" s="138"/>
      <c r="C128" s="164">
        <f t="shared" si="10"/>
        <v>4</v>
      </c>
      <c r="D128" s="164" t="s">
        <v>177</v>
      </c>
      <c r="E128" s="165" t="s">
        <v>302</v>
      </c>
      <c r="F128" s="183" t="s">
        <v>446</v>
      </c>
      <c r="G128" s="167" t="s">
        <v>1</v>
      </c>
      <c r="H128" s="168">
        <v>2</v>
      </c>
      <c r="I128" s="181"/>
      <c r="J128" s="169">
        <f t="shared" si="0"/>
        <v>0</v>
      </c>
      <c r="K128" s="170"/>
      <c r="L128" s="171"/>
      <c r="M128" s="172" t="s">
        <v>1</v>
      </c>
      <c r="N128" s="173" t="s">
        <v>37</v>
      </c>
      <c r="O128" s="147">
        <v>0</v>
      </c>
      <c r="P128" s="147">
        <f t="shared" si="1"/>
        <v>0</v>
      </c>
      <c r="Q128" s="147">
        <v>0</v>
      </c>
      <c r="R128" s="147">
        <f t="shared" si="2"/>
        <v>0</v>
      </c>
      <c r="S128" s="147">
        <v>0</v>
      </c>
      <c r="T128" s="148">
        <f t="shared" si="3"/>
        <v>0</v>
      </c>
      <c r="AR128" s="149" t="s">
        <v>145</v>
      </c>
      <c r="AT128" s="149" t="s">
        <v>177</v>
      </c>
      <c r="AU128" s="149" t="s">
        <v>72</v>
      </c>
      <c r="AY128" s="15" t="s">
        <v>125</v>
      </c>
      <c r="BE128" s="150">
        <f t="shared" si="4"/>
        <v>0</v>
      </c>
      <c r="BF128" s="150">
        <f t="shared" si="5"/>
        <v>0</v>
      </c>
      <c r="BG128" s="150">
        <f t="shared" si="6"/>
        <v>0</v>
      </c>
      <c r="BH128" s="150">
        <f t="shared" si="7"/>
        <v>0</v>
      </c>
      <c r="BI128" s="150">
        <f t="shared" si="8"/>
        <v>0</v>
      </c>
      <c r="BJ128" s="15" t="s">
        <v>76</v>
      </c>
      <c r="BK128" s="150">
        <f t="shared" si="9"/>
        <v>0</v>
      </c>
      <c r="BL128" s="15" t="s">
        <v>133</v>
      </c>
      <c r="BM128" s="149" t="s">
        <v>145</v>
      </c>
    </row>
    <row r="129" spans="2:65" s="1" customFormat="1" ht="24.2" customHeight="1" x14ac:dyDescent="0.2">
      <c r="B129" s="138"/>
      <c r="C129" s="164">
        <f t="shared" si="10"/>
        <v>5</v>
      </c>
      <c r="D129" s="164" t="s">
        <v>177</v>
      </c>
      <c r="E129" s="165" t="s">
        <v>393</v>
      </c>
      <c r="F129" s="183" t="s">
        <v>394</v>
      </c>
      <c r="G129" s="167" t="s">
        <v>1</v>
      </c>
      <c r="H129" s="168">
        <v>1</v>
      </c>
      <c r="I129" s="181"/>
      <c r="J129" s="169">
        <f t="shared" si="0"/>
        <v>0</v>
      </c>
      <c r="K129" s="170"/>
      <c r="L129" s="171"/>
      <c r="M129" s="172" t="s">
        <v>1</v>
      </c>
      <c r="N129" s="173" t="s">
        <v>37</v>
      </c>
      <c r="O129" s="147">
        <v>0</v>
      </c>
      <c r="P129" s="147">
        <f t="shared" si="1"/>
        <v>0</v>
      </c>
      <c r="Q129" s="147">
        <v>0</v>
      </c>
      <c r="R129" s="147">
        <f t="shared" si="2"/>
        <v>0</v>
      </c>
      <c r="S129" s="147">
        <v>0</v>
      </c>
      <c r="T129" s="148">
        <f t="shared" si="3"/>
        <v>0</v>
      </c>
      <c r="AR129" s="149" t="s">
        <v>145</v>
      </c>
      <c r="AT129" s="149" t="s">
        <v>177</v>
      </c>
      <c r="AU129" s="149" t="s">
        <v>72</v>
      </c>
      <c r="AY129" s="15" t="s">
        <v>125</v>
      </c>
      <c r="BE129" s="150">
        <f t="shared" si="4"/>
        <v>0</v>
      </c>
      <c r="BF129" s="150">
        <f t="shared" si="5"/>
        <v>0</v>
      </c>
      <c r="BG129" s="150">
        <f t="shared" si="6"/>
        <v>0</v>
      </c>
      <c r="BH129" s="150">
        <f t="shared" si="7"/>
        <v>0</v>
      </c>
      <c r="BI129" s="150">
        <f t="shared" si="8"/>
        <v>0</v>
      </c>
      <c r="BJ129" s="15" t="s">
        <v>76</v>
      </c>
      <c r="BK129" s="150">
        <f t="shared" si="9"/>
        <v>0</v>
      </c>
      <c r="BL129" s="15" t="s">
        <v>133</v>
      </c>
      <c r="BM129" s="149" t="s">
        <v>149</v>
      </c>
    </row>
    <row r="130" spans="2:65" s="1" customFormat="1" ht="24.2" customHeight="1" x14ac:dyDescent="0.2">
      <c r="B130" s="138"/>
      <c r="C130" s="164">
        <f t="shared" si="10"/>
        <v>6</v>
      </c>
      <c r="D130" s="164" t="s">
        <v>177</v>
      </c>
      <c r="E130" s="165" t="s">
        <v>395</v>
      </c>
      <c r="F130" s="183" t="s">
        <v>396</v>
      </c>
      <c r="G130" s="167" t="s">
        <v>1</v>
      </c>
      <c r="H130" s="168">
        <v>1</v>
      </c>
      <c r="I130" s="181"/>
      <c r="J130" s="169">
        <f t="shared" si="0"/>
        <v>0</v>
      </c>
      <c r="K130" s="170"/>
      <c r="L130" s="171"/>
      <c r="M130" s="172" t="s">
        <v>1</v>
      </c>
      <c r="N130" s="173" t="s">
        <v>37</v>
      </c>
      <c r="O130" s="147">
        <v>0</v>
      </c>
      <c r="P130" s="147">
        <f t="shared" si="1"/>
        <v>0</v>
      </c>
      <c r="Q130" s="147">
        <v>0</v>
      </c>
      <c r="R130" s="147">
        <f t="shared" si="2"/>
        <v>0</v>
      </c>
      <c r="S130" s="147">
        <v>0</v>
      </c>
      <c r="T130" s="148">
        <f t="shared" si="3"/>
        <v>0</v>
      </c>
      <c r="AR130" s="149" t="s">
        <v>145</v>
      </c>
      <c r="AT130" s="149" t="s">
        <v>177</v>
      </c>
      <c r="AU130" s="149" t="s">
        <v>72</v>
      </c>
      <c r="AY130" s="15" t="s">
        <v>125</v>
      </c>
      <c r="BE130" s="150">
        <f t="shared" si="4"/>
        <v>0</v>
      </c>
      <c r="BF130" s="150">
        <f t="shared" si="5"/>
        <v>0</v>
      </c>
      <c r="BG130" s="150">
        <f t="shared" si="6"/>
        <v>0</v>
      </c>
      <c r="BH130" s="150">
        <f t="shared" si="7"/>
        <v>0</v>
      </c>
      <c r="BI130" s="150">
        <f t="shared" si="8"/>
        <v>0</v>
      </c>
      <c r="BJ130" s="15" t="s">
        <v>76</v>
      </c>
      <c r="BK130" s="150">
        <f t="shared" si="9"/>
        <v>0</v>
      </c>
      <c r="BL130" s="15" t="s">
        <v>133</v>
      </c>
      <c r="BM130" s="149" t="s">
        <v>150</v>
      </c>
    </row>
    <row r="131" spans="2:65" s="1" customFormat="1" ht="87" customHeight="1" x14ac:dyDescent="0.2">
      <c r="B131" s="138"/>
      <c r="C131" s="164">
        <f t="shared" si="10"/>
        <v>7</v>
      </c>
      <c r="D131" s="164" t="s">
        <v>177</v>
      </c>
      <c r="E131" s="165" t="s">
        <v>272</v>
      </c>
      <c r="F131" s="183" t="s">
        <v>447</v>
      </c>
      <c r="G131" s="167" t="s">
        <v>1</v>
      </c>
      <c r="H131" s="168">
        <v>3</v>
      </c>
      <c r="I131" s="181"/>
      <c r="J131" s="169">
        <f t="shared" si="0"/>
        <v>0</v>
      </c>
      <c r="K131" s="170"/>
      <c r="L131" s="171"/>
      <c r="M131" s="172" t="s">
        <v>1</v>
      </c>
      <c r="N131" s="173" t="s">
        <v>37</v>
      </c>
      <c r="O131" s="147">
        <v>0</v>
      </c>
      <c r="P131" s="147">
        <f t="shared" si="1"/>
        <v>0</v>
      </c>
      <c r="Q131" s="147">
        <v>0</v>
      </c>
      <c r="R131" s="147">
        <f t="shared" si="2"/>
        <v>0</v>
      </c>
      <c r="S131" s="147">
        <v>0</v>
      </c>
      <c r="T131" s="148">
        <f t="shared" si="3"/>
        <v>0</v>
      </c>
      <c r="AR131" s="149" t="s">
        <v>145</v>
      </c>
      <c r="AT131" s="149" t="s">
        <v>177</v>
      </c>
      <c r="AU131" s="149" t="s">
        <v>72</v>
      </c>
      <c r="AY131" s="15" t="s">
        <v>125</v>
      </c>
      <c r="BE131" s="150">
        <f t="shared" si="4"/>
        <v>0</v>
      </c>
      <c r="BF131" s="150">
        <f t="shared" si="5"/>
        <v>0</v>
      </c>
      <c r="BG131" s="150">
        <f t="shared" si="6"/>
        <v>0</v>
      </c>
      <c r="BH131" s="150">
        <f t="shared" si="7"/>
        <v>0</v>
      </c>
      <c r="BI131" s="150">
        <f t="shared" si="8"/>
        <v>0</v>
      </c>
      <c r="BJ131" s="15" t="s">
        <v>76</v>
      </c>
      <c r="BK131" s="150">
        <f t="shared" si="9"/>
        <v>0</v>
      </c>
      <c r="BL131" s="15" t="s">
        <v>133</v>
      </c>
      <c r="BM131" s="149" t="s">
        <v>156</v>
      </c>
    </row>
    <row r="132" spans="2:65" s="1" customFormat="1" ht="93.75" customHeight="1" x14ac:dyDescent="0.2">
      <c r="B132" s="138"/>
      <c r="C132" s="164">
        <f t="shared" si="10"/>
        <v>8</v>
      </c>
      <c r="D132" s="164" t="s">
        <v>177</v>
      </c>
      <c r="E132" s="165" t="s">
        <v>274</v>
      </c>
      <c r="F132" s="183" t="s">
        <v>448</v>
      </c>
      <c r="G132" s="167" t="s">
        <v>1</v>
      </c>
      <c r="H132" s="168">
        <v>1</v>
      </c>
      <c r="I132" s="181"/>
      <c r="J132" s="169">
        <f t="shared" si="0"/>
        <v>0</v>
      </c>
      <c r="K132" s="170"/>
      <c r="L132" s="171"/>
      <c r="M132" s="172" t="s">
        <v>1</v>
      </c>
      <c r="N132" s="173" t="s">
        <v>37</v>
      </c>
      <c r="O132" s="147">
        <v>0</v>
      </c>
      <c r="P132" s="147">
        <f t="shared" si="1"/>
        <v>0</v>
      </c>
      <c r="Q132" s="147">
        <v>0</v>
      </c>
      <c r="R132" s="147">
        <f t="shared" si="2"/>
        <v>0</v>
      </c>
      <c r="S132" s="147">
        <v>0</v>
      </c>
      <c r="T132" s="148">
        <f t="shared" si="3"/>
        <v>0</v>
      </c>
      <c r="AR132" s="149" t="s">
        <v>145</v>
      </c>
      <c r="AT132" s="149" t="s">
        <v>177</v>
      </c>
      <c r="AU132" s="149" t="s">
        <v>72</v>
      </c>
      <c r="AY132" s="15" t="s">
        <v>125</v>
      </c>
      <c r="BE132" s="150">
        <f t="shared" si="4"/>
        <v>0</v>
      </c>
      <c r="BF132" s="150">
        <f t="shared" si="5"/>
        <v>0</v>
      </c>
      <c r="BG132" s="150">
        <f t="shared" si="6"/>
        <v>0</v>
      </c>
      <c r="BH132" s="150">
        <f t="shared" si="7"/>
        <v>0</v>
      </c>
      <c r="BI132" s="150">
        <f t="shared" si="8"/>
        <v>0</v>
      </c>
      <c r="BJ132" s="15" t="s">
        <v>76</v>
      </c>
      <c r="BK132" s="150">
        <f t="shared" si="9"/>
        <v>0</v>
      </c>
      <c r="BL132" s="15" t="s">
        <v>133</v>
      </c>
      <c r="BM132" s="149" t="s">
        <v>159</v>
      </c>
    </row>
    <row r="133" spans="2:65" s="1" customFormat="1" ht="37.9" customHeight="1" x14ac:dyDescent="0.2">
      <c r="B133" s="138"/>
      <c r="C133" s="164">
        <f t="shared" si="10"/>
        <v>9</v>
      </c>
      <c r="D133" s="164" t="s">
        <v>177</v>
      </c>
      <c r="E133" s="165" t="s">
        <v>397</v>
      </c>
      <c r="F133" s="183" t="s">
        <v>449</v>
      </c>
      <c r="G133" s="167" t="s">
        <v>1</v>
      </c>
      <c r="H133" s="168">
        <v>1</v>
      </c>
      <c r="I133" s="181"/>
      <c r="J133" s="169">
        <f t="shared" si="0"/>
        <v>0</v>
      </c>
      <c r="K133" s="170"/>
      <c r="L133" s="171"/>
      <c r="M133" s="172" t="s">
        <v>1</v>
      </c>
      <c r="N133" s="173" t="s">
        <v>37</v>
      </c>
      <c r="O133" s="147">
        <v>0</v>
      </c>
      <c r="P133" s="147">
        <f t="shared" si="1"/>
        <v>0</v>
      </c>
      <c r="Q133" s="147">
        <v>0</v>
      </c>
      <c r="R133" s="147">
        <f t="shared" si="2"/>
        <v>0</v>
      </c>
      <c r="S133" s="147">
        <v>0</v>
      </c>
      <c r="T133" s="148">
        <f t="shared" si="3"/>
        <v>0</v>
      </c>
      <c r="AR133" s="149" t="s">
        <v>145</v>
      </c>
      <c r="AT133" s="149" t="s">
        <v>177</v>
      </c>
      <c r="AU133" s="149" t="s">
        <v>72</v>
      </c>
      <c r="AY133" s="15" t="s">
        <v>125</v>
      </c>
      <c r="BE133" s="150">
        <f t="shared" si="4"/>
        <v>0</v>
      </c>
      <c r="BF133" s="150">
        <f t="shared" si="5"/>
        <v>0</v>
      </c>
      <c r="BG133" s="150">
        <f t="shared" si="6"/>
        <v>0</v>
      </c>
      <c r="BH133" s="150">
        <f t="shared" si="7"/>
        <v>0</v>
      </c>
      <c r="BI133" s="150">
        <f t="shared" si="8"/>
        <v>0</v>
      </c>
      <c r="BJ133" s="15" t="s">
        <v>76</v>
      </c>
      <c r="BK133" s="150">
        <f t="shared" si="9"/>
        <v>0</v>
      </c>
      <c r="BL133" s="15" t="s">
        <v>133</v>
      </c>
      <c r="BM133" s="149" t="s">
        <v>162</v>
      </c>
    </row>
    <row r="134" spans="2:65" s="1" customFormat="1" ht="95.25" customHeight="1" x14ac:dyDescent="0.2">
      <c r="B134" s="138"/>
      <c r="C134" s="164">
        <f t="shared" si="10"/>
        <v>10</v>
      </c>
      <c r="D134" s="164" t="s">
        <v>177</v>
      </c>
      <c r="E134" s="165" t="s">
        <v>273</v>
      </c>
      <c r="F134" s="183" t="s">
        <v>450</v>
      </c>
      <c r="G134" s="167" t="s">
        <v>1</v>
      </c>
      <c r="H134" s="168">
        <v>4</v>
      </c>
      <c r="I134" s="181"/>
      <c r="J134" s="169">
        <f t="shared" si="0"/>
        <v>0</v>
      </c>
      <c r="K134" s="170"/>
      <c r="L134" s="171"/>
      <c r="M134" s="172" t="s">
        <v>1</v>
      </c>
      <c r="N134" s="173" t="s">
        <v>37</v>
      </c>
      <c r="O134" s="147">
        <v>0</v>
      </c>
      <c r="P134" s="147">
        <f t="shared" si="1"/>
        <v>0</v>
      </c>
      <c r="Q134" s="147">
        <v>0</v>
      </c>
      <c r="R134" s="147">
        <f t="shared" si="2"/>
        <v>0</v>
      </c>
      <c r="S134" s="147">
        <v>0</v>
      </c>
      <c r="T134" s="148">
        <f t="shared" si="3"/>
        <v>0</v>
      </c>
      <c r="AR134" s="149" t="s">
        <v>145</v>
      </c>
      <c r="AT134" s="149" t="s">
        <v>177</v>
      </c>
      <c r="AU134" s="149" t="s">
        <v>72</v>
      </c>
      <c r="AY134" s="15" t="s">
        <v>125</v>
      </c>
      <c r="BE134" s="150">
        <f t="shared" si="4"/>
        <v>0</v>
      </c>
      <c r="BF134" s="150">
        <f t="shared" si="5"/>
        <v>0</v>
      </c>
      <c r="BG134" s="150">
        <f t="shared" si="6"/>
        <v>0</v>
      </c>
      <c r="BH134" s="150">
        <f t="shared" si="7"/>
        <v>0</v>
      </c>
      <c r="BI134" s="150">
        <f t="shared" si="8"/>
        <v>0</v>
      </c>
      <c r="BJ134" s="15" t="s">
        <v>76</v>
      </c>
      <c r="BK134" s="150">
        <f t="shared" si="9"/>
        <v>0</v>
      </c>
      <c r="BL134" s="15" t="s">
        <v>133</v>
      </c>
      <c r="BM134" s="149" t="s">
        <v>165</v>
      </c>
    </row>
    <row r="135" spans="2:65" s="1" customFormat="1" ht="105.75" customHeight="1" x14ac:dyDescent="0.2">
      <c r="B135" s="138"/>
      <c r="C135" s="164">
        <f t="shared" si="10"/>
        <v>11</v>
      </c>
      <c r="D135" s="164" t="s">
        <v>177</v>
      </c>
      <c r="E135" s="165" t="s">
        <v>276</v>
      </c>
      <c r="F135" s="183" t="s">
        <v>451</v>
      </c>
      <c r="G135" s="167" t="s">
        <v>1</v>
      </c>
      <c r="H135" s="168">
        <v>2</v>
      </c>
      <c r="I135" s="181"/>
      <c r="J135" s="169">
        <f t="shared" si="0"/>
        <v>0</v>
      </c>
      <c r="K135" s="170"/>
      <c r="L135" s="171"/>
      <c r="M135" s="172" t="s">
        <v>1</v>
      </c>
      <c r="N135" s="173" t="s">
        <v>37</v>
      </c>
      <c r="O135" s="147">
        <v>0</v>
      </c>
      <c r="P135" s="147">
        <f t="shared" si="1"/>
        <v>0</v>
      </c>
      <c r="Q135" s="147">
        <v>0</v>
      </c>
      <c r="R135" s="147">
        <f t="shared" si="2"/>
        <v>0</v>
      </c>
      <c r="S135" s="147">
        <v>0</v>
      </c>
      <c r="T135" s="148">
        <f t="shared" si="3"/>
        <v>0</v>
      </c>
      <c r="AR135" s="149" t="s">
        <v>145</v>
      </c>
      <c r="AT135" s="149" t="s">
        <v>177</v>
      </c>
      <c r="AU135" s="149" t="s">
        <v>72</v>
      </c>
      <c r="AY135" s="15" t="s">
        <v>125</v>
      </c>
      <c r="BE135" s="150">
        <f t="shared" si="4"/>
        <v>0</v>
      </c>
      <c r="BF135" s="150">
        <f t="shared" si="5"/>
        <v>0</v>
      </c>
      <c r="BG135" s="150">
        <f t="shared" si="6"/>
        <v>0</v>
      </c>
      <c r="BH135" s="150">
        <f t="shared" si="7"/>
        <v>0</v>
      </c>
      <c r="BI135" s="150">
        <f t="shared" si="8"/>
        <v>0</v>
      </c>
      <c r="BJ135" s="15" t="s">
        <v>76</v>
      </c>
      <c r="BK135" s="150">
        <f t="shared" si="9"/>
        <v>0</v>
      </c>
      <c r="BL135" s="15" t="s">
        <v>133</v>
      </c>
      <c r="BM135" s="149" t="s">
        <v>168</v>
      </c>
    </row>
    <row r="136" spans="2:65" s="1" customFormat="1" ht="101.25" customHeight="1" x14ac:dyDescent="0.2">
      <c r="B136" s="138"/>
      <c r="C136" s="164">
        <f t="shared" si="10"/>
        <v>12</v>
      </c>
      <c r="D136" s="164" t="s">
        <v>177</v>
      </c>
      <c r="E136" s="165" t="s">
        <v>398</v>
      </c>
      <c r="F136" s="183" t="s">
        <v>452</v>
      </c>
      <c r="G136" s="167" t="s">
        <v>1</v>
      </c>
      <c r="H136" s="168">
        <v>1</v>
      </c>
      <c r="I136" s="181"/>
      <c r="J136" s="169">
        <f t="shared" si="0"/>
        <v>0</v>
      </c>
      <c r="K136" s="170"/>
      <c r="L136" s="171"/>
      <c r="M136" s="172" t="s">
        <v>1</v>
      </c>
      <c r="N136" s="173" t="s">
        <v>37</v>
      </c>
      <c r="O136" s="147">
        <v>0</v>
      </c>
      <c r="P136" s="147">
        <f t="shared" si="1"/>
        <v>0</v>
      </c>
      <c r="Q136" s="147">
        <v>0</v>
      </c>
      <c r="R136" s="147">
        <f t="shared" si="2"/>
        <v>0</v>
      </c>
      <c r="S136" s="147">
        <v>0</v>
      </c>
      <c r="T136" s="148">
        <f t="shared" si="3"/>
        <v>0</v>
      </c>
      <c r="AR136" s="149" t="s">
        <v>145</v>
      </c>
      <c r="AT136" s="149" t="s">
        <v>177</v>
      </c>
      <c r="AU136" s="149" t="s">
        <v>72</v>
      </c>
      <c r="AY136" s="15" t="s">
        <v>125</v>
      </c>
      <c r="BE136" s="150">
        <f t="shared" si="4"/>
        <v>0</v>
      </c>
      <c r="BF136" s="150">
        <f t="shared" si="5"/>
        <v>0</v>
      </c>
      <c r="BG136" s="150">
        <f t="shared" si="6"/>
        <v>0</v>
      </c>
      <c r="BH136" s="150">
        <f t="shared" si="7"/>
        <v>0</v>
      </c>
      <c r="BI136" s="150">
        <f t="shared" si="8"/>
        <v>0</v>
      </c>
      <c r="BJ136" s="15" t="s">
        <v>76</v>
      </c>
      <c r="BK136" s="150">
        <f t="shared" si="9"/>
        <v>0</v>
      </c>
      <c r="BL136" s="15" t="s">
        <v>133</v>
      </c>
      <c r="BM136" s="149" t="s">
        <v>172</v>
      </c>
    </row>
    <row r="137" spans="2:65" s="1" customFormat="1" ht="99" customHeight="1" x14ac:dyDescent="0.2">
      <c r="B137" s="138"/>
      <c r="C137" s="164">
        <f t="shared" si="10"/>
        <v>13</v>
      </c>
      <c r="D137" s="164" t="s">
        <v>177</v>
      </c>
      <c r="E137" s="165" t="s">
        <v>399</v>
      </c>
      <c r="F137" s="183" t="s">
        <v>453</v>
      </c>
      <c r="G137" s="167" t="s">
        <v>1</v>
      </c>
      <c r="H137" s="168">
        <v>2</v>
      </c>
      <c r="I137" s="181"/>
      <c r="J137" s="169">
        <f t="shared" si="0"/>
        <v>0</v>
      </c>
      <c r="K137" s="170"/>
      <c r="L137" s="171"/>
      <c r="M137" s="172" t="s">
        <v>1</v>
      </c>
      <c r="N137" s="173" t="s">
        <v>37</v>
      </c>
      <c r="O137" s="147">
        <v>0</v>
      </c>
      <c r="P137" s="147">
        <f t="shared" si="1"/>
        <v>0</v>
      </c>
      <c r="Q137" s="147">
        <v>0</v>
      </c>
      <c r="R137" s="147">
        <f t="shared" si="2"/>
        <v>0</v>
      </c>
      <c r="S137" s="147">
        <v>0</v>
      </c>
      <c r="T137" s="148">
        <f t="shared" si="3"/>
        <v>0</v>
      </c>
      <c r="AR137" s="149" t="s">
        <v>145</v>
      </c>
      <c r="AT137" s="149" t="s">
        <v>177</v>
      </c>
      <c r="AU137" s="149" t="s">
        <v>72</v>
      </c>
      <c r="AY137" s="15" t="s">
        <v>125</v>
      </c>
      <c r="BE137" s="150">
        <f t="shared" si="4"/>
        <v>0</v>
      </c>
      <c r="BF137" s="150">
        <f t="shared" si="5"/>
        <v>0</v>
      </c>
      <c r="BG137" s="150">
        <f t="shared" si="6"/>
        <v>0</v>
      </c>
      <c r="BH137" s="150">
        <f t="shared" si="7"/>
        <v>0</v>
      </c>
      <c r="BI137" s="150">
        <f t="shared" si="8"/>
        <v>0</v>
      </c>
      <c r="BJ137" s="15" t="s">
        <v>76</v>
      </c>
      <c r="BK137" s="150">
        <f t="shared" si="9"/>
        <v>0</v>
      </c>
      <c r="BL137" s="15" t="s">
        <v>133</v>
      </c>
      <c r="BM137" s="149" t="s">
        <v>141</v>
      </c>
    </row>
    <row r="138" spans="2:65" s="1" customFormat="1" ht="91.5" customHeight="1" x14ac:dyDescent="0.2">
      <c r="B138" s="138"/>
      <c r="C138" s="164">
        <f t="shared" si="10"/>
        <v>14</v>
      </c>
      <c r="D138" s="164" t="s">
        <v>177</v>
      </c>
      <c r="E138" s="165" t="s">
        <v>400</v>
      </c>
      <c r="F138" s="183" t="s">
        <v>454</v>
      </c>
      <c r="G138" s="167" t="s">
        <v>1</v>
      </c>
      <c r="H138" s="168">
        <v>1</v>
      </c>
      <c r="I138" s="181"/>
      <c r="J138" s="169">
        <f t="shared" si="0"/>
        <v>0</v>
      </c>
      <c r="K138" s="170"/>
      <c r="L138" s="171"/>
      <c r="M138" s="172" t="s">
        <v>1</v>
      </c>
      <c r="N138" s="173" t="s">
        <v>37</v>
      </c>
      <c r="O138" s="147">
        <v>0</v>
      </c>
      <c r="P138" s="147">
        <f t="shared" si="1"/>
        <v>0</v>
      </c>
      <c r="Q138" s="147">
        <v>0</v>
      </c>
      <c r="R138" s="147">
        <f t="shared" si="2"/>
        <v>0</v>
      </c>
      <c r="S138" s="147">
        <v>0</v>
      </c>
      <c r="T138" s="148">
        <f t="shared" si="3"/>
        <v>0</v>
      </c>
      <c r="AR138" s="149" t="s">
        <v>145</v>
      </c>
      <c r="AT138" s="149" t="s">
        <v>177</v>
      </c>
      <c r="AU138" s="149" t="s">
        <v>72</v>
      </c>
      <c r="AY138" s="15" t="s">
        <v>125</v>
      </c>
      <c r="BE138" s="150">
        <f t="shared" si="4"/>
        <v>0</v>
      </c>
      <c r="BF138" s="150">
        <f t="shared" si="5"/>
        <v>0</v>
      </c>
      <c r="BG138" s="150">
        <f t="shared" si="6"/>
        <v>0</v>
      </c>
      <c r="BH138" s="150">
        <f t="shared" si="7"/>
        <v>0</v>
      </c>
      <c r="BI138" s="150">
        <f t="shared" si="8"/>
        <v>0</v>
      </c>
      <c r="BJ138" s="15" t="s">
        <v>76</v>
      </c>
      <c r="BK138" s="150">
        <f t="shared" si="9"/>
        <v>0</v>
      </c>
      <c r="BL138" s="15" t="s">
        <v>133</v>
      </c>
      <c r="BM138" s="149" t="s">
        <v>173</v>
      </c>
    </row>
    <row r="139" spans="2:65" s="1" customFormat="1" ht="104.25" customHeight="1" x14ac:dyDescent="0.2">
      <c r="B139" s="138"/>
      <c r="C139" s="164">
        <f t="shared" si="10"/>
        <v>15</v>
      </c>
      <c r="D139" s="164" t="s">
        <v>177</v>
      </c>
      <c r="E139" s="165" t="s">
        <v>401</v>
      </c>
      <c r="F139" s="183" t="s">
        <v>411</v>
      </c>
      <c r="G139" s="167" t="s">
        <v>1</v>
      </c>
      <c r="H139" s="168">
        <v>1</v>
      </c>
      <c r="I139" s="181"/>
      <c r="J139" s="169">
        <f t="shared" si="0"/>
        <v>0</v>
      </c>
      <c r="K139" s="170"/>
      <c r="L139" s="171"/>
      <c r="M139" s="172" t="s">
        <v>1</v>
      </c>
      <c r="N139" s="173" t="s">
        <v>37</v>
      </c>
      <c r="O139" s="147">
        <v>0</v>
      </c>
      <c r="P139" s="147">
        <f t="shared" si="1"/>
        <v>0</v>
      </c>
      <c r="Q139" s="147">
        <v>0</v>
      </c>
      <c r="R139" s="147">
        <f t="shared" si="2"/>
        <v>0</v>
      </c>
      <c r="S139" s="147">
        <v>0</v>
      </c>
      <c r="T139" s="148">
        <f t="shared" si="3"/>
        <v>0</v>
      </c>
      <c r="AR139" s="149" t="s">
        <v>145</v>
      </c>
      <c r="AT139" s="149" t="s">
        <v>177</v>
      </c>
      <c r="AU139" s="149" t="s">
        <v>72</v>
      </c>
      <c r="AY139" s="15" t="s">
        <v>125</v>
      </c>
      <c r="BE139" s="150">
        <f t="shared" si="4"/>
        <v>0</v>
      </c>
      <c r="BF139" s="150">
        <f t="shared" si="5"/>
        <v>0</v>
      </c>
      <c r="BG139" s="150">
        <f t="shared" si="6"/>
        <v>0</v>
      </c>
      <c r="BH139" s="150">
        <f t="shared" si="7"/>
        <v>0</v>
      </c>
      <c r="BI139" s="150">
        <f t="shared" si="8"/>
        <v>0</v>
      </c>
      <c r="BJ139" s="15" t="s">
        <v>76</v>
      </c>
      <c r="BK139" s="150">
        <f t="shared" si="9"/>
        <v>0</v>
      </c>
      <c r="BL139" s="15" t="s">
        <v>133</v>
      </c>
      <c r="BM139" s="149" t="s">
        <v>128</v>
      </c>
    </row>
    <row r="140" spans="2:65" s="1" customFormat="1" ht="99.75" customHeight="1" x14ac:dyDescent="0.2">
      <c r="B140" s="138"/>
      <c r="C140" s="164">
        <f t="shared" si="10"/>
        <v>16</v>
      </c>
      <c r="D140" s="164" t="s">
        <v>177</v>
      </c>
      <c r="E140" s="165" t="s">
        <v>275</v>
      </c>
      <c r="F140" s="183" t="s">
        <v>455</v>
      </c>
      <c r="G140" s="167" t="s">
        <v>1</v>
      </c>
      <c r="H140" s="168">
        <v>5</v>
      </c>
      <c r="I140" s="181"/>
      <c r="J140" s="169">
        <f t="shared" si="0"/>
        <v>0</v>
      </c>
      <c r="K140" s="170"/>
      <c r="L140" s="171"/>
      <c r="M140" s="172" t="s">
        <v>1</v>
      </c>
      <c r="N140" s="173" t="s">
        <v>37</v>
      </c>
      <c r="O140" s="147">
        <v>0</v>
      </c>
      <c r="P140" s="147">
        <f t="shared" si="1"/>
        <v>0</v>
      </c>
      <c r="Q140" s="147">
        <v>0</v>
      </c>
      <c r="R140" s="147">
        <f t="shared" si="2"/>
        <v>0</v>
      </c>
      <c r="S140" s="147">
        <v>0</v>
      </c>
      <c r="T140" s="148">
        <f t="shared" si="3"/>
        <v>0</v>
      </c>
      <c r="AR140" s="149" t="s">
        <v>145</v>
      </c>
      <c r="AT140" s="149" t="s">
        <v>177</v>
      </c>
      <c r="AU140" s="149" t="s">
        <v>72</v>
      </c>
      <c r="AY140" s="15" t="s">
        <v>125</v>
      </c>
      <c r="BE140" s="150">
        <f t="shared" si="4"/>
        <v>0</v>
      </c>
      <c r="BF140" s="150">
        <f t="shared" si="5"/>
        <v>0</v>
      </c>
      <c r="BG140" s="150">
        <f t="shared" si="6"/>
        <v>0</v>
      </c>
      <c r="BH140" s="150">
        <f t="shared" si="7"/>
        <v>0</v>
      </c>
      <c r="BI140" s="150">
        <f t="shared" si="8"/>
        <v>0</v>
      </c>
      <c r="BJ140" s="15" t="s">
        <v>76</v>
      </c>
      <c r="BK140" s="150">
        <f t="shared" si="9"/>
        <v>0</v>
      </c>
      <c r="BL140" s="15" t="s">
        <v>133</v>
      </c>
      <c r="BM140" s="149" t="s">
        <v>171</v>
      </c>
    </row>
    <row r="141" spans="2:65" s="1" customFormat="1" ht="16.5" customHeight="1" x14ac:dyDescent="0.2">
      <c r="B141" s="138"/>
      <c r="C141" s="164">
        <f t="shared" si="10"/>
        <v>17</v>
      </c>
      <c r="D141" s="164" t="s">
        <v>177</v>
      </c>
      <c r="E141" s="165" t="s">
        <v>402</v>
      </c>
      <c r="F141" s="183" t="s">
        <v>403</v>
      </c>
      <c r="G141" s="167" t="s">
        <v>1</v>
      </c>
      <c r="H141" s="168">
        <v>1</v>
      </c>
      <c r="I141" s="181"/>
      <c r="J141" s="169">
        <f t="shared" si="0"/>
        <v>0</v>
      </c>
      <c r="K141" s="170"/>
      <c r="L141" s="171"/>
      <c r="M141" s="172" t="s">
        <v>1</v>
      </c>
      <c r="N141" s="173" t="s">
        <v>37</v>
      </c>
      <c r="O141" s="147">
        <v>0</v>
      </c>
      <c r="P141" s="147">
        <f t="shared" si="1"/>
        <v>0</v>
      </c>
      <c r="Q141" s="147">
        <v>0</v>
      </c>
      <c r="R141" s="147">
        <f t="shared" si="2"/>
        <v>0</v>
      </c>
      <c r="S141" s="147">
        <v>0</v>
      </c>
      <c r="T141" s="148">
        <f t="shared" si="3"/>
        <v>0</v>
      </c>
      <c r="AR141" s="149" t="s">
        <v>145</v>
      </c>
      <c r="AT141" s="149" t="s">
        <v>177</v>
      </c>
      <c r="AU141" s="149" t="s">
        <v>72</v>
      </c>
      <c r="AY141" s="15" t="s">
        <v>125</v>
      </c>
      <c r="BE141" s="150">
        <f t="shared" si="4"/>
        <v>0</v>
      </c>
      <c r="BF141" s="150">
        <f t="shared" si="5"/>
        <v>0</v>
      </c>
      <c r="BG141" s="150">
        <f t="shared" si="6"/>
        <v>0</v>
      </c>
      <c r="BH141" s="150">
        <f t="shared" si="7"/>
        <v>0</v>
      </c>
      <c r="BI141" s="150">
        <f t="shared" si="8"/>
        <v>0</v>
      </c>
      <c r="BJ141" s="15" t="s">
        <v>76</v>
      </c>
      <c r="BK141" s="150">
        <f t="shared" si="9"/>
        <v>0</v>
      </c>
      <c r="BL141" s="15" t="s">
        <v>133</v>
      </c>
      <c r="BM141" s="149" t="s">
        <v>174</v>
      </c>
    </row>
    <row r="142" spans="2:65" s="1" customFormat="1" ht="16.5" customHeight="1" x14ac:dyDescent="0.2">
      <c r="B142" s="138"/>
      <c r="C142" s="164"/>
      <c r="D142" s="164"/>
      <c r="E142" s="165"/>
      <c r="F142" s="166"/>
      <c r="G142" s="167"/>
      <c r="H142" s="168"/>
      <c r="I142" s="169"/>
      <c r="J142" s="169"/>
      <c r="K142" s="170"/>
      <c r="L142" s="171"/>
      <c r="M142" s="178" t="s">
        <v>1</v>
      </c>
      <c r="N142" s="179" t="s">
        <v>37</v>
      </c>
      <c r="O142" s="176">
        <v>0</v>
      </c>
      <c r="P142" s="176">
        <f t="shared" si="1"/>
        <v>0</v>
      </c>
      <c r="Q142" s="176">
        <v>0</v>
      </c>
      <c r="R142" s="176">
        <f t="shared" si="2"/>
        <v>0</v>
      </c>
      <c r="S142" s="176">
        <v>0</v>
      </c>
      <c r="T142" s="177">
        <f t="shared" si="3"/>
        <v>0</v>
      </c>
      <c r="AR142" s="149" t="s">
        <v>145</v>
      </c>
      <c r="AT142" s="149" t="s">
        <v>177</v>
      </c>
      <c r="AU142" s="149" t="s">
        <v>72</v>
      </c>
      <c r="AY142" s="15" t="s">
        <v>125</v>
      </c>
      <c r="BE142" s="150">
        <f t="shared" si="4"/>
        <v>0</v>
      </c>
      <c r="BF142" s="150">
        <f t="shared" si="5"/>
        <v>0</v>
      </c>
      <c r="BG142" s="150">
        <f t="shared" si="6"/>
        <v>0</v>
      </c>
      <c r="BH142" s="150">
        <f t="shared" si="7"/>
        <v>0</v>
      </c>
      <c r="BI142" s="150">
        <f t="shared" si="8"/>
        <v>0</v>
      </c>
      <c r="BJ142" s="15" t="s">
        <v>76</v>
      </c>
      <c r="BK142" s="150">
        <f t="shared" si="9"/>
        <v>0</v>
      </c>
      <c r="BL142" s="15" t="s">
        <v>133</v>
      </c>
      <c r="BM142" s="149" t="s">
        <v>175</v>
      </c>
    </row>
    <row r="143" spans="2:65" s="1" customFormat="1" ht="6.95" customHeight="1" x14ac:dyDescent="0.2">
      <c r="B143" s="41"/>
      <c r="C143" s="42"/>
      <c r="D143" s="42"/>
      <c r="E143" s="42"/>
      <c r="F143" s="42"/>
      <c r="G143" s="42"/>
      <c r="H143" s="42"/>
      <c r="I143" s="42"/>
      <c r="J143" s="42"/>
      <c r="K143" s="42"/>
      <c r="L143" s="29"/>
    </row>
  </sheetData>
  <autoFilter ref="C123:K142" xr:uid="{00000000-0009-0000-0000-000003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Stavební přípomoce</vt:lpstr>
      <vt:lpstr>vybavení - učebna přírodopisu</vt:lpstr>
      <vt:lpstr>vybavení - kabinet přírodopisu</vt:lpstr>
      <vt:lpstr>'Rekapitulace stavby'!Názvy_tisku</vt:lpstr>
      <vt:lpstr>'Stavební přípomoce'!Názvy_tisku</vt:lpstr>
      <vt:lpstr>'vybavení - kabinet přírodopisu'!Názvy_tisku</vt:lpstr>
      <vt:lpstr>'vybavení - učebna přírodopisu'!Názvy_tisku</vt:lpstr>
      <vt:lpstr>'Rekapitulace stavby'!Oblast_tisku</vt:lpstr>
      <vt:lpstr>'Stavební přípomoce'!Oblast_tisku</vt:lpstr>
      <vt:lpstr>'vybavení - kabinet přírodopisu'!Oblast_tisku</vt:lpstr>
      <vt:lpstr>'vybavení - učebna přírodopisu'!Oblast_tisku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DESKTOP-CQ2IEF3\vladimir.rakyta</dc:creator>
  <cp:lastModifiedBy>Vargová Kateřina</cp:lastModifiedBy>
  <dcterms:created xsi:type="dcterms:W3CDTF">2022-09-09T11:45:47Z</dcterms:created>
  <dcterms:modified xsi:type="dcterms:W3CDTF">2024-07-23T08:33:20Z</dcterms:modified>
</cp:coreProperties>
</file>