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muml-my.sharepoint.com/personal/katerina_vargova_muml_cz/Documents/IaD – ORID/2025/Městské muzeum/Okna/Podklady/"/>
    </mc:Choice>
  </mc:AlternateContent>
  <xr:revisionPtr revIDLastSave="0" documentId="8_{E843D966-644D-4A31-8006-E2BEC89135AE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012 - 1. ETEPA NOVÁ" sheetId="2" r:id="rId1"/>
  </sheets>
  <definedNames>
    <definedName name="_xlnm._FilterDatabase" localSheetId="0" hidden="1">'012 - 1. ETEPA NOVÁ'!$C$117:$K$145</definedName>
    <definedName name="_xlnm.Print_Titles" localSheetId="0">'012 - 1. ETEPA NOVÁ'!$117:$117</definedName>
    <definedName name="_xlnm.Print_Area" localSheetId="0">'012 - 1. ETEPA NOVÁ'!$C$4:$J$76,'012 - 1. ETEPA NOVÁ'!$C$82:$J$99,'012 - 1. ETEPA NOVÁ'!$C$105:$J$145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7" i="2" l="1"/>
  <c r="J130" i="2"/>
  <c r="J123" i="2"/>
  <c r="J120" i="2"/>
  <c r="J37" i="2" l="1"/>
  <c r="J36" i="2"/>
  <c r="J35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4" i="2"/>
  <c r="BH134" i="2"/>
  <c r="BG134" i="2"/>
  <c r="BF134" i="2"/>
  <c r="T134" i="2"/>
  <c r="R134" i="2"/>
  <c r="P134" i="2"/>
  <c r="BI126" i="2"/>
  <c r="BH126" i="2"/>
  <c r="BG126" i="2"/>
  <c r="BF126" i="2"/>
  <c r="T126" i="2"/>
  <c r="R126" i="2"/>
  <c r="P126" i="2"/>
  <c r="BI120" i="2"/>
  <c r="BH120" i="2"/>
  <c r="BG120" i="2"/>
  <c r="BF120" i="2"/>
  <c r="T120" i="2"/>
  <c r="R120" i="2"/>
  <c r="P120" i="2"/>
  <c r="J115" i="2"/>
  <c r="J114" i="2"/>
  <c r="F114" i="2"/>
  <c r="F112" i="2"/>
  <c r="E110" i="2"/>
  <c r="J92" i="2"/>
  <c r="J91" i="2"/>
  <c r="F91" i="2"/>
  <c r="F89" i="2"/>
  <c r="E87" i="2"/>
  <c r="E7" i="2"/>
  <c r="BK145" i="2"/>
  <c r="J126" i="2"/>
  <c r="BK134" i="2"/>
  <c r="BK140" i="2"/>
  <c r="J140" i="2"/>
  <c r="BK120" i="2"/>
  <c r="J142" i="2"/>
  <c r="J134" i="2"/>
  <c r="BK126" i="2"/>
  <c r="BK142" i="2"/>
  <c r="J145" i="2"/>
  <c r="J119" i="2" l="1"/>
  <c r="T119" i="2"/>
  <c r="P141" i="2"/>
  <c r="R119" i="2"/>
  <c r="T141" i="2"/>
  <c r="P119" i="2"/>
  <c r="BK141" i="2"/>
  <c r="J141" i="2" s="1"/>
  <c r="BK119" i="2"/>
  <c r="R141" i="2"/>
  <c r="F92" i="2"/>
  <c r="BE134" i="2"/>
  <c r="BE140" i="2"/>
  <c r="BE142" i="2"/>
  <c r="BE126" i="2"/>
  <c r="BE120" i="2"/>
  <c r="BE145" i="2"/>
  <c r="F35" i="2"/>
  <c r="F37" i="2"/>
  <c r="F34" i="2"/>
  <c r="J34" i="2"/>
  <c r="F36" i="2"/>
  <c r="J97" i="2" l="1"/>
  <c r="J98" i="2"/>
  <c r="J118" i="2"/>
  <c r="F33" i="2" s="1"/>
  <c r="J33" i="2" s="1"/>
  <c r="P118" i="2"/>
  <c r="R118" i="2" l="1"/>
  <c r="T118" i="2"/>
  <c r="BK118" i="2"/>
  <c r="J30" i="2" s="1"/>
  <c r="J96" i="2" l="1"/>
  <c r="J39" i="2"/>
</calcChain>
</file>

<file path=xl/sharedStrings.xml><?xml version="1.0" encoding="utf-8"?>
<sst xmlns="http://schemas.openxmlformats.org/spreadsheetml/2006/main" count="317" uniqueCount="113">
  <si>
    <t/>
  </si>
  <si>
    <t>False</t>
  </si>
  <si>
    <t>&gt;&gt;  skryté sloupce  &lt;&lt;</t>
  </si>
  <si>
    <t>v ---  níže se nacházejí doplnkové a pomocné údaje k sestavám  --- v</t>
  </si>
  <si>
    <t>Stavba:</t>
  </si>
  <si>
    <t>KSO:</t>
  </si>
  <si>
    <t>CC-CZ:</t>
  </si>
  <si>
    <t>Místo:</t>
  </si>
  <si>
    <t>Mariánské Lázně</t>
  </si>
  <si>
    <t>Datum:</t>
  </si>
  <si>
    <t>Zadavatel:</t>
  </si>
  <si>
    <t>IČ:</t>
  </si>
  <si>
    <t>00254061</t>
  </si>
  <si>
    <t>Město Mariánské Lázně, Ruská 155, 353 01 M. Lázně</t>
  </si>
  <si>
    <t>DIČ:</t>
  </si>
  <si>
    <t>Uchazeč:</t>
  </si>
  <si>
    <t>Projektant:</t>
  </si>
  <si>
    <t>72202327</t>
  </si>
  <si>
    <t>Ing. arch. Václav Zůna, Nemocniční 49, 352 01 Aš</t>
  </si>
  <si>
    <t>CZ 7412021804</t>
  </si>
  <si>
    <t>True</t>
  </si>
  <si>
    <t>Zpracovatel:</t>
  </si>
  <si>
    <t>10347631</t>
  </si>
  <si>
    <t>V. Rakyta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</si>
  <si>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</si>
  <si>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</si>
  <si>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</si>
  <si>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</si>
  <si>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</si>
  <si>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</si>
  <si>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</si>
  <si>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</si>
  <si>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</si>
  <si>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</si>
  <si>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</si>
  <si>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</si>
  <si>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</si>
  <si>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</si>
  <si>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</si>
  <si>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</si>
  <si>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</si>
  <si>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</si>
  <si>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</si>
  <si>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</si>
  <si>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Kód</t>
  </si>
  <si>
    <t>Popis</t>
  </si>
  <si>
    <t>Typ</t>
  </si>
  <si>
    <t>D</t>
  </si>
  <si>
    <t>0</t>
  </si>
  <si>
    <t>1</t>
  </si>
  <si>
    <t>{dda48b08-d9ef-417c-b703-a65e96d449e2}</t>
  </si>
  <si>
    <t>2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</si>
  <si>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</si>
  <si>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</si>
  <si>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</si>
  <si>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</si>
  <si>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</si>
  <si>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</si>
  <si>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</si>
  <si>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 xml:space="preserve">    767 - Konstrukce zámečnické</t>
  </si>
  <si>
    <t xml:space="preserve">    787 - Dokončovací práce - zasklívání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</si>
  <si>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</si>
  <si>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</si>
  <si>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</si>
  <si>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</si>
  <si>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</si>
  <si>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</si>
  <si>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</si>
  <si>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</si>
  <si>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</si>
  <si>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</si>
  <si>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</si>
  <si>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</si>
  <si>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</si>
  <si>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ROZPOCET</t>
  </si>
  <si>
    <t>K</t>
  </si>
  <si>
    <t>VV</t>
  </si>
  <si>
    <t>m2</t>
  </si>
  <si>
    <t>M</t>
  </si>
  <si>
    <t>P</t>
  </si>
  <si>
    <t>16</t>
  </si>
  <si>
    <t>32</t>
  </si>
  <si>
    <t>%</t>
  </si>
  <si>
    <t>767</t>
  </si>
  <si>
    <t>Konstrukce zámečnické</t>
  </si>
  <si>
    <t>767114135R</t>
  </si>
  <si>
    <t>Montáž stěn a příček rámových zasklených do zdiva bez požární odolnosti plochy přes 15 m2</t>
  </si>
  <si>
    <t>362071478</t>
  </si>
  <si>
    <t>O1</t>
  </si>
  <si>
    <t>O2</t>
  </si>
  <si>
    <t>55341360R</t>
  </si>
  <si>
    <t xml:space="preserve">stěna rámová prosklená fixní Al komaxit dle RAL bez požární odolnosti čiré trojsklo Uw = max 0,8 W/m2K  exteriér </t>
  </si>
  <si>
    <t>1110427404</t>
  </si>
  <si>
    <t>767114825</t>
  </si>
  <si>
    <t>Demontáž stěn a příček rámových zasklených vnějších plochy přes 15 m2</t>
  </si>
  <si>
    <t>1304975727</t>
  </si>
  <si>
    <t>998767212</t>
  </si>
  <si>
    <t>Přesun hmot procentní pro zámečnické konstrukce s omezením mechanizace v objektech v přes 6 do 12 m</t>
  </si>
  <si>
    <t>-713742272</t>
  </si>
  <si>
    <t>787</t>
  </si>
  <si>
    <t>Dokončovací práce - zasklívání</t>
  </si>
  <si>
    <t>787R1</t>
  </si>
  <si>
    <t>Vysklívání stěn, vitráže (vysklení, úprava rozměrů řezáním a zasklení nové konstrukce upravenými vitrážovými skly)</t>
  </si>
  <si>
    <t>-1473757130</t>
  </si>
  <si>
    <t>998787212</t>
  </si>
  <si>
    <t>Přesun hmot procentní pro zasklívání s omezením mechanizace v objektech v přes 6 do 12 m</t>
  </si>
  <si>
    <t>2088412051</t>
  </si>
  <si>
    <t>Okenní výplně</t>
  </si>
  <si>
    <t>4,92*6,56</t>
  </si>
  <si>
    <t>11,0*3,40</t>
  </si>
  <si>
    <t>Městské muzeum, Mariánské Lázně, výměna okeních výplní</t>
  </si>
  <si>
    <t>11,1*3,40</t>
  </si>
  <si>
    <t>Poznámka k položce:
Profilový systém: 50mm
Tepelná izolace: SI
Uspořádání uvnitř: Standardní
Uspořádání vně: Standardní
Povrch RAL Mat: RAL 7016 Anthrazitgrau
Pevné zasklení (Sklo: ESG6-14-VSG44.2 , Hodnota Ug: 1,1
W/(m²K))
 Uw=max. 0,8 W/m2K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</si>
</sst>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27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D2D2D2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7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19" xfId="0" applyFont="1" applyBorder="1" applyAlignment="1">
      <alignment horizontal="left" vertical="center"/>
    </xf>
    <xf numFmtId="0" fontId="5" fillId="0" borderId="19" xfId="0" applyFont="1" applyBorder="1" applyAlignment="1">
      <alignment vertical="center"/>
    </xf>
    <xf numFmtId="4" fontId="5" fillId="0" borderId="19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4" fontId="17" fillId="0" borderId="0" xfId="0" applyNumberFormat="1" applyFont="1"/>
    <xf numFmtId="166" fontId="20" fillId="0" borderId="12" xfId="0" applyNumberFormat="1" applyFont="1" applyBorder="1"/>
    <xf numFmtId="166" fontId="20" fillId="0" borderId="13" xfId="0" applyNumberFormat="1" applyFont="1" applyBorder="1"/>
    <xf numFmtId="4" fontId="21" fillId="0" borderId="0" xfId="0" applyNumberFormat="1" applyFont="1" applyAlignment="1">
      <alignment vertical="center"/>
    </xf>
    <xf numFmtId="0" fontId="6" fillId="0" borderId="3" xfId="0" applyFont="1" applyBorder="1"/>
    <xf numFmtId="0" fontId="6" fillId="0" borderId="0" xfId="0" applyFont="1" applyAlignment="1">
      <alignment horizontal="left"/>
    </xf>
    <xf numFmtId="0" fontId="6" fillId="0" borderId="0" xfId="0" applyFont="1" applyProtection="1">
      <protection locked="0"/>
    </xf>
    <xf numFmtId="0" fontId="6" fillId="0" borderId="14" xfId="0" applyFont="1" applyBorder="1"/>
    <xf numFmtId="166" fontId="6" fillId="0" borderId="0" xfId="0" applyNumberFormat="1" applyFont="1"/>
    <xf numFmtId="166" fontId="6" fillId="0" borderId="15" xfId="0" applyNumberFormat="1" applyFont="1" applyBorder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49" fontId="15" fillId="0" borderId="20" xfId="0" applyNumberFormat="1" applyFont="1" applyBorder="1" applyAlignment="1" applyProtection="1">
      <alignment horizontal="left" vertical="center" wrapText="1"/>
      <protection locked="0"/>
    </xf>
    <xf numFmtId="0" fontId="15" fillId="0" borderId="20" xfId="0" applyFont="1" applyBorder="1" applyAlignment="1" applyProtection="1">
      <alignment horizontal="left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167" fontId="15" fillId="0" borderId="20" xfId="0" applyNumberFormat="1" applyFont="1" applyBorder="1" applyAlignment="1" applyProtection="1">
      <alignment vertical="center"/>
      <protection locked="0"/>
    </xf>
    <xf numFmtId="4" fontId="15" fillId="3" borderId="20" xfId="0" applyNumberFormat="1" applyFont="1" applyFill="1" applyBorder="1" applyAlignment="1" applyProtection="1">
      <alignment vertical="center"/>
      <protection locked="0"/>
    </xf>
    <xf numFmtId="4" fontId="15" fillId="0" borderId="20" xfId="0" applyNumberFormat="1" applyFont="1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16" fillId="3" borderId="14" xfId="0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center" vertical="center"/>
    </xf>
    <xf numFmtId="166" fontId="16" fillId="0" borderId="0" xfId="0" applyNumberFormat="1" applyFont="1" applyAlignment="1">
      <alignment vertical="center"/>
    </xf>
    <xf numFmtId="166" fontId="16" fillId="0" borderId="15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7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vertical="center"/>
      <protection locked="0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23" fillId="0" borderId="20" xfId="0" applyFont="1" applyBorder="1" applyAlignment="1" applyProtection="1">
      <alignment horizontal="center" vertical="center"/>
      <protection locked="0"/>
    </xf>
    <xf numFmtId="49" fontId="23" fillId="0" borderId="20" xfId="0" applyNumberFormat="1" applyFont="1" applyBorder="1" applyAlignment="1" applyProtection="1">
      <alignment horizontal="left" vertical="center" wrapText="1"/>
      <protection locked="0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20" xfId="0" applyFont="1" applyBorder="1" applyAlignment="1" applyProtection="1">
      <alignment horizontal="center" vertical="center" wrapText="1"/>
      <protection locked="0"/>
    </xf>
    <xf numFmtId="167" fontId="23" fillId="0" borderId="20" xfId="0" applyNumberFormat="1" applyFont="1" applyBorder="1" applyAlignment="1" applyProtection="1">
      <alignment vertical="center"/>
      <protection locked="0"/>
    </xf>
    <xf numFmtId="4" fontId="23" fillId="3" borderId="20" xfId="0" applyNumberFormat="1" applyFont="1" applyFill="1" applyBorder="1" applyAlignment="1" applyProtection="1">
      <alignment vertical="center"/>
      <protection locked="0"/>
    </xf>
    <xf numFmtId="4" fontId="23" fillId="0" borderId="20" xfId="0" applyNumberFormat="1" applyFont="1" applyBorder="1" applyAlignment="1" applyProtection="1">
      <alignment vertical="center"/>
      <protection locked="0"/>
    </xf>
    <xf numFmtId="0" fontId="24" fillId="0" borderId="20" xfId="0" applyFont="1" applyBorder="1" applyAlignment="1" applyProtection="1">
      <alignment vertical="center"/>
      <protection locked="0"/>
    </xf>
    <xf numFmtId="0" fontId="24" fillId="0" borderId="3" xfId="0" applyFont="1" applyBorder="1" applyAlignment="1">
      <alignment vertical="center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167" fontId="15" fillId="3" borderId="20" xfId="0" applyNumberFormat="1" applyFont="1" applyFill="1" applyBorder="1" applyAlignment="1" applyProtection="1">
      <alignment vertical="center"/>
      <protection locked="0"/>
    </xf>
    <xf numFmtId="0" fontId="26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6"/>
  <sheetViews>
    <sheetView showGridLines="0" tabSelected="1" zoomScale="110" zoomScaleNormal="110" workbookViewId="0">
      <selection activeCell="F131" sqref="F131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31" t="s">
        <v>2</v>
      </c>
      <c r="M2" s="132"/>
      <c r="N2" s="132"/>
      <c r="O2" s="132"/>
      <c r="P2" s="132"/>
      <c r="Q2" s="132"/>
      <c r="R2" s="132"/>
      <c r="S2" s="132"/>
      <c r="T2" s="132"/>
      <c r="U2" s="132"/>
      <c r="V2" s="132"/>
      <c r="AT2" s="9" t="s">
        <v>50</v>
      </c>
    </row>
    <row r="3" spans="2:46" ht="6.95" customHeight="1" x14ac:dyDescent="0.2">
      <c r="B3" s="10"/>
      <c r="C3" s="11"/>
      <c r="D3" s="11"/>
      <c r="E3" s="11"/>
      <c r="F3" s="11"/>
      <c r="G3" s="11"/>
      <c r="H3" s="11"/>
      <c r="I3" s="11"/>
      <c r="J3" s="11"/>
      <c r="K3" s="11"/>
      <c r="L3" s="12"/>
      <c r="AT3" s="9" t="s">
        <v>51</v>
      </c>
    </row>
    <row r="4" spans="2:46" ht="24.95" customHeight="1" x14ac:dyDescent="0.2">
      <c r="B4" s="12"/>
      <c r="D4" s="13" t="s">
        <v>52</v>
      </c>
      <c r="L4" s="12"/>
      <c r="M4" s="39" t="s">
        <v>3</v>
      </c>
      <c r="AT4" s="9" t="s">
        <v>1</v>
      </c>
    </row>
    <row r="5" spans="2:46" ht="6.95" customHeight="1" x14ac:dyDescent="0.2">
      <c r="B5" s="12"/>
      <c r="L5" s="12"/>
    </row>
    <row r="6" spans="2:46" ht="12" customHeight="1" x14ac:dyDescent="0.2">
      <c r="B6" s="12"/>
      <c r="D6" s="15" t="s">
        <v>4</v>
      </c>
      <c r="L6" s="12"/>
    </row>
    <row r="7" spans="2:46" ht="26.25" customHeight="1" x14ac:dyDescent="0.2">
      <c r="B7" s="12"/>
      <c r="E7" s="129" t="e">
        <f>#REF!</f>
        <v>#REF!</v>
      </c>
      <c r="F7" s="130"/>
      <c r="G7" s="130"/>
      <c r="H7" s="130"/>
      <c r="L7" s="12"/>
    </row>
    <row r="8" spans="2:46" s="1" customFormat="1" ht="12" customHeight="1" x14ac:dyDescent="0.2">
      <c r="B8" s="18"/>
      <c r="D8" s="15" t="s">
        <v>53</v>
      </c>
      <c r="L8" s="18"/>
    </row>
    <row r="9" spans="2:46" s="1" customFormat="1" ht="16.5" customHeight="1" x14ac:dyDescent="0.2">
      <c r="B9" s="18"/>
      <c r="E9" s="127" t="s">
        <v>107</v>
      </c>
      <c r="F9" s="128"/>
      <c r="G9" s="128"/>
      <c r="H9" s="128"/>
      <c r="L9" s="18"/>
    </row>
    <row r="10" spans="2:46" s="1" customFormat="1" x14ac:dyDescent="0.2">
      <c r="B10" s="18"/>
      <c r="L10" s="18"/>
    </row>
    <row r="11" spans="2:46" s="1" customFormat="1" ht="12" customHeight="1" x14ac:dyDescent="0.2">
      <c r="B11" s="18"/>
      <c r="D11" s="15" t="s">
        <v>5</v>
      </c>
      <c r="F11" s="14" t="s">
        <v>0</v>
      </c>
      <c r="I11" s="15" t="s">
        <v>6</v>
      </c>
      <c r="J11" s="14" t="s">
        <v>0</v>
      </c>
      <c r="L11" s="18"/>
    </row>
    <row r="12" spans="2:46" s="1" customFormat="1" ht="12" customHeight="1" x14ac:dyDescent="0.2">
      <c r="B12" s="18"/>
      <c r="D12" s="15" t="s">
        <v>7</v>
      </c>
      <c r="F12" s="14" t="s">
        <v>8</v>
      </c>
      <c r="I12" s="15" t="s">
        <v>9</v>
      </c>
      <c r="J12" s="28"/>
      <c r="L12" s="18"/>
    </row>
    <row r="13" spans="2:46" s="1" customFormat="1" ht="10.9" customHeight="1" x14ac:dyDescent="0.2">
      <c r="B13" s="18"/>
      <c r="L13" s="18"/>
    </row>
    <row r="14" spans="2:46" s="1" customFormat="1" ht="12" customHeight="1" x14ac:dyDescent="0.2">
      <c r="B14" s="18"/>
      <c r="D14" s="15" t="s">
        <v>10</v>
      </c>
      <c r="I14" s="15" t="s">
        <v>11</v>
      </c>
      <c r="J14" s="14" t="s">
        <v>12</v>
      </c>
      <c r="L14" s="18"/>
    </row>
    <row r="15" spans="2:46" s="1" customFormat="1" ht="18" customHeight="1" x14ac:dyDescent="0.2">
      <c r="B15" s="18"/>
      <c r="E15" s="14" t="s">
        <v>13</v>
      </c>
      <c r="I15" s="15" t="s">
        <v>14</v>
      </c>
      <c r="J15" s="14" t="s">
        <v>0</v>
      </c>
      <c r="L15" s="18"/>
    </row>
    <row r="16" spans="2:46" s="1" customFormat="1" ht="6.95" customHeight="1" x14ac:dyDescent="0.2">
      <c r="B16" s="18"/>
      <c r="L16" s="18"/>
    </row>
    <row r="17" spans="2:12" s="1" customFormat="1" ht="12" customHeight="1" x14ac:dyDescent="0.2">
      <c r="B17" s="18"/>
      <c r="D17" s="15" t="s">
        <v>15</v>
      </c>
      <c r="I17" s="15" t="s">
        <v>11</v>
      </c>
      <c r="J17" s="16"/>
      <c r="L17" s="18"/>
    </row>
    <row r="18" spans="2:12" s="1" customFormat="1" ht="18" customHeight="1" x14ac:dyDescent="0.2">
      <c r="B18" s="18"/>
      <c r="E18" s="133"/>
      <c r="F18" s="134"/>
      <c r="G18" s="134"/>
      <c r="H18" s="134"/>
      <c r="I18" s="15" t="s">
        <v>14</v>
      </c>
      <c r="J18" s="16"/>
      <c r="L18" s="18"/>
    </row>
    <row r="19" spans="2:12" s="1" customFormat="1" ht="6.95" customHeight="1" x14ac:dyDescent="0.2">
      <c r="B19" s="18"/>
      <c r="L19" s="18"/>
    </row>
    <row r="20" spans="2:12" s="1" customFormat="1" ht="12" customHeight="1" x14ac:dyDescent="0.2">
      <c r="B20" s="18"/>
      <c r="D20" s="15" t="s">
        <v>16</v>
      </c>
      <c r="I20" s="15" t="s">
        <v>11</v>
      </c>
      <c r="J20" s="14" t="s">
        <v>17</v>
      </c>
      <c r="L20" s="18"/>
    </row>
    <row r="21" spans="2:12" s="1" customFormat="1" ht="18" customHeight="1" x14ac:dyDescent="0.2">
      <c r="B21" s="18"/>
      <c r="E21" s="14" t="s">
        <v>18</v>
      </c>
      <c r="I21" s="15" t="s">
        <v>14</v>
      </c>
      <c r="J21" s="14" t="s">
        <v>19</v>
      </c>
      <c r="L21" s="18"/>
    </row>
    <row r="22" spans="2:12" s="1" customFormat="1" ht="6.95" customHeight="1" x14ac:dyDescent="0.2">
      <c r="B22" s="18"/>
      <c r="L22" s="18"/>
    </row>
    <row r="23" spans="2:12" s="1" customFormat="1" ht="12" customHeight="1" x14ac:dyDescent="0.2">
      <c r="B23" s="18"/>
      <c r="D23" s="15" t="s">
        <v>21</v>
      </c>
      <c r="I23" s="15" t="s">
        <v>11</v>
      </c>
      <c r="J23" s="14" t="s">
        <v>22</v>
      </c>
      <c r="L23" s="18"/>
    </row>
    <row r="24" spans="2:12" s="1" customFormat="1" ht="18" customHeight="1" x14ac:dyDescent="0.2">
      <c r="B24" s="18"/>
      <c r="E24" s="14" t="s">
        <v>23</v>
      </c>
      <c r="I24" s="15" t="s">
        <v>14</v>
      </c>
      <c r="J24" s="14" t="s">
        <v>0</v>
      </c>
      <c r="L24" s="18"/>
    </row>
    <row r="25" spans="2:12" s="1" customFormat="1" ht="6.95" customHeight="1" x14ac:dyDescent="0.2">
      <c r="B25" s="18"/>
      <c r="L25" s="18"/>
    </row>
    <row r="26" spans="2:12" s="1" customFormat="1" ht="12" customHeight="1" x14ac:dyDescent="0.2">
      <c r="B26" s="18"/>
      <c r="D26" s="15" t="s">
        <v>24</v>
      </c>
      <c r="L26" s="18"/>
    </row>
    <row r="27" spans="2:12" s="2" customFormat="1" ht="16.5" customHeight="1" x14ac:dyDescent="0.2">
      <c r="B27" s="40"/>
      <c r="E27" s="135" t="s">
        <v>0</v>
      </c>
      <c r="F27" s="135"/>
      <c r="G27" s="135"/>
      <c r="H27" s="135"/>
      <c r="L27" s="40"/>
    </row>
    <row r="28" spans="2:12" s="1" customFormat="1" ht="6.95" customHeight="1" x14ac:dyDescent="0.2">
      <c r="B28" s="18"/>
      <c r="L28" s="18"/>
    </row>
    <row r="29" spans="2:12" s="1" customFormat="1" ht="6.95" customHeight="1" x14ac:dyDescent="0.2">
      <c r="B29" s="18"/>
      <c r="D29" s="29"/>
      <c r="E29" s="29"/>
      <c r="F29" s="29"/>
      <c r="G29" s="29"/>
      <c r="H29" s="29"/>
      <c r="I29" s="29"/>
      <c r="J29" s="29"/>
      <c r="K29" s="29"/>
      <c r="L29" s="18"/>
    </row>
    <row r="30" spans="2:12" s="1" customFormat="1" ht="25.35" customHeight="1" x14ac:dyDescent="0.2">
      <c r="B30" s="18"/>
      <c r="D30" s="41" t="s">
        <v>25</v>
      </c>
      <c r="J30" s="38">
        <f>ROUND(J118, 2)</f>
        <v>0</v>
      </c>
      <c r="L30" s="18"/>
    </row>
    <row r="31" spans="2:12" s="1" customFormat="1" ht="6.95" customHeight="1" x14ac:dyDescent="0.2">
      <c r="B31" s="18"/>
      <c r="D31" s="29"/>
      <c r="E31" s="29"/>
      <c r="F31" s="29"/>
      <c r="G31" s="29"/>
      <c r="H31" s="29"/>
      <c r="I31" s="29"/>
      <c r="J31" s="29"/>
      <c r="K31" s="29"/>
      <c r="L31" s="18"/>
    </row>
    <row r="32" spans="2:12" s="1" customFormat="1" ht="14.45" customHeight="1" x14ac:dyDescent="0.2">
      <c r="B32" s="18"/>
      <c r="F32" s="20" t="s">
        <v>27</v>
      </c>
      <c r="I32" s="20" t="s">
        <v>26</v>
      </c>
      <c r="J32" s="20" t="s">
        <v>28</v>
      </c>
      <c r="L32" s="18"/>
    </row>
    <row r="33" spans="2:12" s="1" customFormat="1" ht="14.45" customHeight="1" x14ac:dyDescent="0.2">
      <c r="B33" s="18"/>
      <c r="D33" s="30" t="s">
        <v>29</v>
      </c>
      <c r="E33" s="15" t="s">
        <v>30</v>
      </c>
      <c r="F33" s="42">
        <f>J118</f>
        <v>0</v>
      </c>
      <c r="I33" s="43">
        <v>0.21</v>
      </c>
      <c r="J33" s="42">
        <f>F33*0.21</f>
        <v>0</v>
      </c>
      <c r="L33" s="18"/>
    </row>
    <row r="34" spans="2:12" s="1" customFormat="1" ht="14.45" customHeight="1" x14ac:dyDescent="0.2">
      <c r="B34" s="18"/>
      <c r="E34" s="15" t="s">
        <v>31</v>
      </c>
      <c r="F34" s="42">
        <f>ROUND((SUM(BF118:BF145)),  2)</f>
        <v>0</v>
      </c>
      <c r="I34" s="43">
        <v>0.12</v>
      </c>
      <c r="J34" s="42">
        <f>ROUND(((SUM(BF118:BF145))*I34),  2)</f>
        <v>0</v>
      </c>
      <c r="L34" s="18"/>
    </row>
    <row r="35" spans="2:12" s="1" customFormat="1" ht="14.45" hidden="1" customHeight="1" x14ac:dyDescent="0.2">
      <c r="B35" s="18"/>
      <c r="E35" s="15" t="s">
        <v>32</v>
      </c>
      <c r="F35" s="42">
        <f>ROUND((SUM(BG118:BG145)),  2)</f>
        <v>0</v>
      </c>
      <c r="I35" s="43">
        <v>0.21</v>
      </c>
      <c r="J35" s="42">
        <f>0</f>
        <v>0</v>
      </c>
      <c r="L35" s="18"/>
    </row>
    <row r="36" spans="2:12" s="1" customFormat="1" ht="14.45" hidden="1" customHeight="1" x14ac:dyDescent="0.2">
      <c r="B36" s="18"/>
      <c r="E36" s="15" t="s">
        <v>33</v>
      </c>
      <c r="F36" s="42">
        <f>ROUND((SUM(BH118:BH145)),  2)</f>
        <v>0</v>
      </c>
      <c r="I36" s="43">
        <v>0.12</v>
      </c>
      <c r="J36" s="42">
        <f>0</f>
        <v>0</v>
      </c>
      <c r="L36" s="18"/>
    </row>
    <row r="37" spans="2:12" s="1" customFormat="1" ht="14.45" hidden="1" customHeight="1" x14ac:dyDescent="0.2">
      <c r="B37" s="18"/>
      <c r="E37" s="15" t="s">
        <v>34</v>
      </c>
      <c r="F37" s="42">
        <f>ROUND((SUM(BI118:BI145)),  2)</f>
        <v>0</v>
      </c>
      <c r="I37" s="43">
        <v>0</v>
      </c>
      <c r="J37" s="42">
        <f>0</f>
        <v>0</v>
      </c>
      <c r="L37" s="18"/>
    </row>
    <row r="38" spans="2:12" s="1" customFormat="1" ht="6.95" customHeight="1" x14ac:dyDescent="0.2">
      <c r="B38" s="18"/>
      <c r="L38" s="18"/>
    </row>
    <row r="39" spans="2:12" s="1" customFormat="1" ht="25.35" customHeight="1" x14ac:dyDescent="0.2">
      <c r="B39" s="18"/>
      <c r="C39" s="44"/>
      <c r="D39" s="45" t="s">
        <v>35</v>
      </c>
      <c r="E39" s="32"/>
      <c r="F39" s="32"/>
      <c r="G39" s="46" t="s">
        <v>36</v>
      </c>
      <c r="H39" s="47" t="s">
        <v>37</v>
      </c>
      <c r="I39" s="32"/>
      <c r="J39" s="48">
        <f>SUM(J30:J37)</f>
        <v>0</v>
      </c>
      <c r="K39" s="49"/>
      <c r="L39" s="18"/>
    </row>
    <row r="40" spans="2:12" s="1" customFormat="1" ht="14.45" customHeight="1" x14ac:dyDescent="0.2">
      <c r="B40" s="18"/>
      <c r="L40" s="18"/>
    </row>
    <row r="41" spans="2:12" ht="14.45" customHeight="1" x14ac:dyDescent="0.2">
      <c r="B41" s="12"/>
      <c r="L41" s="12"/>
    </row>
    <row r="42" spans="2:12" ht="14.45" customHeight="1" x14ac:dyDescent="0.2">
      <c r="B42" s="12"/>
      <c r="L42" s="12"/>
    </row>
    <row r="43" spans="2:12" ht="14.45" customHeight="1" x14ac:dyDescent="0.2">
      <c r="B43" s="12"/>
      <c r="L43" s="12"/>
    </row>
    <row r="44" spans="2:12" ht="14.45" customHeight="1" x14ac:dyDescent="0.2">
      <c r="B44" s="12"/>
      <c r="L44" s="12"/>
    </row>
    <row r="45" spans="2:12" ht="14.45" customHeight="1" x14ac:dyDescent="0.2">
      <c r="B45" s="12"/>
      <c r="L45" s="12"/>
    </row>
    <row r="46" spans="2:12" ht="14.45" customHeight="1" x14ac:dyDescent="0.2">
      <c r="B46" s="12"/>
      <c r="L46" s="12"/>
    </row>
    <row r="47" spans="2:12" ht="14.45" customHeight="1" x14ac:dyDescent="0.2">
      <c r="B47" s="12"/>
      <c r="L47" s="12"/>
    </row>
    <row r="48" spans="2:12" ht="14.45" customHeight="1" x14ac:dyDescent="0.2">
      <c r="B48" s="12"/>
      <c r="L48" s="12"/>
    </row>
    <row r="49" spans="2:12" ht="14.45" customHeight="1" x14ac:dyDescent="0.2">
      <c r="B49" s="12"/>
      <c r="L49" s="12"/>
    </row>
    <row r="50" spans="2:12" s="1" customFormat="1" ht="14.45" customHeight="1" x14ac:dyDescent="0.2">
      <c r="B50" s="18"/>
      <c r="D50" s="21" t="s">
        <v>38</v>
      </c>
      <c r="E50" s="22"/>
      <c r="F50" s="22"/>
      <c r="G50" s="21" t="s">
        <v>39</v>
      </c>
      <c r="H50" s="22"/>
      <c r="I50" s="22"/>
      <c r="J50" s="22"/>
      <c r="K50" s="22"/>
      <c r="L50" s="18"/>
    </row>
    <row r="51" spans="2:12" x14ac:dyDescent="0.2">
      <c r="B51" s="12"/>
      <c r="L51" s="12"/>
    </row>
    <row r="52" spans="2:12" x14ac:dyDescent="0.2">
      <c r="B52" s="12"/>
      <c r="L52" s="12"/>
    </row>
    <row r="53" spans="2:12" x14ac:dyDescent="0.2">
      <c r="B53" s="12"/>
      <c r="L53" s="12"/>
    </row>
    <row r="54" spans="2:12" x14ac:dyDescent="0.2">
      <c r="B54" s="12"/>
      <c r="L54" s="12"/>
    </row>
    <row r="55" spans="2:12" x14ac:dyDescent="0.2">
      <c r="B55" s="12"/>
      <c r="L55" s="12"/>
    </row>
    <row r="56" spans="2:12" x14ac:dyDescent="0.2">
      <c r="B56" s="12"/>
      <c r="L56" s="12"/>
    </row>
    <row r="57" spans="2:12" x14ac:dyDescent="0.2">
      <c r="B57" s="12"/>
      <c r="L57" s="12"/>
    </row>
    <row r="58" spans="2:12" x14ac:dyDescent="0.2">
      <c r="B58" s="12"/>
      <c r="L58" s="12"/>
    </row>
    <row r="59" spans="2:12" x14ac:dyDescent="0.2">
      <c r="B59" s="12"/>
      <c r="L59" s="12"/>
    </row>
    <row r="60" spans="2:12" x14ac:dyDescent="0.2">
      <c r="B60" s="12"/>
      <c r="L60" s="12"/>
    </row>
    <row r="61" spans="2:12" s="1" customFormat="1" ht="12.75" x14ac:dyDescent="0.2">
      <c r="B61" s="18"/>
      <c r="D61" s="23" t="s">
        <v>40</v>
      </c>
      <c r="E61" s="19"/>
      <c r="F61" s="50" t="s">
        <v>41</v>
      </c>
      <c r="G61" s="23" t="s">
        <v>40</v>
      </c>
      <c r="H61" s="19"/>
      <c r="I61" s="19"/>
      <c r="J61" s="51" t="s">
        <v>41</v>
      </c>
      <c r="K61" s="19"/>
      <c r="L61" s="18"/>
    </row>
    <row r="62" spans="2:12" x14ac:dyDescent="0.2">
      <c r="B62" s="12"/>
      <c r="L62" s="12"/>
    </row>
    <row r="63" spans="2:12" x14ac:dyDescent="0.2">
      <c r="B63" s="12"/>
      <c r="L63" s="12"/>
    </row>
    <row r="64" spans="2:12" x14ac:dyDescent="0.2">
      <c r="B64" s="12"/>
      <c r="L64" s="12"/>
    </row>
    <row r="65" spans="2:12" s="1" customFormat="1" ht="12.75" x14ac:dyDescent="0.2">
      <c r="B65" s="18"/>
      <c r="D65" s="21" t="s">
        <v>42</v>
      </c>
      <c r="E65" s="22"/>
      <c r="F65" s="22"/>
      <c r="G65" s="21" t="s">
        <v>43</v>
      </c>
      <c r="H65" s="22"/>
      <c r="I65" s="22"/>
      <c r="J65" s="22"/>
      <c r="K65" s="22"/>
      <c r="L65" s="18"/>
    </row>
    <row r="66" spans="2:12" x14ac:dyDescent="0.2">
      <c r="B66" s="12"/>
      <c r="L66" s="12"/>
    </row>
    <row r="67" spans="2:12" x14ac:dyDescent="0.2">
      <c r="B67" s="12"/>
      <c r="L67" s="12"/>
    </row>
    <row r="68" spans="2:12" x14ac:dyDescent="0.2">
      <c r="B68" s="12"/>
      <c r="L68" s="12"/>
    </row>
    <row r="69" spans="2:12" x14ac:dyDescent="0.2">
      <c r="B69" s="12"/>
      <c r="L69" s="12"/>
    </row>
    <row r="70" spans="2:12" x14ac:dyDescent="0.2">
      <c r="B70" s="12"/>
      <c r="L70" s="12"/>
    </row>
    <row r="71" spans="2:12" x14ac:dyDescent="0.2">
      <c r="B71" s="12"/>
      <c r="L71" s="12"/>
    </row>
    <row r="72" spans="2:12" x14ac:dyDescent="0.2">
      <c r="B72" s="12"/>
      <c r="L72" s="12"/>
    </row>
    <row r="73" spans="2:12" x14ac:dyDescent="0.2">
      <c r="B73" s="12"/>
      <c r="L73" s="12"/>
    </row>
    <row r="74" spans="2:12" x14ac:dyDescent="0.2">
      <c r="B74" s="12"/>
      <c r="L74" s="12"/>
    </row>
    <row r="75" spans="2:12" x14ac:dyDescent="0.2">
      <c r="B75" s="12"/>
      <c r="L75" s="12"/>
    </row>
    <row r="76" spans="2:12" s="1" customFormat="1" ht="12.75" x14ac:dyDescent="0.2">
      <c r="B76" s="18"/>
      <c r="D76" s="23" t="s">
        <v>40</v>
      </c>
      <c r="E76" s="19"/>
      <c r="F76" s="50" t="s">
        <v>41</v>
      </c>
      <c r="G76" s="23" t="s">
        <v>40</v>
      </c>
      <c r="H76" s="19"/>
      <c r="I76" s="19"/>
      <c r="J76" s="51" t="s">
        <v>41</v>
      </c>
      <c r="K76" s="19"/>
      <c r="L76" s="18"/>
    </row>
    <row r="77" spans="2:12" s="1" customFormat="1" ht="14.45" customHeight="1" x14ac:dyDescent="0.2">
      <c r="B77" s="24"/>
      <c r="C77" s="25"/>
      <c r="D77" s="25"/>
      <c r="E77" s="25"/>
      <c r="F77" s="25"/>
      <c r="G77" s="25"/>
      <c r="H77" s="25"/>
      <c r="I77" s="25"/>
      <c r="J77" s="25"/>
      <c r="K77" s="25"/>
      <c r="L77" s="18"/>
    </row>
    <row r="81" spans="2:47" s="1" customFormat="1" ht="6.95" customHeight="1" x14ac:dyDescent="0.2"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18"/>
    </row>
    <row r="82" spans="2:47" s="1" customFormat="1" ht="24.95" customHeight="1" x14ac:dyDescent="0.2">
      <c r="B82" s="18"/>
      <c r="C82" s="13" t="s">
        <v>54</v>
      </c>
      <c r="L82" s="18"/>
    </row>
    <row r="83" spans="2:47" s="1" customFormat="1" ht="6.95" customHeight="1" x14ac:dyDescent="0.2">
      <c r="B83" s="18"/>
      <c r="L83" s="18"/>
    </row>
    <row r="84" spans="2:47" s="1" customFormat="1" ht="12" customHeight="1" x14ac:dyDescent="0.2">
      <c r="B84" s="18"/>
      <c r="C84" s="15" t="s">
        <v>4</v>
      </c>
      <c r="L84" s="18"/>
    </row>
    <row r="85" spans="2:47" s="1" customFormat="1" ht="26.25" customHeight="1" x14ac:dyDescent="0.2">
      <c r="B85" s="18"/>
      <c r="E85" s="129" t="s">
        <v>110</v>
      </c>
      <c r="F85" s="130"/>
      <c r="G85" s="130"/>
      <c r="H85" s="130"/>
      <c r="L85" s="18"/>
    </row>
    <row r="86" spans="2:47" s="1" customFormat="1" ht="12" customHeight="1" x14ac:dyDescent="0.2">
      <c r="B86" s="18"/>
      <c r="C86" s="15" t="s">
        <v>53</v>
      </c>
      <c r="L86" s="18"/>
    </row>
    <row r="87" spans="2:47" s="1" customFormat="1" ht="16.5" customHeight="1" x14ac:dyDescent="0.2">
      <c r="B87" s="18"/>
      <c r="E87" s="127" t="str">
        <f>E9</f>
        <v>Okenní výplně</v>
      </c>
      <c r="F87" s="128"/>
      <c r="G87" s="128"/>
      <c r="H87" s="128"/>
      <c r="L87" s="18"/>
    </row>
    <row r="88" spans="2:47" s="1" customFormat="1" ht="6.95" customHeight="1" x14ac:dyDescent="0.2">
      <c r="B88" s="18"/>
      <c r="L88" s="18"/>
    </row>
    <row r="89" spans="2:47" s="1" customFormat="1" ht="12" customHeight="1" x14ac:dyDescent="0.2">
      <c r="B89" s="18"/>
      <c r="C89" s="15" t="s">
        <v>7</v>
      </c>
      <c r="F89" s="14" t="str">
        <f>F12</f>
        <v>Mariánské Lázně</v>
      </c>
      <c r="I89" s="15" t="s">
        <v>9</v>
      </c>
      <c r="J89" s="28"/>
      <c r="L89" s="18"/>
    </row>
    <row r="90" spans="2:47" s="1" customFormat="1" ht="6.95" customHeight="1" x14ac:dyDescent="0.2">
      <c r="B90" s="18"/>
      <c r="L90" s="18"/>
    </row>
    <row r="91" spans="2:47" s="1" customFormat="1" ht="40.15" customHeight="1" x14ac:dyDescent="0.2">
      <c r="B91" s="18"/>
      <c r="C91" s="15" t="s">
        <v>10</v>
      </c>
      <c r="F91" s="14" t="str">
        <f>E15</f>
        <v>Město Mariánské Lázně, Ruská 155, 353 01 M. Lázně</v>
      </c>
      <c r="I91" s="15" t="s">
        <v>16</v>
      </c>
      <c r="J91" s="17" t="str">
        <f>E21</f>
        <v>Ing. arch. Václav Zůna, Nemocniční 49, 352 01 Aš</v>
      </c>
      <c r="L91" s="18"/>
    </row>
    <row r="92" spans="2:47" s="1" customFormat="1" ht="15.2" customHeight="1" x14ac:dyDescent="0.2">
      <c r="B92" s="18"/>
      <c r="C92" s="15" t="s">
        <v>15</v>
      </c>
      <c r="F92" s="14" t="str">
        <f>IF(E18="","",E18)</f>
        <v/>
      </c>
      <c r="I92" s="15" t="s">
        <v>21</v>
      </c>
      <c r="J92" s="17" t="str">
        <f>E24</f>
        <v>V. Rakyta</v>
      </c>
      <c r="L92" s="18"/>
    </row>
    <row r="93" spans="2:47" s="1" customFormat="1" ht="10.35" customHeight="1" x14ac:dyDescent="0.2">
      <c r="B93" s="18"/>
      <c r="L93" s="18"/>
    </row>
    <row r="94" spans="2:47" s="1" customFormat="1" ht="29.25" customHeight="1" x14ac:dyDescent="0.2">
      <c r="B94" s="18"/>
      <c r="C94" s="52" t="s">
        <v>55</v>
      </c>
      <c r="D94" s="44"/>
      <c r="E94" s="44"/>
      <c r="F94" s="44"/>
      <c r="G94" s="44"/>
      <c r="H94" s="44"/>
      <c r="I94" s="44"/>
      <c r="J94" s="53" t="s">
        <v>56</v>
      </c>
      <c r="K94" s="44"/>
      <c r="L94" s="18"/>
    </row>
    <row r="95" spans="2:47" s="1" customFormat="1" ht="10.35" customHeight="1" x14ac:dyDescent="0.2">
      <c r="B95" s="18"/>
      <c r="L95" s="18"/>
    </row>
    <row r="96" spans="2:47" s="1" customFormat="1" ht="22.9" customHeight="1" x14ac:dyDescent="0.2">
      <c r="B96" s="18"/>
      <c r="C96" s="54" t="s">
        <v>57</v>
      </c>
      <c r="J96" s="38">
        <f>J118</f>
        <v>0</v>
      </c>
      <c r="L96" s="18"/>
      <c r="AU96" s="9" t="s">
        <v>58</v>
      </c>
    </row>
    <row r="97" spans="2:12" s="3" customFormat="1" ht="19.899999999999999" customHeight="1" x14ac:dyDescent="0.2">
      <c r="B97" s="55"/>
      <c r="D97" s="56" t="s">
        <v>59</v>
      </c>
      <c r="E97" s="57"/>
      <c r="F97" s="57"/>
      <c r="G97" s="57"/>
      <c r="H97" s="57"/>
      <c r="I97" s="57"/>
      <c r="J97" s="58">
        <f>J119</f>
        <v>0</v>
      </c>
      <c r="L97" s="55"/>
    </row>
    <row r="98" spans="2:12" s="3" customFormat="1" ht="19.899999999999999" customHeight="1" x14ac:dyDescent="0.2">
      <c r="B98" s="55"/>
      <c r="D98" s="56" t="s">
        <v>60</v>
      </c>
      <c r="E98" s="57"/>
      <c r="F98" s="57"/>
      <c r="G98" s="57"/>
      <c r="H98" s="57"/>
      <c r="I98" s="57"/>
      <c r="J98" s="58">
        <f>J141</f>
        <v>0</v>
      </c>
      <c r="L98" s="55"/>
    </row>
    <row r="99" spans="2:12" s="1" customFormat="1" ht="21.75" customHeight="1" x14ac:dyDescent="0.2">
      <c r="B99" s="18"/>
      <c r="L99" s="18"/>
    </row>
    <row r="100" spans="2:12" s="1" customFormat="1" ht="6.95" customHeight="1" x14ac:dyDescent="0.2">
      <c r="B100" s="24"/>
      <c r="C100" s="25"/>
      <c r="D100" s="25"/>
      <c r="E100" s="25"/>
      <c r="F100" s="25"/>
      <c r="G100" s="25"/>
      <c r="H100" s="25"/>
      <c r="I100" s="25"/>
      <c r="J100" s="25"/>
      <c r="K100" s="25"/>
      <c r="L100" s="18"/>
    </row>
    <row r="104" spans="2:12" s="1" customFormat="1" ht="6.95" customHeight="1" x14ac:dyDescent="0.2">
      <c r="B104" s="26"/>
      <c r="C104" s="27"/>
      <c r="D104" s="27"/>
      <c r="E104" s="27"/>
      <c r="F104" s="27"/>
      <c r="G104" s="27"/>
      <c r="H104" s="27"/>
      <c r="I104" s="27"/>
      <c r="J104" s="27"/>
      <c r="K104" s="27"/>
      <c r="L104" s="18"/>
    </row>
    <row r="105" spans="2:12" s="1" customFormat="1" ht="24.95" customHeight="1" x14ac:dyDescent="0.2">
      <c r="B105" s="18"/>
      <c r="C105" s="13" t="s">
        <v>61</v>
      </c>
      <c r="L105" s="18"/>
    </row>
    <row r="106" spans="2:12" s="1" customFormat="1" ht="6.95" customHeight="1" x14ac:dyDescent="0.2">
      <c r="B106" s="18"/>
      <c r="L106" s="18"/>
    </row>
    <row r="107" spans="2:12" s="1" customFormat="1" ht="12" customHeight="1" x14ac:dyDescent="0.2">
      <c r="B107" s="18"/>
      <c r="C107" s="15" t="s">
        <v>4</v>
      </c>
      <c r="E107" s="129" t="s">
        <v>110</v>
      </c>
      <c r="F107" s="130"/>
      <c r="G107" s="130"/>
      <c r="H107" s="130"/>
      <c r="L107" s="18"/>
    </row>
    <row r="108" spans="2:12" s="1" customFormat="1" ht="26.25" customHeight="1" x14ac:dyDescent="0.2">
      <c r="B108" s="18"/>
      <c r="E108" s="129"/>
      <c r="F108" s="130"/>
      <c r="G108" s="130"/>
      <c r="H108" s="130"/>
      <c r="L108" s="18"/>
    </row>
    <row r="109" spans="2:12" s="1" customFormat="1" ht="12" customHeight="1" x14ac:dyDescent="0.2">
      <c r="B109" s="18"/>
      <c r="C109" s="15" t="s">
        <v>53</v>
      </c>
      <c r="L109" s="18"/>
    </row>
    <row r="110" spans="2:12" s="1" customFormat="1" ht="16.5" customHeight="1" x14ac:dyDescent="0.2">
      <c r="B110" s="18"/>
      <c r="E110" s="127" t="str">
        <f>E9</f>
        <v>Okenní výplně</v>
      </c>
      <c r="F110" s="128"/>
      <c r="G110" s="128"/>
      <c r="H110" s="128"/>
      <c r="L110" s="18"/>
    </row>
    <row r="111" spans="2:12" s="1" customFormat="1" ht="6.95" customHeight="1" x14ac:dyDescent="0.2">
      <c r="B111" s="18"/>
      <c r="L111" s="18"/>
    </row>
    <row r="112" spans="2:12" s="1" customFormat="1" ht="12" customHeight="1" x14ac:dyDescent="0.2">
      <c r="B112" s="18"/>
      <c r="C112" s="15" t="s">
        <v>7</v>
      </c>
      <c r="F112" s="14" t="str">
        <f>F12</f>
        <v>Mariánské Lázně</v>
      </c>
      <c r="I112" s="15" t="s">
        <v>9</v>
      </c>
      <c r="J112" s="28"/>
      <c r="L112" s="18"/>
    </row>
    <row r="113" spans="2:65" s="1" customFormat="1" ht="6.95" customHeight="1" x14ac:dyDescent="0.2">
      <c r="B113" s="18"/>
      <c r="L113" s="18"/>
    </row>
    <row r="114" spans="2:65" s="1" customFormat="1" ht="40.15" customHeight="1" x14ac:dyDescent="0.2">
      <c r="B114" s="18"/>
      <c r="C114" s="15" t="s">
        <v>10</v>
      </c>
      <c r="F114" s="14" t="str">
        <f>E15</f>
        <v>Město Mariánské Lázně, Ruská 155, 353 01 M. Lázně</v>
      </c>
      <c r="I114" s="15" t="s">
        <v>16</v>
      </c>
      <c r="J114" s="17" t="str">
        <f>E21</f>
        <v>Ing. arch. Václav Zůna, Nemocniční 49, 352 01 Aš</v>
      </c>
      <c r="L114" s="18"/>
    </row>
    <row r="115" spans="2:65" s="1" customFormat="1" ht="15.2" customHeight="1" x14ac:dyDescent="0.2">
      <c r="B115" s="18"/>
      <c r="C115" s="15" t="s">
        <v>15</v>
      </c>
      <c r="F115" s="14"/>
      <c r="I115" s="15" t="s">
        <v>21</v>
      </c>
      <c r="J115" s="17" t="str">
        <f>E24</f>
        <v>V. Rakyta</v>
      </c>
      <c r="L115" s="18"/>
    </row>
    <row r="116" spans="2:65" s="1" customFormat="1" ht="10.35" customHeight="1" x14ac:dyDescent="0.2">
      <c r="B116" s="18"/>
      <c r="L116" s="18"/>
    </row>
    <row r="117" spans="2:65" s="4" customFormat="1" ht="29.25" customHeight="1" x14ac:dyDescent="0.2">
      <c r="B117" s="59"/>
      <c r="C117" s="60" t="s">
        <v>62</v>
      </c>
      <c r="D117" s="61" t="s">
        <v>46</v>
      </c>
      <c r="E117" s="61" t="s">
        <v>44</v>
      </c>
      <c r="F117" s="61" t="s">
        <v>45</v>
      </c>
      <c r="G117" s="61" t="s">
        <v>63</v>
      </c>
      <c r="H117" s="61" t="s">
        <v>64</v>
      </c>
      <c r="I117" s="61" t="s">
        <v>65</v>
      </c>
      <c r="J117" s="62" t="s">
        <v>56</v>
      </c>
      <c r="K117" s="63" t="s">
        <v>66</v>
      </c>
      <c r="L117" s="59"/>
      <c r="M117" s="33" t="s">
        <v>0</v>
      </c>
      <c r="N117" s="34" t="s">
        <v>29</v>
      </c>
      <c r="O117" s="34" t="s">
        <v>67</v>
      </c>
      <c r="P117" s="34" t="s">
        <v>68</v>
      </c>
      <c r="Q117" s="34" t="s">
        <v>69</v>
      </c>
      <c r="R117" s="34" t="s">
        <v>70</v>
      </c>
      <c r="S117" s="34" t="s">
        <v>71</v>
      </c>
      <c r="T117" s="35" t="s">
        <v>72</v>
      </c>
    </row>
    <row r="118" spans="2:65" s="1" customFormat="1" ht="22.9" customHeight="1" x14ac:dyDescent="0.25">
      <c r="B118" s="18"/>
      <c r="C118" s="37" t="s">
        <v>73</v>
      </c>
      <c r="J118" s="64">
        <f>J119+J141</f>
        <v>0</v>
      </c>
      <c r="L118" s="18"/>
      <c r="M118" s="36"/>
      <c r="N118" s="29"/>
      <c r="O118" s="29"/>
      <c r="P118" s="65" t="e">
        <f>#REF!+#REF!+#REF!+#REF!</f>
        <v>#REF!</v>
      </c>
      <c r="Q118" s="29"/>
      <c r="R118" s="65" t="e">
        <f>#REF!+#REF!+#REF!+#REF!</f>
        <v>#REF!</v>
      </c>
      <c r="S118" s="29"/>
      <c r="T118" s="66" t="e">
        <f>#REF!+#REF!+#REF!+#REF!</f>
        <v>#REF!</v>
      </c>
      <c r="AT118" s="9" t="s">
        <v>47</v>
      </c>
      <c r="AU118" s="9" t="s">
        <v>58</v>
      </c>
      <c r="BK118" s="67" t="e">
        <f>#REF!+#REF!+#REF!+#REF!</f>
        <v>#REF!</v>
      </c>
    </row>
    <row r="119" spans="2:65" s="5" customFormat="1" ht="22.9" customHeight="1" x14ac:dyDescent="0.2">
      <c r="B119" s="68"/>
      <c r="D119" s="69" t="s">
        <v>47</v>
      </c>
      <c r="E119" s="76" t="s">
        <v>83</v>
      </c>
      <c r="F119" s="76" t="s">
        <v>84</v>
      </c>
      <c r="I119" s="70"/>
      <c r="J119" s="77">
        <f>J120+J123+J126+J130+J134+J137+J140</f>
        <v>0</v>
      </c>
      <c r="L119" s="68"/>
      <c r="M119" s="71"/>
      <c r="P119" s="72">
        <f>SUM(P120:P140)</f>
        <v>0</v>
      </c>
      <c r="R119" s="72">
        <f>SUM(R120:R140)</f>
        <v>1.2425874999999997</v>
      </c>
      <c r="T119" s="73">
        <f>SUM(T120:T140)</f>
        <v>1.2909999999999999</v>
      </c>
      <c r="AR119" s="69" t="s">
        <v>51</v>
      </c>
      <c r="AT119" s="74" t="s">
        <v>47</v>
      </c>
      <c r="AU119" s="74" t="s">
        <v>49</v>
      </c>
      <c r="AY119" s="69" t="s">
        <v>74</v>
      </c>
      <c r="BK119" s="75">
        <f>SUM(BK120:BK140)</f>
        <v>0</v>
      </c>
    </row>
    <row r="120" spans="2:65" s="1" customFormat="1" ht="24.2" customHeight="1" x14ac:dyDescent="0.2">
      <c r="B120" s="78"/>
      <c r="C120" s="79">
        <v>1</v>
      </c>
      <c r="D120" s="79" t="s">
        <v>75</v>
      </c>
      <c r="E120" s="80" t="s">
        <v>85</v>
      </c>
      <c r="F120" s="81" t="s">
        <v>86</v>
      </c>
      <c r="G120" s="82" t="s">
        <v>77</v>
      </c>
      <c r="H120" s="83">
        <v>32.274999999999999</v>
      </c>
      <c r="I120" s="84"/>
      <c r="J120" s="85">
        <f>H120*I120</f>
        <v>0</v>
      </c>
      <c r="K120" s="86"/>
      <c r="L120" s="18"/>
      <c r="M120" s="87" t="s">
        <v>0</v>
      </c>
      <c r="N120" s="88" t="s">
        <v>30</v>
      </c>
      <c r="P120" s="89">
        <f>O120*H120</f>
        <v>0</v>
      </c>
      <c r="Q120" s="89">
        <v>2.1000000000000001E-4</v>
      </c>
      <c r="R120" s="89">
        <f>Q120*H120</f>
        <v>6.7777499999999999E-3</v>
      </c>
      <c r="S120" s="89">
        <v>0</v>
      </c>
      <c r="T120" s="90">
        <f>S120*H120</f>
        <v>0</v>
      </c>
      <c r="AR120" s="91" t="s">
        <v>80</v>
      </c>
      <c r="AT120" s="91" t="s">
        <v>75</v>
      </c>
      <c r="AU120" s="91" t="s">
        <v>51</v>
      </c>
      <c r="AY120" s="9" t="s">
        <v>74</v>
      </c>
      <c r="BE120" s="92">
        <f>IF(N120="základní",J120,0)</f>
        <v>0</v>
      </c>
      <c r="BF120" s="92">
        <f>IF(N120="snížená",J120,0)</f>
        <v>0</v>
      </c>
      <c r="BG120" s="92">
        <f>IF(N120="zákl. přenesená",J120,0)</f>
        <v>0</v>
      </c>
      <c r="BH120" s="92">
        <f>IF(N120="sníž. přenesená",J120,0)</f>
        <v>0</v>
      </c>
      <c r="BI120" s="92">
        <f>IF(N120="nulová",J120,0)</f>
        <v>0</v>
      </c>
      <c r="BJ120" s="9" t="s">
        <v>49</v>
      </c>
      <c r="BK120" s="92">
        <f>ROUND(I120*H120,2)</f>
        <v>0</v>
      </c>
      <c r="BL120" s="9" t="s">
        <v>80</v>
      </c>
      <c r="BM120" s="91" t="s">
        <v>87</v>
      </c>
    </row>
    <row r="121" spans="2:65" s="6" customFormat="1" x14ac:dyDescent="0.2">
      <c r="B121" s="93"/>
      <c r="D121" s="94" t="s">
        <v>76</v>
      </c>
      <c r="E121" s="95" t="s">
        <v>0</v>
      </c>
      <c r="F121" s="96" t="s">
        <v>88</v>
      </c>
      <c r="H121" s="95" t="s">
        <v>0</v>
      </c>
      <c r="I121" s="97"/>
      <c r="L121" s="93"/>
      <c r="M121" s="98"/>
      <c r="T121" s="99"/>
      <c r="AT121" s="95" t="s">
        <v>76</v>
      </c>
      <c r="AU121" s="95" t="s">
        <v>51</v>
      </c>
      <c r="AV121" s="6" t="s">
        <v>49</v>
      </c>
      <c r="AW121" s="6" t="s">
        <v>20</v>
      </c>
      <c r="AX121" s="6" t="s">
        <v>48</v>
      </c>
      <c r="AY121" s="95" t="s">
        <v>74</v>
      </c>
    </row>
    <row r="122" spans="2:65" s="7" customFormat="1" x14ac:dyDescent="0.2">
      <c r="B122" s="100"/>
      <c r="D122" s="94" t="s">
        <v>76</v>
      </c>
      <c r="E122" s="101" t="s">
        <v>0</v>
      </c>
      <c r="F122" s="102" t="s">
        <v>108</v>
      </c>
      <c r="H122" s="103">
        <v>32.274999999999999</v>
      </c>
      <c r="I122" s="104"/>
      <c r="L122" s="100"/>
      <c r="M122" s="105"/>
      <c r="T122" s="106"/>
      <c r="AT122" s="101" t="s">
        <v>76</v>
      </c>
      <c r="AU122" s="101" t="s">
        <v>51</v>
      </c>
      <c r="AV122" s="7" t="s">
        <v>51</v>
      </c>
      <c r="AW122" s="7" t="s">
        <v>20</v>
      </c>
      <c r="AX122" s="7" t="s">
        <v>48</v>
      </c>
      <c r="AY122" s="101" t="s">
        <v>74</v>
      </c>
    </row>
    <row r="123" spans="2:65" s="8" customFormat="1" ht="24" x14ac:dyDescent="0.2">
      <c r="B123" s="107"/>
      <c r="C123" s="126">
        <v>2</v>
      </c>
      <c r="D123" s="79" t="s">
        <v>75</v>
      </c>
      <c r="E123" s="80" t="s">
        <v>85</v>
      </c>
      <c r="F123" s="81" t="s">
        <v>86</v>
      </c>
      <c r="G123" s="82" t="s">
        <v>77</v>
      </c>
      <c r="H123" s="83">
        <v>37.74</v>
      </c>
      <c r="I123" s="84"/>
      <c r="J123" s="85">
        <f>H123*I123</f>
        <v>0</v>
      </c>
      <c r="L123" s="107"/>
      <c r="M123" s="109"/>
      <c r="T123" s="110"/>
      <c r="AT123" s="108"/>
      <c r="AU123" s="108"/>
      <c r="AY123" s="108"/>
    </row>
    <row r="124" spans="2:65" s="8" customFormat="1" x14ac:dyDescent="0.2">
      <c r="B124" s="107"/>
      <c r="D124" s="94" t="s">
        <v>76</v>
      </c>
      <c r="E124" s="95" t="s">
        <v>0</v>
      </c>
      <c r="F124" s="96" t="s">
        <v>89</v>
      </c>
      <c r="G124" s="6"/>
      <c r="H124" s="95" t="s">
        <v>0</v>
      </c>
      <c r="I124" s="97"/>
      <c r="J124" s="6"/>
      <c r="L124" s="107"/>
      <c r="M124" s="109"/>
      <c r="T124" s="110"/>
      <c r="AT124" s="108"/>
      <c r="AU124" s="108"/>
      <c r="AY124" s="108"/>
    </row>
    <row r="125" spans="2:65" s="8" customFormat="1" x14ac:dyDescent="0.2">
      <c r="B125" s="107"/>
      <c r="D125" s="94" t="s">
        <v>76</v>
      </c>
      <c r="E125" s="101" t="s">
        <v>0</v>
      </c>
      <c r="F125" s="102" t="s">
        <v>111</v>
      </c>
      <c r="G125" s="7"/>
      <c r="H125" s="103">
        <v>37.74</v>
      </c>
      <c r="I125" s="104"/>
      <c r="J125" s="7"/>
      <c r="L125" s="107"/>
      <c r="M125" s="109"/>
      <c r="T125" s="110"/>
      <c r="AT125" s="108"/>
      <c r="AU125" s="108"/>
      <c r="AY125" s="108"/>
    </row>
    <row r="126" spans="2:65" s="1" customFormat="1" ht="37.9" customHeight="1" x14ac:dyDescent="0.2">
      <c r="B126" s="78"/>
      <c r="C126" s="111">
        <v>3</v>
      </c>
      <c r="D126" s="111" t="s">
        <v>78</v>
      </c>
      <c r="E126" s="112" t="s">
        <v>90</v>
      </c>
      <c r="F126" s="113" t="s">
        <v>91</v>
      </c>
      <c r="G126" s="114" t="s">
        <v>77</v>
      </c>
      <c r="H126" s="115">
        <v>32.274999999999999</v>
      </c>
      <c r="I126" s="116"/>
      <c r="J126" s="117">
        <f>ROUND(I126*H126,2)</f>
        <v>0</v>
      </c>
      <c r="K126" s="118"/>
      <c r="L126" s="119"/>
      <c r="M126" s="120" t="s">
        <v>0</v>
      </c>
      <c r="N126" s="121" t="s">
        <v>30</v>
      </c>
      <c r="P126" s="89">
        <f>O126*H126</f>
        <v>0</v>
      </c>
      <c r="Q126" s="89">
        <v>3.8289999999999998E-2</v>
      </c>
      <c r="R126" s="89">
        <f>Q126*H126</f>
        <v>1.2358097499999998</v>
      </c>
      <c r="S126" s="89">
        <v>0</v>
      </c>
      <c r="T126" s="90">
        <f>S126*H126</f>
        <v>0</v>
      </c>
      <c r="AR126" s="91" t="s">
        <v>81</v>
      </c>
      <c r="AT126" s="91" t="s">
        <v>78</v>
      </c>
      <c r="AU126" s="91" t="s">
        <v>51</v>
      </c>
      <c r="AY126" s="9" t="s">
        <v>74</v>
      </c>
      <c r="BE126" s="92">
        <f>IF(N126="základní",J126,0)</f>
        <v>0</v>
      </c>
      <c r="BF126" s="92">
        <f>IF(N126="snížená",J126,0)</f>
        <v>0</v>
      </c>
      <c r="BG126" s="92">
        <f>IF(N126="zákl. přenesená",J126,0)</f>
        <v>0</v>
      </c>
      <c r="BH126" s="92">
        <f>IF(N126="sníž. přenesená",J126,0)</f>
        <v>0</v>
      </c>
      <c r="BI126" s="92">
        <f>IF(N126="nulová",J126,0)</f>
        <v>0</v>
      </c>
      <c r="BJ126" s="9" t="s">
        <v>49</v>
      </c>
      <c r="BK126" s="92">
        <f>ROUND(I126*H126,2)</f>
        <v>0</v>
      </c>
      <c r="BL126" s="9" t="s">
        <v>80</v>
      </c>
      <c r="BM126" s="91" t="s">
        <v>92</v>
      </c>
    </row>
    <row r="127" spans="2:65" s="1" customFormat="1" ht="87.75" x14ac:dyDescent="0.2">
      <c r="B127" s="18"/>
      <c r="D127" s="94" t="s">
        <v>79</v>
      </c>
      <c r="F127" s="122" t="s">
        <v>112</v>
      </c>
      <c r="I127" s="123"/>
      <c r="L127" s="18"/>
      <c r="M127" s="124"/>
      <c r="T127" s="31"/>
      <c r="AT127" s="9" t="s">
        <v>79</v>
      </c>
      <c r="AU127" s="9" t="s">
        <v>51</v>
      </c>
    </row>
    <row r="128" spans="2:65" s="6" customFormat="1" x14ac:dyDescent="0.2">
      <c r="B128" s="93"/>
      <c r="D128" s="94" t="s">
        <v>76</v>
      </c>
      <c r="E128" s="95" t="s">
        <v>0</v>
      </c>
      <c r="F128" s="96" t="s">
        <v>88</v>
      </c>
      <c r="H128" s="95" t="s">
        <v>0</v>
      </c>
      <c r="I128" s="97"/>
      <c r="L128" s="93"/>
      <c r="M128" s="98"/>
      <c r="T128" s="99"/>
      <c r="AT128" s="95" t="s">
        <v>76</v>
      </c>
      <c r="AU128" s="95" t="s">
        <v>51</v>
      </c>
      <c r="AV128" s="6" t="s">
        <v>49</v>
      </c>
      <c r="AW128" s="6" t="s">
        <v>20</v>
      </c>
      <c r="AX128" s="6" t="s">
        <v>48</v>
      </c>
      <c r="AY128" s="95" t="s">
        <v>74</v>
      </c>
    </row>
    <row r="129" spans="2:65" s="7" customFormat="1" x14ac:dyDescent="0.2">
      <c r="B129" s="100"/>
      <c r="D129" s="94" t="s">
        <v>76</v>
      </c>
      <c r="E129" s="101" t="s">
        <v>0</v>
      </c>
      <c r="F129" s="102" t="s">
        <v>108</v>
      </c>
      <c r="H129" s="103">
        <v>32.274999999999999</v>
      </c>
      <c r="I129" s="104"/>
      <c r="L129" s="100"/>
      <c r="M129" s="105"/>
      <c r="T129" s="106"/>
      <c r="AT129" s="101" t="s">
        <v>76</v>
      </c>
      <c r="AU129" s="101" t="s">
        <v>51</v>
      </c>
      <c r="AV129" s="7" t="s">
        <v>51</v>
      </c>
      <c r="AW129" s="7" t="s">
        <v>20</v>
      </c>
      <c r="AX129" s="7" t="s">
        <v>48</v>
      </c>
      <c r="AY129" s="101" t="s">
        <v>74</v>
      </c>
    </row>
    <row r="130" spans="2:65" s="8" customFormat="1" ht="36" x14ac:dyDescent="0.2">
      <c r="B130" s="107"/>
      <c r="C130" s="111">
        <v>4</v>
      </c>
      <c r="D130" s="111" t="s">
        <v>78</v>
      </c>
      <c r="E130" s="112" t="s">
        <v>90</v>
      </c>
      <c r="F130" s="113" t="s">
        <v>91</v>
      </c>
      <c r="G130" s="114" t="s">
        <v>77</v>
      </c>
      <c r="H130" s="115">
        <v>37.74</v>
      </c>
      <c r="I130" s="116"/>
      <c r="J130" s="117">
        <f>ROUND(I130*H130,2)</f>
        <v>0</v>
      </c>
      <c r="L130" s="107"/>
      <c r="M130" s="109"/>
      <c r="T130" s="110"/>
      <c r="AT130" s="108"/>
      <c r="AU130" s="108"/>
      <c r="AY130" s="108"/>
    </row>
    <row r="131" spans="2:65" s="8" customFormat="1" ht="87.75" x14ac:dyDescent="0.2">
      <c r="B131" s="107"/>
      <c r="C131" s="1"/>
      <c r="D131" s="94" t="s">
        <v>79</v>
      </c>
      <c r="E131" s="1"/>
      <c r="F131" s="122" t="s">
        <v>112</v>
      </c>
      <c r="G131" s="1"/>
      <c r="H131" s="1"/>
      <c r="I131" s="123"/>
      <c r="J131" s="1"/>
      <c r="L131" s="107"/>
      <c r="M131" s="109"/>
      <c r="T131" s="110"/>
      <c r="AT131" s="108"/>
      <c r="AU131" s="108"/>
      <c r="AY131" s="108"/>
    </row>
    <row r="132" spans="2:65" s="8" customFormat="1" x14ac:dyDescent="0.2">
      <c r="B132" s="107"/>
      <c r="C132" s="6"/>
      <c r="D132" s="94" t="s">
        <v>76</v>
      </c>
      <c r="E132" s="95" t="s">
        <v>0</v>
      </c>
      <c r="F132" s="96" t="s">
        <v>89</v>
      </c>
      <c r="G132" s="6"/>
      <c r="H132" s="95" t="s">
        <v>0</v>
      </c>
      <c r="I132" s="97"/>
      <c r="J132" s="6"/>
      <c r="L132" s="107"/>
      <c r="M132" s="109"/>
      <c r="T132" s="110"/>
      <c r="AT132" s="108"/>
      <c r="AU132" s="108"/>
      <c r="AY132" s="108"/>
    </row>
    <row r="133" spans="2:65" s="8" customFormat="1" x14ac:dyDescent="0.2">
      <c r="B133" s="107"/>
      <c r="C133" s="7"/>
      <c r="D133" s="94" t="s">
        <v>76</v>
      </c>
      <c r="E133" s="101" t="s">
        <v>0</v>
      </c>
      <c r="F133" s="102" t="s">
        <v>109</v>
      </c>
      <c r="G133" s="7"/>
      <c r="H133" s="103">
        <v>37.74</v>
      </c>
      <c r="I133" s="104"/>
      <c r="J133" s="7"/>
      <c r="L133" s="107"/>
      <c r="M133" s="109"/>
      <c r="T133" s="110"/>
      <c r="AT133" s="108"/>
      <c r="AU133" s="108"/>
      <c r="AY133" s="108"/>
    </row>
    <row r="134" spans="2:65" s="1" customFormat="1" ht="24.2" customHeight="1" x14ac:dyDescent="0.2">
      <c r="B134" s="78"/>
      <c r="C134" s="79">
        <v>5</v>
      </c>
      <c r="D134" s="79" t="s">
        <v>75</v>
      </c>
      <c r="E134" s="80" t="s">
        <v>93</v>
      </c>
      <c r="F134" s="81" t="s">
        <v>94</v>
      </c>
      <c r="G134" s="82" t="s">
        <v>77</v>
      </c>
      <c r="H134" s="83">
        <v>32.274999999999999</v>
      </c>
      <c r="I134" s="84"/>
      <c r="J134" s="85">
        <f>ROUND(I134*H134,2)</f>
        <v>0</v>
      </c>
      <c r="K134" s="86"/>
      <c r="L134" s="18"/>
      <c r="M134" s="87" t="s">
        <v>0</v>
      </c>
      <c r="N134" s="88" t="s">
        <v>30</v>
      </c>
      <c r="P134" s="89">
        <f>O134*H134</f>
        <v>0</v>
      </c>
      <c r="Q134" s="89">
        <v>0</v>
      </c>
      <c r="R134" s="89">
        <f>Q134*H134</f>
        <v>0</v>
      </c>
      <c r="S134" s="89">
        <v>0.04</v>
      </c>
      <c r="T134" s="90">
        <f>S134*H134</f>
        <v>1.2909999999999999</v>
      </c>
      <c r="AR134" s="91" t="s">
        <v>80</v>
      </c>
      <c r="AT134" s="91" t="s">
        <v>75</v>
      </c>
      <c r="AU134" s="91" t="s">
        <v>51</v>
      </c>
      <c r="AY134" s="9" t="s">
        <v>74</v>
      </c>
      <c r="BE134" s="92">
        <f>IF(N134="základní",J134,0)</f>
        <v>0</v>
      </c>
      <c r="BF134" s="92">
        <f>IF(N134="snížená",J134,0)</f>
        <v>0</v>
      </c>
      <c r="BG134" s="92">
        <f>IF(N134="zákl. přenesená",J134,0)</f>
        <v>0</v>
      </c>
      <c r="BH134" s="92">
        <f>IF(N134="sníž. přenesená",J134,0)</f>
        <v>0</v>
      </c>
      <c r="BI134" s="92">
        <f>IF(N134="nulová",J134,0)</f>
        <v>0</v>
      </c>
      <c r="BJ134" s="9" t="s">
        <v>49</v>
      </c>
      <c r="BK134" s="92">
        <f>ROUND(I134*H134,2)</f>
        <v>0</v>
      </c>
      <c r="BL134" s="9" t="s">
        <v>80</v>
      </c>
      <c r="BM134" s="91" t="s">
        <v>95</v>
      </c>
    </row>
    <row r="135" spans="2:65" s="6" customFormat="1" x14ac:dyDescent="0.2">
      <c r="B135" s="93"/>
      <c r="D135" s="94" t="s">
        <v>76</v>
      </c>
      <c r="E135" s="95" t="s">
        <v>0</v>
      </c>
      <c r="F135" s="96" t="s">
        <v>88</v>
      </c>
      <c r="H135" s="95" t="s">
        <v>0</v>
      </c>
      <c r="I135" s="97"/>
      <c r="L135" s="93"/>
      <c r="M135" s="98"/>
      <c r="T135" s="99"/>
      <c r="AT135" s="95" t="s">
        <v>76</v>
      </c>
      <c r="AU135" s="95" t="s">
        <v>51</v>
      </c>
      <c r="AV135" s="6" t="s">
        <v>49</v>
      </c>
      <c r="AW135" s="6" t="s">
        <v>20</v>
      </c>
      <c r="AX135" s="6" t="s">
        <v>48</v>
      </c>
      <c r="AY135" s="95" t="s">
        <v>74</v>
      </c>
    </row>
    <row r="136" spans="2:65" s="7" customFormat="1" x14ac:dyDescent="0.2">
      <c r="B136" s="100"/>
      <c r="D136" s="94" t="s">
        <v>76</v>
      </c>
      <c r="E136" s="101" t="s">
        <v>0</v>
      </c>
      <c r="F136" s="102" t="s">
        <v>108</v>
      </c>
      <c r="H136" s="103">
        <v>32.274999999999999</v>
      </c>
      <c r="I136" s="104"/>
      <c r="L136" s="100"/>
      <c r="M136" s="105"/>
      <c r="T136" s="106"/>
      <c r="AT136" s="101" t="s">
        <v>76</v>
      </c>
      <c r="AU136" s="101" t="s">
        <v>51</v>
      </c>
      <c r="AV136" s="7" t="s">
        <v>51</v>
      </c>
      <c r="AW136" s="7" t="s">
        <v>20</v>
      </c>
      <c r="AX136" s="7" t="s">
        <v>48</v>
      </c>
      <c r="AY136" s="101" t="s">
        <v>74</v>
      </c>
    </row>
    <row r="137" spans="2:65" s="8" customFormat="1" ht="24" x14ac:dyDescent="0.2">
      <c r="B137" s="107"/>
      <c r="C137" s="79">
        <v>6</v>
      </c>
      <c r="D137" s="79" t="s">
        <v>75</v>
      </c>
      <c r="E137" s="80" t="s">
        <v>93</v>
      </c>
      <c r="F137" s="81" t="s">
        <v>94</v>
      </c>
      <c r="G137" s="82" t="s">
        <v>77</v>
      </c>
      <c r="H137" s="83">
        <v>37.74</v>
      </c>
      <c r="I137" s="84"/>
      <c r="J137" s="85">
        <f>ROUND(I137*H137,2)</f>
        <v>0</v>
      </c>
      <c r="L137" s="107"/>
      <c r="M137" s="109"/>
      <c r="T137" s="110"/>
      <c r="AT137" s="108"/>
      <c r="AU137" s="108"/>
      <c r="AY137" s="108"/>
    </row>
    <row r="138" spans="2:65" s="8" customFormat="1" x14ac:dyDescent="0.2">
      <c r="B138" s="107"/>
      <c r="C138" s="6"/>
      <c r="D138" s="94" t="s">
        <v>76</v>
      </c>
      <c r="E138" s="95" t="s">
        <v>0</v>
      </c>
      <c r="F138" s="96" t="s">
        <v>89</v>
      </c>
      <c r="G138" s="6"/>
      <c r="H138" s="95" t="s">
        <v>0</v>
      </c>
      <c r="I138" s="97"/>
      <c r="J138" s="6"/>
      <c r="L138" s="107"/>
      <c r="M138" s="109"/>
      <c r="T138" s="110"/>
      <c r="AT138" s="108"/>
      <c r="AU138" s="108"/>
      <c r="AY138" s="108"/>
    </row>
    <row r="139" spans="2:65" s="8" customFormat="1" x14ac:dyDescent="0.2">
      <c r="B139" s="107"/>
      <c r="C139" s="7"/>
      <c r="D139" s="94" t="s">
        <v>76</v>
      </c>
      <c r="E139" s="101" t="s">
        <v>0</v>
      </c>
      <c r="F139" s="102" t="s">
        <v>109</v>
      </c>
      <c r="G139" s="7"/>
      <c r="H139" s="103">
        <v>37.74</v>
      </c>
      <c r="I139" s="104"/>
      <c r="J139" s="7"/>
      <c r="L139" s="107"/>
      <c r="M139" s="109"/>
      <c r="T139" s="110"/>
      <c r="AT139" s="108"/>
      <c r="AU139" s="108"/>
      <c r="AY139" s="108"/>
    </row>
    <row r="140" spans="2:65" s="1" customFormat="1" ht="33" customHeight="1" x14ac:dyDescent="0.2">
      <c r="B140" s="78"/>
      <c r="C140" s="79">
        <v>7</v>
      </c>
      <c r="D140" s="79" t="s">
        <v>75</v>
      </c>
      <c r="E140" s="80" t="s">
        <v>96</v>
      </c>
      <c r="F140" s="81" t="s">
        <v>97</v>
      </c>
      <c r="G140" s="82" t="s">
        <v>82</v>
      </c>
      <c r="H140" s="125"/>
      <c r="I140" s="84"/>
      <c r="J140" s="85">
        <f>ROUND(I140*H140,2)</f>
        <v>0</v>
      </c>
      <c r="K140" s="86"/>
      <c r="L140" s="18"/>
      <c r="M140" s="87" t="s">
        <v>0</v>
      </c>
      <c r="N140" s="88" t="s">
        <v>30</v>
      </c>
      <c r="P140" s="89">
        <f>O140*H140</f>
        <v>0</v>
      </c>
      <c r="Q140" s="89">
        <v>0</v>
      </c>
      <c r="R140" s="89">
        <f>Q140*H140</f>
        <v>0</v>
      </c>
      <c r="S140" s="89">
        <v>0</v>
      </c>
      <c r="T140" s="90">
        <f>S140*H140</f>
        <v>0</v>
      </c>
      <c r="AR140" s="91" t="s">
        <v>80</v>
      </c>
      <c r="AT140" s="91" t="s">
        <v>75</v>
      </c>
      <c r="AU140" s="91" t="s">
        <v>51</v>
      </c>
      <c r="AY140" s="9" t="s">
        <v>74</v>
      </c>
      <c r="BE140" s="92">
        <f>IF(N140="základní",J140,0)</f>
        <v>0</v>
      </c>
      <c r="BF140" s="92">
        <f>IF(N140="snížená",J140,0)</f>
        <v>0</v>
      </c>
      <c r="BG140" s="92">
        <f>IF(N140="zákl. přenesená",J140,0)</f>
        <v>0</v>
      </c>
      <c r="BH140" s="92">
        <f>IF(N140="sníž. přenesená",J140,0)</f>
        <v>0</v>
      </c>
      <c r="BI140" s="92">
        <f>IF(N140="nulová",J140,0)</f>
        <v>0</v>
      </c>
      <c r="BJ140" s="9" t="s">
        <v>49</v>
      </c>
      <c r="BK140" s="92">
        <f>ROUND(I140*H140,2)</f>
        <v>0</v>
      </c>
      <c r="BL140" s="9" t="s">
        <v>80</v>
      </c>
      <c r="BM140" s="91" t="s">
        <v>98</v>
      </c>
    </row>
    <row r="141" spans="2:65" s="5" customFormat="1" ht="22.9" customHeight="1" x14ac:dyDescent="0.2">
      <c r="B141" s="68"/>
      <c r="D141" s="69" t="s">
        <v>47</v>
      </c>
      <c r="E141" s="76" t="s">
        <v>99</v>
      </c>
      <c r="F141" s="76" t="s">
        <v>100</v>
      </c>
      <c r="I141" s="70"/>
      <c r="J141" s="77">
        <f>BK141</f>
        <v>0</v>
      </c>
      <c r="L141" s="68"/>
      <c r="M141" s="71"/>
      <c r="P141" s="72">
        <f>SUM(P142:P145)</f>
        <v>0</v>
      </c>
      <c r="R141" s="72">
        <f>SUM(R142:R145)</f>
        <v>0</v>
      </c>
      <c r="T141" s="73">
        <f>SUM(T142:T145)</f>
        <v>0.45184999999999997</v>
      </c>
      <c r="AR141" s="69" t="s">
        <v>51</v>
      </c>
      <c r="AT141" s="74" t="s">
        <v>47</v>
      </c>
      <c r="AU141" s="74" t="s">
        <v>49</v>
      </c>
      <c r="AY141" s="69" t="s">
        <v>74</v>
      </c>
      <c r="BK141" s="75">
        <f>SUM(BK142:BK145)</f>
        <v>0</v>
      </c>
    </row>
    <row r="142" spans="2:65" s="1" customFormat="1" ht="37.9" customHeight="1" x14ac:dyDescent="0.2">
      <c r="B142" s="78"/>
      <c r="C142" s="79">
        <v>8</v>
      </c>
      <c r="D142" s="79" t="s">
        <v>75</v>
      </c>
      <c r="E142" s="80" t="s">
        <v>101</v>
      </c>
      <c r="F142" s="81" t="s">
        <v>102</v>
      </c>
      <c r="G142" s="82" t="s">
        <v>77</v>
      </c>
      <c r="H142" s="83">
        <v>32.274999999999999</v>
      </c>
      <c r="I142" s="84"/>
      <c r="J142" s="85">
        <f>ROUND(I142*H142,2)</f>
        <v>0</v>
      </c>
      <c r="K142" s="86"/>
      <c r="L142" s="18"/>
      <c r="M142" s="87" t="s">
        <v>0</v>
      </c>
      <c r="N142" s="88" t="s">
        <v>30</v>
      </c>
      <c r="P142" s="89">
        <f>O142*H142</f>
        <v>0</v>
      </c>
      <c r="Q142" s="89">
        <v>0</v>
      </c>
      <c r="R142" s="89">
        <f>Q142*H142</f>
        <v>0</v>
      </c>
      <c r="S142" s="89">
        <v>1.4E-2</v>
      </c>
      <c r="T142" s="90">
        <f>S142*H142</f>
        <v>0.45184999999999997</v>
      </c>
      <c r="AR142" s="91" t="s">
        <v>80</v>
      </c>
      <c r="AT142" s="91" t="s">
        <v>75</v>
      </c>
      <c r="AU142" s="91" t="s">
        <v>51</v>
      </c>
      <c r="AY142" s="9" t="s">
        <v>74</v>
      </c>
      <c r="BE142" s="92">
        <f>IF(N142="základní",J142,0)</f>
        <v>0</v>
      </c>
      <c r="BF142" s="92">
        <f>IF(N142="snížená",J142,0)</f>
        <v>0</v>
      </c>
      <c r="BG142" s="92">
        <f>IF(N142="zákl. přenesená",J142,0)</f>
        <v>0</v>
      </c>
      <c r="BH142" s="92">
        <f>IF(N142="sníž. přenesená",J142,0)</f>
        <v>0</v>
      </c>
      <c r="BI142" s="92">
        <f>IF(N142="nulová",J142,0)</f>
        <v>0</v>
      </c>
      <c r="BJ142" s="9" t="s">
        <v>49</v>
      </c>
      <c r="BK142" s="92">
        <f>ROUND(I142*H142,2)</f>
        <v>0</v>
      </c>
      <c r="BL142" s="9" t="s">
        <v>80</v>
      </c>
      <c r="BM142" s="91" t="s">
        <v>103</v>
      </c>
    </row>
    <row r="143" spans="2:65" s="6" customFormat="1" x14ac:dyDescent="0.2">
      <c r="B143" s="93"/>
      <c r="D143" s="94" t="s">
        <v>76</v>
      </c>
      <c r="E143" s="95" t="s">
        <v>0</v>
      </c>
      <c r="F143" s="96" t="s">
        <v>88</v>
      </c>
      <c r="H143" s="95" t="s">
        <v>0</v>
      </c>
      <c r="I143" s="97"/>
      <c r="L143" s="93"/>
      <c r="M143" s="98"/>
      <c r="T143" s="99"/>
      <c r="AT143" s="95" t="s">
        <v>76</v>
      </c>
      <c r="AU143" s="95" t="s">
        <v>51</v>
      </c>
      <c r="AV143" s="6" t="s">
        <v>49</v>
      </c>
      <c r="AW143" s="6" t="s">
        <v>20</v>
      </c>
      <c r="AX143" s="6" t="s">
        <v>48</v>
      </c>
      <c r="AY143" s="95" t="s">
        <v>74</v>
      </c>
    </row>
    <row r="144" spans="2:65" s="7" customFormat="1" x14ac:dyDescent="0.2">
      <c r="B144" s="100"/>
      <c r="D144" s="94" t="s">
        <v>76</v>
      </c>
      <c r="E144" s="101" t="s">
        <v>0</v>
      </c>
      <c r="F144" s="102" t="s">
        <v>108</v>
      </c>
      <c r="H144" s="103">
        <v>32.274999999999999</v>
      </c>
      <c r="I144" s="104"/>
      <c r="L144" s="100"/>
      <c r="M144" s="105"/>
      <c r="T144" s="106"/>
      <c r="AT144" s="101" t="s">
        <v>76</v>
      </c>
      <c r="AU144" s="101" t="s">
        <v>51</v>
      </c>
      <c r="AV144" s="7" t="s">
        <v>51</v>
      </c>
      <c r="AW144" s="7" t="s">
        <v>20</v>
      </c>
      <c r="AX144" s="7" t="s">
        <v>49</v>
      </c>
      <c r="AY144" s="101" t="s">
        <v>74</v>
      </c>
    </row>
    <row r="145" spans="2:65" s="1" customFormat="1" ht="33" customHeight="1" x14ac:dyDescent="0.2">
      <c r="B145" s="78"/>
      <c r="C145" s="79">
        <v>9</v>
      </c>
      <c r="D145" s="79" t="s">
        <v>75</v>
      </c>
      <c r="E145" s="80" t="s">
        <v>104</v>
      </c>
      <c r="F145" s="81" t="s">
        <v>105</v>
      </c>
      <c r="G145" s="82" t="s">
        <v>82</v>
      </c>
      <c r="H145" s="125"/>
      <c r="I145" s="84"/>
      <c r="J145" s="85">
        <f>ROUND(I145*H145,2)</f>
        <v>0</v>
      </c>
      <c r="K145" s="86"/>
      <c r="L145" s="18"/>
      <c r="M145" s="87" t="s">
        <v>0</v>
      </c>
      <c r="N145" s="88" t="s">
        <v>30</v>
      </c>
      <c r="P145" s="89">
        <f>O145*H145</f>
        <v>0</v>
      </c>
      <c r="Q145" s="89">
        <v>0</v>
      </c>
      <c r="R145" s="89">
        <f>Q145*H145</f>
        <v>0</v>
      </c>
      <c r="S145" s="89">
        <v>0</v>
      </c>
      <c r="T145" s="90">
        <f>S145*H145</f>
        <v>0</v>
      </c>
      <c r="AR145" s="91" t="s">
        <v>80</v>
      </c>
      <c r="AT145" s="91" t="s">
        <v>75</v>
      </c>
      <c r="AU145" s="91" t="s">
        <v>51</v>
      </c>
      <c r="AY145" s="9" t="s">
        <v>74</v>
      </c>
      <c r="BE145" s="92">
        <f>IF(N145="základní",J145,0)</f>
        <v>0</v>
      </c>
      <c r="BF145" s="92">
        <f>IF(N145="snížená",J145,0)</f>
        <v>0</v>
      </c>
      <c r="BG145" s="92">
        <f>IF(N145="zákl. přenesená",J145,0)</f>
        <v>0</v>
      </c>
      <c r="BH145" s="92">
        <f>IF(N145="sníž. přenesená",J145,0)</f>
        <v>0</v>
      </c>
      <c r="BI145" s="92">
        <f>IF(N145="nulová",J145,0)</f>
        <v>0</v>
      </c>
      <c r="BJ145" s="9" t="s">
        <v>49</v>
      </c>
      <c r="BK145" s="92">
        <f>ROUND(I145*H145,2)</f>
        <v>0</v>
      </c>
      <c r="BL145" s="9" t="s">
        <v>80</v>
      </c>
      <c r="BM145" s="91" t="s">
        <v>106</v>
      </c>
    </row>
    <row r="146" spans="2:65" s="1" customFormat="1" ht="6.95" customHeight="1" x14ac:dyDescent="0.2">
      <c r="B146" s="24"/>
      <c r="C146" s="25"/>
      <c r="D146" s="25"/>
      <c r="E146" s="25"/>
      <c r="F146" s="25"/>
      <c r="G146" s="25"/>
      <c r="H146" s="25"/>
      <c r="I146" s="25"/>
      <c r="J146" s="25"/>
      <c r="K146" s="25"/>
      <c r="L146" s="18"/>
    </row>
  </sheetData>
  <autoFilter ref="C117:K145" xr:uid="{00000000-0009-0000-0000-000001000000}"/>
  <mergeCells count="10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  <mergeCell ref="E107:H10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012 - 1. ETEPA NOVÁ</vt:lpstr>
      <vt:lpstr>'012 - 1. ETEPA NOVÁ'!Názvy_tisku</vt:lpstr>
      <vt:lpstr>'012 - 1. ETEPA NOVÁ'!Oblast_tisku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Rakyta</dc:creator>
  <cp:lastModifiedBy>Vargová Kateřina</cp:lastModifiedBy>
  <dcterms:created xsi:type="dcterms:W3CDTF">2025-02-21T11:44:20Z</dcterms:created>
  <dcterms:modified xsi:type="dcterms:W3CDTF">2025-03-13T11:38:28Z</dcterms:modified>
</cp:coreProperties>
</file>