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uml-my.sharepoint.com/personal/katerina_vargova_muml_cz/Documents/IaD – ORID/2025/Masaryčka/Kompletní ZD II/"/>
    </mc:Choice>
  </mc:AlternateContent>
  <xr:revisionPtr revIDLastSave="0" documentId="8_{7522D9A8-C9B8-4523-9F3A-2801FB46480F}" xr6:coauthVersionLast="47" xr6:coauthVersionMax="47" xr10:uidLastSave="{00000000-0000-0000-0000-000000000000}"/>
  <bookViews>
    <workbookView xWindow="-28800" yWindow="1290" windowWidth="28800" windowHeight="15345" xr2:uid="{00000000-000D-0000-FFFF-FFFF00000000}"/>
  </bookViews>
  <sheets>
    <sheet name="Rekapitulace stavby" sheetId="1" r:id="rId1"/>
    <sheet name="VRN - Vedlejší rozpočtové..." sheetId="2" r:id="rId2"/>
    <sheet name="ARS - Stavebně konstrukčn..." sheetId="3" r:id="rId3"/>
    <sheet name="EIS - Elektroinstalace" sheetId="4" r:id="rId4"/>
    <sheet name="Pokyny pro vyplnění" sheetId="5" r:id="rId5"/>
  </sheets>
  <definedNames>
    <definedName name="_xlnm._FilterDatabase" localSheetId="2" hidden="1">'ARS - Stavebně konstrukčn...'!$C$87:$K$300</definedName>
    <definedName name="_xlnm._FilterDatabase" localSheetId="3" hidden="1">'EIS - Elektroinstalace'!$C$83:$K$165</definedName>
    <definedName name="_xlnm._FilterDatabase" localSheetId="1" hidden="1">'VRN - Vedlejší rozpočtové...'!$C$81:$K$98</definedName>
    <definedName name="_xlnm.Print_Titles" localSheetId="2">'ARS - Stavebně konstrukčn...'!$87:$87</definedName>
    <definedName name="_xlnm.Print_Titles" localSheetId="3">'EIS - Elektroinstalace'!$83:$83</definedName>
    <definedName name="_xlnm.Print_Titles" localSheetId="0">'Rekapitulace stavby'!$52:$52</definedName>
    <definedName name="_xlnm.Print_Titles" localSheetId="1">'VRN - Vedlejší rozpočtové...'!$81:$81</definedName>
    <definedName name="_xlnm.Print_Area" localSheetId="2">'ARS - Stavebně konstrukčn...'!$C$4:$J$39,'ARS - Stavebně konstrukčn...'!$C$45:$J$69,'ARS - Stavebně konstrukčn...'!$C$75:$K$300</definedName>
    <definedName name="_xlnm.Print_Area" localSheetId="3">'EIS - Elektroinstalace'!$C$4:$J$39,'EIS - Elektroinstalace'!$C$45:$J$65,'EIS - Elektroinstalace'!$C$71:$K$165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'VRN - Vedlejší rozpočtové...'!$C$4:$J$39,'VRN - Vedlejší rozpočtové...'!$C$45:$J$63,'VRN - Vedlejší rozpočtové...'!$C$69:$K$98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2" i="4"/>
  <c r="BH142" i="4"/>
  <c r="BG142" i="4"/>
  <c r="BF142" i="4"/>
  <c r="T142" i="4"/>
  <c r="R142" i="4"/>
  <c r="P142" i="4"/>
  <c r="BI136" i="4"/>
  <c r="BH136" i="4"/>
  <c r="BG136" i="4"/>
  <c r="BF136" i="4"/>
  <c r="T136" i="4"/>
  <c r="R136" i="4"/>
  <c r="P136" i="4"/>
  <c r="BI132" i="4"/>
  <c r="BH132" i="4"/>
  <c r="BG132" i="4"/>
  <c r="BF132" i="4"/>
  <c r="T132" i="4"/>
  <c r="R132" i="4"/>
  <c r="P132" i="4"/>
  <c r="BI126" i="4"/>
  <c r="BH126" i="4"/>
  <c r="BG126" i="4"/>
  <c r="BF126" i="4"/>
  <c r="T126" i="4"/>
  <c r="R126" i="4"/>
  <c r="P126" i="4"/>
  <c r="BI122" i="4"/>
  <c r="BH122" i="4"/>
  <c r="BG122" i="4"/>
  <c r="BF122" i="4"/>
  <c r="T122" i="4"/>
  <c r="R122" i="4"/>
  <c r="P122" i="4"/>
  <c r="BI118" i="4"/>
  <c r="BH118" i="4"/>
  <c r="BG118" i="4"/>
  <c r="BF118" i="4"/>
  <c r="T118" i="4"/>
  <c r="R118" i="4"/>
  <c r="P118" i="4"/>
  <c r="BI113" i="4"/>
  <c r="BH113" i="4"/>
  <c r="BG113" i="4"/>
  <c r="BF113" i="4"/>
  <c r="T113" i="4"/>
  <c r="R113" i="4"/>
  <c r="P113" i="4"/>
  <c r="BI110" i="4"/>
  <c r="BH110" i="4"/>
  <c r="BG110" i="4"/>
  <c r="BF110" i="4"/>
  <c r="T110" i="4"/>
  <c r="R110" i="4"/>
  <c r="P110" i="4"/>
  <c r="BI107" i="4"/>
  <c r="BH107" i="4"/>
  <c r="BG107" i="4"/>
  <c r="BF107" i="4"/>
  <c r="T107" i="4"/>
  <c r="R107" i="4"/>
  <c r="P107" i="4"/>
  <c r="BI104" i="4"/>
  <c r="BH104" i="4"/>
  <c r="BG104" i="4"/>
  <c r="BF104" i="4"/>
  <c r="T104" i="4"/>
  <c r="R104" i="4"/>
  <c r="P104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3" i="4"/>
  <c r="BH93" i="4"/>
  <c r="BG93" i="4"/>
  <c r="BF93" i="4"/>
  <c r="T93" i="4"/>
  <c r="R93" i="4"/>
  <c r="P93" i="4"/>
  <c r="BI90" i="4"/>
  <c r="BH90" i="4"/>
  <c r="BG90" i="4"/>
  <c r="BF90" i="4"/>
  <c r="T90" i="4"/>
  <c r="R90" i="4"/>
  <c r="P90" i="4"/>
  <c r="BI87" i="4"/>
  <c r="BH87" i="4"/>
  <c r="BG87" i="4"/>
  <c r="BF87" i="4"/>
  <c r="T87" i="4"/>
  <c r="R87" i="4"/>
  <c r="P87" i="4"/>
  <c r="J80" i="4"/>
  <c r="F80" i="4"/>
  <c r="F78" i="4"/>
  <c r="E76" i="4"/>
  <c r="J54" i="4"/>
  <c r="F54" i="4"/>
  <c r="F52" i="4"/>
  <c r="E50" i="4"/>
  <c r="J24" i="4"/>
  <c r="E24" i="4"/>
  <c r="J55" i="4"/>
  <c r="J23" i="4"/>
  <c r="J18" i="4"/>
  <c r="E18" i="4"/>
  <c r="F81" i="4"/>
  <c r="J17" i="4"/>
  <c r="J12" i="4"/>
  <c r="J52" i="4" s="1"/>
  <c r="E7" i="4"/>
  <c r="E48" i="4" s="1"/>
  <c r="J37" i="3"/>
  <c r="J36" i="3"/>
  <c r="AY56" i="1"/>
  <c r="J35" i="3"/>
  <c r="AX56" i="1"/>
  <c r="BI296" i="3"/>
  <c r="BH296" i="3"/>
  <c r="BG296" i="3"/>
  <c r="BF296" i="3"/>
  <c r="T296" i="3"/>
  <c r="T295" i="3"/>
  <c r="T294" i="3" s="1"/>
  <c r="R296" i="3"/>
  <c r="R295" i="3"/>
  <c r="R294" i="3"/>
  <c r="P296" i="3"/>
  <c r="P295" i="3"/>
  <c r="P294" i="3"/>
  <c r="BI290" i="3"/>
  <c r="BH290" i="3"/>
  <c r="BG290" i="3"/>
  <c r="BF290" i="3"/>
  <c r="T290" i="3"/>
  <c r="R290" i="3"/>
  <c r="P290" i="3"/>
  <c r="BI287" i="3"/>
  <c r="BH287" i="3"/>
  <c r="BG287" i="3"/>
  <c r="BF287" i="3"/>
  <c r="T287" i="3"/>
  <c r="R287" i="3"/>
  <c r="P287" i="3"/>
  <c r="BI284" i="3"/>
  <c r="BH284" i="3"/>
  <c r="BG284" i="3"/>
  <c r="BF284" i="3"/>
  <c r="T284" i="3"/>
  <c r="R284" i="3"/>
  <c r="P284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0" i="3"/>
  <c r="BH270" i="3"/>
  <c r="BG270" i="3"/>
  <c r="BF270" i="3"/>
  <c r="T270" i="3"/>
  <c r="R270" i="3"/>
  <c r="P270" i="3"/>
  <c r="BI265" i="3"/>
  <c r="BH265" i="3"/>
  <c r="BG265" i="3"/>
  <c r="BF265" i="3"/>
  <c r="T265" i="3"/>
  <c r="R265" i="3"/>
  <c r="P265" i="3"/>
  <c r="BI260" i="3"/>
  <c r="BH260" i="3"/>
  <c r="BG260" i="3"/>
  <c r="BF260" i="3"/>
  <c r="T260" i="3"/>
  <c r="R260" i="3"/>
  <c r="P260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47" i="3"/>
  <c r="BH247" i="3"/>
  <c r="BG247" i="3"/>
  <c r="BF247" i="3"/>
  <c r="T247" i="3"/>
  <c r="R247" i="3"/>
  <c r="P247" i="3"/>
  <c r="BI237" i="3"/>
  <c r="BH237" i="3"/>
  <c r="BG237" i="3"/>
  <c r="BF237" i="3"/>
  <c r="T237" i="3"/>
  <c r="T236" i="3"/>
  <c r="R237" i="3"/>
  <c r="R236" i="3"/>
  <c r="P237" i="3"/>
  <c r="P236" i="3" s="1"/>
  <c r="BI233" i="3"/>
  <c r="BH233" i="3"/>
  <c r="BG233" i="3"/>
  <c r="BF233" i="3"/>
  <c r="T233" i="3"/>
  <c r="R233" i="3"/>
  <c r="P233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6" i="3"/>
  <c r="BH206" i="3"/>
  <c r="BG206" i="3"/>
  <c r="BF206" i="3"/>
  <c r="T206" i="3"/>
  <c r="R206" i="3"/>
  <c r="P206" i="3"/>
  <c r="BI196" i="3"/>
  <c r="BH196" i="3"/>
  <c r="BG196" i="3"/>
  <c r="BF196" i="3"/>
  <c r="T196" i="3"/>
  <c r="R196" i="3"/>
  <c r="P196" i="3"/>
  <c r="BI186" i="3"/>
  <c r="BH186" i="3"/>
  <c r="BG186" i="3"/>
  <c r="BF186" i="3"/>
  <c r="T186" i="3"/>
  <c r="R186" i="3"/>
  <c r="P186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59" i="3"/>
  <c r="BH159" i="3"/>
  <c r="BG159" i="3"/>
  <c r="BF159" i="3"/>
  <c r="T159" i="3"/>
  <c r="R159" i="3"/>
  <c r="P159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38" i="3"/>
  <c r="BH138" i="3"/>
  <c r="BG138" i="3"/>
  <c r="BF138" i="3"/>
  <c r="T138" i="3"/>
  <c r="R138" i="3"/>
  <c r="P138" i="3"/>
  <c r="BI131" i="3"/>
  <c r="BH131" i="3"/>
  <c r="BG131" i="3"/>
  <c r="BF131" i="3"/>
  <c r="T131" i="3"/>
  <c r="R131" i="3"/>
  <c r="P131" i="3"/>
  <c r="BI117" i="3"/>
  <c r="BH117" i="3"/>
  <c r="BG117" i="3"/>
  <c r="BF117" i="3"/>
  <c r="T117" i="3"/>
  <c r="R117" i="3"/>
  <c r="P117" i="3"/>
  <c r="BI109" i="3"/>
  <c r="BH109" i="3"/>
  <c r="BG109" i="3"/>
  <c r="BF109" i="3"/>
  <c r="T109" i="3"/>
  <c r="R109" i="3"/>
  <c r="P109" i="3"/>
  <c r="BI104" i="3"/>
  <c r="BH104" i="3"/>
  <c r="BG104" i="3"/>
  <c r="BF104" i="3"/>
  <c r="T104" i="3"/>
  <c r="R104" i="3"/>
  <c r="P104" i="3"/>
  <c r="BI96" i="3"/>
  <c r="BH96" i="3"/>
  <c r="BG96" i="3"/>
  <c r="BF96" i="3"/>
  <c r="T96" i="3"/>
  <c r="R96" i="3"/>
  <c r="P96" i="3"/>
  <c r="BI91" i="3"/>
  <c r="BH91" i="3"/>
  <c r="BG91" i="3"/>
  <c r="BF91" i="3"/>
  <c r="T91" i="3"/>
  <c r="R91" i="3"/>
  <c r="P91" i="3"/>
  <c r="J85" i="3"/>
  <c r="J84" i="3"/>
  <c r="F84" i="3"/>
  <c r="F82" i="3"/>
  <c r="E80" i="3"/>
  <c r="J55" i="3"/>
  <c r="J54" i="3"/>
  <c r="F54" i="3"/>
  <c r="F52" i="3"/>
  <c r="E50" i="3"/>
  <c r="J18" i="3"/>
  <c r="E18" i="3"/>
  <c r="F55" i="3"/>
  <c r="J17" i="3"/>
  <c r="J12" i="3"/>
  <c r="J52" i="3" s="1"/>
  <c r="E7" i="3"/>
  <c r="E48" i="3"/>
  <c r="J37" i="2"/>
  <c r="J36" i="2"/>
  <c r="AY55" i="1"/>
  <c r="J35" i="2"/>
  <c r="AX55" i="1"/>
  <c r="BI95" i="2"/>
  <c r="BH95" i="2"/>
  <c r="BG95" i="2"/>
  <c r="BF95" i="2"/>
  <c r="T95" i="2"/>
  <c r="T94" i="2" s="1"/>
  <c r="R95" i="2"/>
  <c r="R94" i="2" s="1"/>
  <c r="P95" i="2"/>
  <c r="P94" i="2"/>
  <c r="BI91" i="2"/>
  <c r="BH91" i="2"/>
  <c r="BG91" i="2"/>
  <c r="BF91" i="2"/>
  <c r="T91" i="2"/>
  <c r="R91" i="2"/>
  <c r="P91" i="2"/>
  <c r="BI88" i="2"/>
  <c r="BH88" i="2"/>
  <c r="BG88" i="2"/>
  <c r="BF88" i="2"/>
  <c r="T88" i="2"/>
  <c r="R88" i="2"/>
  <c r="P88" i="2"/>
  <c r="BI85" i="2"/>
  <c r="BH85" i="2"/>
  <c r="BG85" i="2"/>
  <c r="BF85" i="2"/>
  <c r="T85" i="2"/>
  <c r="R85" i="2"/>
  <c r="P85" i="2"/>
  <c r="J79" i="2"/>
  <c r="J78" i="2"/>
  <c r="F78" i="2"/>
  <c r="F76" i="2"/>
  <c r="E74" i="2"/>
  <c r="J55" i="2"/>
  <c r="J54" i="2"/>
  <c r="F54" i="2"/>
  <c r="F52" i="2"/>
  <c r="E50" i="2"/>
  <c r="J18" i="2"/>
  <c r="E18" i="2"/>
  <c r="F55" i="2" s="1"/>
  <c r="J17" i="2"/>
  <c r="J12" i="2"/>
  <c r="J52" i="2"/>
  <c r="E7" i="2"/>
  <c r="E48" i="2"/>
  <c r="L50" i="1"/>
  <c r="AM50" i="1"/>
  <c r="AM49" i="1"/>
  <c r="L49" i="1"/>
  <c r="AM47" i="1"/>
  <c r="L47" i="1"/>
  <c r="L45" i="1"/>
  <c r="L44" i="1"/>
  <c r="J88" i="2"/>
  <c r="BK279" i="3"/>
  <c r="J113" i="4"/>
  <c r="BK85" i="2"/>
  <c r="J151" i="4"/>
  <c r="J186" i="3"/>
  <c r="J196" i="3"/>
  <c r="BK138" i="3"/>
  <c r="BK160" i="4"/>
  <c r="J296" i="3"/>
  <c r="J96" i="4"/>
  <c r="J284" i="3"/>
  <c r="J247" i="3"/>
  <c r="BK126" i="4"/>
  <c r="J87" i="4"/>
  <c r="J270" i="3"/>
  <c r="BK284" i="3"/>
  <c r="BK122" i="4"/>
  <c r="J157" i="4"/>
  <c r="J148" i="4"/>
  <c r="BK118" i="4"/>
  <c r="J136" i="4"/>
  <c r="BK290" i="3"/>
  <c r="BK154" i="4"/>
  <c r="BK90" i="4"/>
  <c r="J131" i="3"/>
  <c r="BK99" i="4"/>
  <c r="BK255" i="3"/>
  <c r="J290" i="3"/>
  <c r="BK163" i="4"/>
  <c r="BK91" i="2"/>
  <c r="J159" i="3"/>
  <c r="J122" i="4"/>
  <c r="BK151" i="4"/>
  <c r="BK196" i="3"/>
  <c r="J138" i="3"/>
  <c r="BK211" i="3"/>
  <c r="BK237" i="3"/>
  <c r="J118" i="4"/>
  <c r="J107" i="4"/>
  <c r="J228" i="3"/>
  <c r="J93" i="4"/>
  <c r="J109" i="3"/>
  <c r="J233" i="3"/>
  <c r="BK287" i="3"/>
  <c r="J279" i="3"/>
  <c r="BK148" i="4"/>
  <c r="AS54" i="1"/>
  <c r="J154" i="4"/>
  <c r="BK87" i="4"/>
  <c r="BK96" i="3"/>
  <c r="J132" i="4"/>
  <c r="BK95" i="2"/>
  <c r="BK276" i="3"/>
  <c r="BK88" i="2"/>
  <c r="J237" i="3"/>
  <c r="BK91" i="3"/>
  <c r="J104" i="3"/>
  <c r="BK175" i="3"/>
  <c r="J90" i="4"/>
  <c r="J143" i="3"/>
  <c r="J160" i="4"/>
  <c r="J104" i="4"/>
  <c r="BK228" i="3"/>
  <c r="BK225" i="3"/>
  <c r="BK132" i="4"/>
  <c r="J170" i="3"/>
  <c r="BK170" i="3"/>
  <c r="J260" i="3"/>
  <c r="J211" i="3"/>
  <c r="BK233" i="3"/>
  <c r="BK296" i="3"/>
  <c r="BK265" i="3"/>
  <c r="J163" i="4"/>
  <c r="J99" i="4"/>
  <c r="J255" i="3"/>
  <c r="BK206" i="3"/>
  <c r="BK104" i="4"/>
  <c r="J96" i="3"/>
  <c r="BK142" i="4"/>
  <c r="BK131" i="3"/>
  <c r="J110" i="4"/>
  <c r="J142" i="4"/>
  <c r="BK252" i="3"/>
  <c r="BK247" i="3"/>
  <c r="BK214" i="3"/>
  <c r="BK93" i="4"/>
  <c r="J214" i="3"/>
  <c r="J95" i="2"/>
  <c r="BK270" i="3"/>
  <c r="BK186" i="3"/>
  <c r="BK149" i="3"/>
  <c r="J276" i="3"/>
  <c r="BK107" i="4"/>
  <c r="BK110" i="4"/>
  <c r="J206" i="3"/>
  <c r="BK159" i="3"/>
  <c r="BK157" i="4"/>
  <c r="BK113" i="4"/>
  <c r="J85" i="2"/>
  <c r="J126" i="4"/>
  <c r="J265" i="3"/>
  <c r="BK143" i="3"/>
  <c r="BK96" i="4"/>
  <c r="J225" i="3"/>
  <c r="BK260" i="3"/>
  <c r="J91" i="3"/>
  <c r="BK104" i="3"/>
  <c r="J175" i="3"/>
  <c r="BK109" i="3"/>
  <c r="J117" i="3"/>
  <c r="J91" i="2"/>
  <c r="J287" i="3"/>
  <c r="BK136" i="4"/>
  <c r="J252" i="3"/>
  <c r="BK117" i="3"/>
  <c r="J149" i="3"/>
  <c r="P84" i="2" l="1"/>
  <c r="P83" i="2"/>
  <c r="P82" i="2"/>
  <c r="AU55" i="1"/>
  <c r="BK246" i="3"/>
  <c r="J246" i="3"/>
  <c r="J63" i="3" s="1"/>
  <c r="T246" i="3"/>
  <c r="R84" i="2"/>
  <c r="R83" i="2"/>
  <c r="R82" i="2"/>
  <c r="T90" i="3"/>
  <c r="R283" i="3"/>
  <c r="R282" i="3"/>
  <c r="T84" i="2"/>
  <c r="T83" i="2"/>
  <c r="T82" i="2" s="1"/>
  <c r="P283" i="3"/>
  <c r="P282" i="3" s="1"/>
  <c r="P88" i="3" s="1"/>
  <c r="AU56" i="1" s="1"/>
  <c r="R246" i="3"/>
  <c r="R89" i="3" s="1"/>
  <c r="R88" i="3" s="1"/>
  <c r="T86" i="4"/>
  <c r="T85" i="4"/>
  <c r="BK283" i="3"/>
  <c r="BK282" i="3" s="1"/>
  <c r="J282" i="3" s="1"/>
  <c r="J65" i="3" s="1"/>
  <c r="J283" i="3"/>
  <c r="J66" i="3" s="1"/>
  <c r="R86" i="4"/>
  <c r="R85" i="4"/>
  <c r="R103" i="4"/>
  <c r="R90" i="3"/>
  <c r="R275" i="3"/>
  <c r="BK103" i="4"/>
  <c r="BK117" i="4"/>
  <c r="J117" i="4"/>
  <c r="J64" i="4"/>
  <c r="BK84" i="2"/>
  <c r="BK90" i="3"/>
  <c r="T283" i="3"/>
  <c r="T282" i="3" s="1"/>
  <c r="P117" i="4"/>
  <c r="P102" i="4" s="1"/>
  <c r="P90" i="3"/>
  <c r="P89" i="3"/>
  <c r="P246" i="3"/>
  <c r="P275" i="3"/>
  <c r="T275" i="3"/>
  <c r="BK86" i="4"/>
  <c r="J86" i="4" s="1"/>
  <c r="J61" i="4" s="1"/>
  <c r="R117" i="4"/>
  <c r="BK275" i="3"/>
  <c r="BK89" i="3" s="1"/>
  <c r="J89" i="3" s="1"/>
  <c r="J60" i="3" s="1"/>
  <c r="J275" i="3"/>
  <c r="J64" i="3"/>
  <c r="P86" i="4"/>
  <c r="P85" i="4"/>
  <c r="P103" i="4"/>
  <c r="T103" i="4"/>
  <c r="T117" i="4"/>
  <c r="BK236" i="3"/>
  <c r="J236" i="3"/>
  <c r="J62" i="3" s="1"/>
  <c r="BK295" i="3"/>
  <c r="BK294" i="3" s="1"/>
  <c r="J294" i="3" s="1"/>
  <c r="J67" i="3" s="1"/>
  <c r="J295" i="3"/>
  <c r="J68" i="3"/>
  <c r="BK94" i="2"/>
  <c r="J94" i="2"/>
  <c r="J62" i="2" s="1"/>
  <c r="BE90" i="4"/>
  <c r="F55" i="4"/>
  <c r="BE99" i="4"/>
  <c r="E74" i="4"/>
  <c r="J78" i="4"/>
  <c r="J81" i="4"/>
  <c r="BE93" i="4"/>
  <c r="BE107" i="4"/>
  <c r="BE110" i="4"/>
  <c r="BE126" i="4"/>
  <c r="BE87" i="4"/>
  <c r="BE118" i="4"/>
  <c r="BE142" i="4"/>
  <c r="BE157" i="4"/>
  <c r="BE136" i="4"/>
  <c r="BE151" i="4"/>
  <c r="BE96" i="4"/>
  <c r="BE154" i="4"/>
  <c r="BE104" i="4"/>
  <c r="BE113" i="4"/>
  <c r="BE122" i="4"/>
  <c r="BE132" i="4"/>
  <c r="BE148" i="4"/>
  <c r="BE160" i="4"/>
  <c r="BE163" i="4"/>
  <c r="F85" i="3"/>
  <c r="BE117" i="3"/>
  <c r="BE214" i="3"/>
  <c r="BE270" i="3"/>
  <c r="J82" i="3"/>
  <c r="BE206" i="3"/>
  <c r="BE279" i="3"/>
  <c r="BE296" i="3"/>
  <c r="BE91" i="3"/>
  <c r="BE228" i="3"/>
  <c r="BE287" i="3"/>
  <c r="BE260" i="3"/>
  <c r="BE252" i="3"/>
  <c r="J84" i="2"/>
  <c r="J61" i="2"/>
  <c r="E78" i="3"/>
  <c r="BE96" i="3"/>
  <c r="BE131" i="3"/>
  <c r="BE143" i="3"/>
  <c r="BE170" i="3"/>
  <c r="BE186" i="3"/>
  <c r="BE196" i="3"/>
  <c r="BE284" i="3"/>
  <c r="BE265" i="3"/>
  <c r="BE290" i="3"/>
  <c r="BE109" i="3"/>
  <c r="BE233" i="3"/>
  <c r="BE211" i="3"/>
  <c r="BE276" i="3"/>
  <c r="BE149" i="3"/>
  <c r="BE175" i="3"/>
  <c r="BE225" i="3"/>
  <c r="BE237" i="3"/>
  <c r="BE159" i="3"/>
  <c r="BE247" i="3"/>
  <c r="BE255" i="3"/>
  <c r="BE104" i="3"/>
  <c r="BE138" i="3"/>
  <c r="BE85" i="2"/>
  <c r="E72" i="2"/>
  <c r="J76" i="2"/>
  <c r="BE95" i="2"/>
  <c r="F79" i="2"/>
  <c r="BE91" i="2"/>
  <c r="BE88" i="2"/>
  <c r="F34" i="2"/>
  <c r="BA55" i="1"/>
  <c r="F37" i="4"/>
  <c r="BD57" i="1"/>
  <c r="F37" i="2"/>
  <c r="BD55" i="1"/>
  <c r="F34" i="4"/>
  <c r="BA57" i="1" s="1"/>
  <c r="F35" i="2"/>
  <c r="BB55" i="1"/>
  <c r="F35" i="3"/>
  <c r="BB56" i="1" s="1"/>
  <c r="F36" i="2"/>
  <c r="BC55" i="1"/>
  <c r="F36" i="3"/>
  <c r="BC56" i="1"/>
  <c r="J34" i="4"/>
  <c r="AW57" i="1"/>
  <c r="F37" i="3"/>
  <c r="BD56" i="1" s="1"/>
  <c r="F36" i="4"/>
  <c r="BC57" i="1"/>
  <c r="F35" i="4"/>
  <c r="BB57" i="1" s="1"/>
  <c r="J34" i="3"/>
  <c r="AW56" i="1"/>
  <c r="J34" i="2"/>
  <c r="AW55" i="1"/>
  <c r="F34" i="3"/>
  <c r="BA56" i="1"/>
  <c r="BK102" i="4" l="1"/>
  <c r="J102" i="4"/>
  <c r="J62" i="4"/>
  <c r="R102" i="4"/>
  <c r="T102" i="4"/>
  <c r="R84" i="4"/>
  <c r="T84" i="4"/>
  <c r="P84" i="4"/>
  <c r="AU57" i="1"/>
  <c r="AU54" i="1" s="1"/>
  <c r="T89" i="3"/>
  <c r="T88" i="3" s="1"/>
  <c r="BK83" i="2"/>
  <c r="J83" i="2" s="1"/>
  <c r="J60" i="2" s="1"/>
  <c r="J90" i="3"/>
  <c r="J61" i="3"/>
  <c r="J103" i="4"/>
  <c r="J63" i="4"/>
  <c r="BK85" i="4"/>
  <c r="J85" i="4"/>
  <c r="J60" i="4"/>
  <c r="BK88" i="3"/>
  <c r="J88" i="3"/>
  <c r="F33" i="4"/>
  <c r="AZ57" i="1" s="1"/>
  <c r="F33" i="2"/>
  <c r="AZ55" i="1"/>
  <c r="BD54" i="1"/>
  <c r="W33" i="1"/>
  <c r="BA54" i="1"/>
  <c r="W30" i="1" s="1"/>
  <c r="J33" i="2"/>
  <c r="AV55" i="1"/>
  <c r="AT55" i="1"/>
  <c r="F33" i="3"/>
  <c r="AZ56" i="1" s="1"/>
  <c r="J33" i="3"/>
  <c r="AV56" i="1" s="1"/>
  <c r="AT56" i="1" s="1"/>
  <c r="J33" i="4"/>
  <c r="AV57" i="1"/>
  <c r="AT57" i="1"/>
  <c r="BC54" i="1"/>
  <c r="W32" i="1"/>
  <c r="BB54" i="1"/>
  <c r="W31" i="1"/>
  <c r="J30" i="3"/>
  <c r="AG56" i="1" s="1"/>
  <c r="BK84" i="4" l="1"/>
  <c r="J84" i="4"/>
  <c r="J59" i="4"/>
  <c r="BK82" i="2"/>
  <c r="J82" i="2" s="1"/>
  <c r="J59" i="2" s="1"/>
  <c r="AN56" i="1"/>
  <c r="J59" i="3"/>
  <c r="J39" i="3"/>
  <c r="AW54" i="1"/>
  <c r="AK30" i="1"/>
  <c r="AX54" i="1"/>
  <c r="AY54" i="1"/>
  <c r="AZ54" i="1"/>
  <c r="AV54" i="1"/>
  <c r="AK29" i="1"/>
  <c r="J30" i="4" l="1"/>
  <c r="AG57" i="1"/>
  <c r="AT54" i="1"/>
  <c r="J30" i="2"/>
  <c r="AG55" i="1"/>
  <c r="AN55" i="1" s="1"/>
  <c r="W29" i="1"/>
  <c r="J39" i="4" l="1"/>
  <c r="J39" i="2"/>
  <c r="AN57" i="1"/>
  <c r="AG54" i="1"/>
  <c r="AK26" i="1"/>
  <c r="AK35" i="1"/>
  <c r="AN54" i="1" l="1"/>
</calcChain>
</file>

<file path=xl/sharedStrings.xml><?xml version="1.0" encoding="utf-8"?>
<sst xmlns="http://schemas.openxmlformats.org/spreadsheetml/2006/main" count="3515" uniqueCount="715">
  <si>
    <t>Export Komplet</t>
  </si>
  <si>
    <t>VZ</t>
  </si>
  <si>
    <t>2.0</t>
  </si>
  <si>
    <t>ZAMOK</t>
  </si>
  <si>
    <t>False</t>
  </si>
  <si>
    <t>{dbec3b5a-7f54-402c-b7e6-ef7a4943fa46}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</si>
  <si>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</si>
  <si>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</si>
  <si>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</si>
  <si>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</si>
  <si>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</si>
  <si>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</si>
  <si>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</si>
  <si>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</si>
  <si>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2025009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</si>
  <si>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</si>
  <si>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</si>
  <si>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Přípojka vody a NN pro multif. připoj. body v ul. Masarykova. ML</t>
  </si>
  <si>
    <t>KSO:</t>
  </si>
  <si>
    <t>827 19 11</t>
  </si>
  <si>
    <t>CC-CZ:</t>
  </si>
  <si>
    <t>22121</t>
  </si>
  <si>
    <t>Místo:</t>
  </si>
  <si>
    <t>p.č. 73/1, 169, 78/1, k.ú. Mariánské Lázně</t>
  </si>
  <si>
    <t>Datum:</t>
  </si>
  <si>
    <t>CZ-CPV:</t>
  </si>
  <si>
    <t>45000000-7</t>
  </si>
  <si>
    <t>CZ-CPA:</t>
  </si>
  <si>
    <t>42.21.13</t>
  </si>
  <si>
    <t>Zadavatel:</t>
  </si>
  <si>
    <t>IČ:</t>
  </si>
  <si>
    <t>00254061</t>
  </si>
  <si>
    <t>Město Mariánské Lázně</t>
  </si>
  <si>
    <t>DIČ:</t>
  </si>
  <si>
    <t/>
  </si>
  <si>
    <t>Účastník:</t>
  </si>
  <si>
    <t>Vyplň údaj</t>
  </si>
  <si>
    <t>Projektant:</t>
  </si>
  <si>
    <t>PK Beránek &amp; Hradil, Svobody 7/1, 350 02, Cheb</t>
  </si>
  <si>
    <t>True</t>
  </si>
  <si>
    <t>Zpracovatel:</t>
  </si>
  <si>
    <t>04883632</t>
  </si>
  <si>
    <t>Jakub Vilingr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</si>
  <si>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</si>
  <si>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</si>
  <si>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</si>
  <si>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</si>
  <si>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</si>
  <si>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</si>
  <si>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</si>
  <si>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</si>
  <si>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</si>
  <si>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</si>
  <si>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</si>
  <si>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</si>
  <si>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</si>
  <si>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</si>
  <si>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</si>
  <si>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</si>
  <si>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</si>
  <si>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</si>
  <si>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</si>
  <si>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</si>
  <si>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</si>
  <si>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</si>
  <si>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</si>
  <si>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</si>
  <si>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</si>
  <si>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</si>
  <si>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</si>
  <si>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</si>
  <si>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</si>
  <si>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</si>
  <si>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</si>
  <si>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</si>
  <si>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</si>
  <si>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</si>
  <si>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</si>
  <si>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</si>
  <si>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</si>
  <si>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</si>
  <si>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</si>
  <si>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</si>
  <si>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</si>
  <si>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VRN</t>
  </si>
  <si>
    <t>Vedlejší rozpočtové náklady</t>
  </si>
  <si>
    <t>STA</t>
  </si>
  <si>
    <t>1</t>
  </si>
  <si>
    <t>{7ee5cb83-8b53-4ffa-ae52-a21705f944e3}</t>
  </si>
  <si>
    <t>2</t>
  </si>
  <si>
    <t>ARS</t>
  </si>
  <si>
    <t>Stavebně konstrukční část</t>
  </si>
  <si>
    <t>{f67a065a-777b-4281-9996-0e8ff96c4852}</t>
  </si>
  <si>
    <t>EIS</t>
  </si>
  <si>
    <t>Elektroinstalace</t>
  </si>
  <si>
    <t>{e989c1c3-faaa-48ca-96b0-ac1fadb566a1}</t>
  </si>
  <si>
    <t>KRYCÍ LIST SOUPISU PRACÍ</t>
  </si>
  <si>
    <t>Objekt:</t>
  </si>
  <si>
    <t>VRN - Vedlejší rozpočtové náklady</t>
  </si>
  <si>
    <t>REKAPITULACE ČLENĚNÍ SOUPISU PRACÍ</t>
  </si>
  <si>
    <t>Kód dílu - Popis</t>
  </si>
  <si>
    <t>Cena celkem [CZK]</t>
  </si>
  <si>
    <t>-1</t>
  </si>
  <si>
    <t xml:space="preserve">    VRN1 - Průzkumné, zeměměřičské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</si>
  <si>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</si>
  <si>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</si>
  <si>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</si>
  <si>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</si>
  <si>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</si>
  <si>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</si>
  <si>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</si>
  <si>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</si>
  <si>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</si>
  <si>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</si>
  <si>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</si>
  <si>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</si>
  <si>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</si>
  <si>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</si>
  <si>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5</t>
  </si>
  <si>
    <t>ROZPOCET</t>
  </si>
  <si>
    <t>VRN1</t>
  </si>
  <si>
    <t>Průzkumné, zeměměřičské a projektové práce</t>
  </si>
  <si>
    <t>K</t>
  </si>
  <si>
    <t>012002000</t>
  </si>
  <si>
    <t>Zeměměřičské práce</t>
  </si>
  <si>
    <t>ks</t>
  </si>
  <si>
    <t>CS ÚRS 2025 01</t>
  </si>
  <si>
    <t>1024</t>
  </si>
  <si>
    <t>-831451320</t>
  </si>
  <si>
    <t>PP</t>
  </si>
  <si>
    <t>Online PSC</t>
  </si>
  <si>
    <t>https://podminky.urs.cz/item/CS_URS_2025_01/012002000</t>
  </si>
  <si>
    <t>012444000</t>
  </si>
  <si>
    <t>Geodetické měření skutečného provedení stavby</t>
  </si>
  <si>
    <t>-1959086371</t>
  </si>
  <si>
    <t>https://podminky.urs.cz/item/CS_URS_2025_01/012444000</t>
  </si>
  <si>
    <t>3</t>
  </si>
  <si>
    <t>013254000</t>
  </si>
  <si>
    <t>Dokumentace skutečného provedení stavby</t>
  </si>
  <si>
    <t>1639713131</t>
  </si>
  <si>
    <t>https://podminky.urs.cz/item/CS_URS_2025_01/013254000</t>
  </si>
  <si>
    <t>VRN3</t>
  </si>
  <si>
    <t>Zařízení staveniště</t>
  </si>
  <si>
    <t>4</t>
  </si>
  <si>
    <t>030001000</t>
  </si>
  <si>
    <t>soubor</t>
  </si>
  <si>
    <t>1731374963</t>
  </si>
  <si>
    <t>https://podminky.urs.cz/item/CS_URS_2025_01/030001000</t>
  </si>
  <si>
    <t>P</t>
  </si>
  <si>
    <t>Poznámka k položce:_x000D_
Rozsah dle běžných standardů stavební firmy:_x000D_
- související přípravné práce_x000D_
- vybavení staveniště_x000D_
- připojení a spotřeba energií zařízení staveniště_x000D_
- zabezpečení staveniště_x000D_
- pronájmy ploch, objektů_x000D_
- oplocení staveniště_x000D_
- provoz staveniště_x000D_
- skládky a deponice_x000D_
- vjezd a výjezd ze staveniště_x000D_
- čištění komunikací_x000D_
- stavební buňky_x000D_
- mobilní WC apod._x000D_
- zrušení zařízení staveniště</t>
  </si>
  <si>
    <t>ARS - Stavebně konstrukční část</t>
  </si>
  <si>
    <t>HSV - Práce a dodávky HSV</t>
  </si>
  <si>
    <t xml:space="preserve">    1 - Zemní práce</t>
  </si>
  <si>
    <t xml:space="preserve">    4 - Vodorovné konstrukce</t>
  </si>
  <si>
    <t xml:space="preserve">    8 - Vedení trubní dálková a přípojná</t>
  </si>
  <si>
    <t xml:space="preserve">    998 - Přesun hmot</t>
  </si>
  <si>
    <t>PSV - Práce a dodávky PSV</t>
  </si>
  <si>
    <t xml:space="preserve">    722 - Zdravotechnika - vnitřní vodovod</t>
  </si>
  <si>
    <t>HSV</t>
  </si>
  <si>
    <t>Práce a dodávky HSV</t>
  </si>
  <si>
    <t>Zemní práce</t>
  </si>
  <si>
    <t>111301111</t>
  </si>
  <si>
    <t>Sejmutí drnu tl do 100 mm s přemístěním do 50 m nebo naložením na dopravní prostředek</t>
  </si>
  <si>
    <t>m2</t>
  </si>
  <si>
    <t>610481555</t>
  </si>
  <si>
    <t>Sejmutí drnu tl. do 100 mm, v jakékoliv ploše</t>
  </si>
  <si>
    <t>https://podminky.urs.cz/item/CS_URS_2025_01/111301111</t>
  </si>
  <si>
    <t>VV</t>
  </si>
  <si>
    <t>"dle podélného řezu</t>
  </si>
  <si>
    <t>(350*(0,5+0,8))</t>
  </si>
  <si>
    <t>129001101</t>
  </si>
  <si>
    <t>Příplatek za ztížení odkopávky nebo prokopávky v blízkosti inženýrských sítí</t>
  </si>
  <si>
    <t>m3</t>
  </si>
  <si>
    <t>2015041928</t>
  </si>
  <si>
    <t>Příplatek k cenám vykopávek za ztížení vykopávky v blízkosti podzemního vedení nebo výbušnin v horninách jakékoliv třídy</t>
  </si>
  <si>
    <t>https://podminky.urs.cz/item/CS_URS_2025_01/129001101</t>
  </si>
  <si>
    <t>"ruční výkop</t>
  </si>
  <si>
    <t>(10*0,8*1,5)</t>
  </si>
  <si>
    <t>"křížení s jinými sítěmi</t>
  </si>
  <si>
    <t>(5*0,8*1,5)</t>
  </si>
  <si>
    <t>Součet</t>
  </si>
  <si>
    <t>131251100</t>
  </si>
  <si>
    <t>Hloubení jam nezapažených v hornině třídy těžitelnosti I skupiny 3 objem do 20 m3 strojně</t>
  </si>
  <si>
    <t>1953540198</t>
  </si>
  <si>
    <t>Hloubení nezapažených jam a zářezů strojně s urovnáním dna do předepsaného profilu a spádu v hornině třídy těžitelnosti I skupiny 3 do 20 m3</t>
  </si>
  <si>
    <t>https://podminky.urs.cz/item/CS_URS_2025_01/131251100</t>
  </si>
  <si>
    <t>"montážní jámy protlaku</t>
  </si>
  <si>
    <t>(2*1*1,3)*10</t>
  </si>
  <si>
    <t>132212131</t>
  </si>
  <si>
    <t>Hloubení nezapažených rýh šířky do 800 mm v soudržných horninách třídy těžitelnosti I skupiny 3 ručně</t>
  </si>
  <si>
    <t>-1406920002</t>
  </si>
  <si>
    <t>Hloubení nezapažených rýh šířky do 800 mm ručně s urovnáním dna do předepsaného profilu a spádu v hornině třídy těžitelnosti I skupiny 3 soudržných</t>
  </si>
  <si>
    <t>https://podminky.urs.cz/item/CS_URS_2025_01/132212131</t>
  </si>
  <si>
    <t>132251103</t>
  </si>
  <si>
    <t>Hloubení rýh nezapažených š do 800 mm v hornině třídy těžitelnosti I skupiny 3 objem do 100 m3 strojně</t>
  </si>
  <si>
    <t>-1561555231</t>
  </si>
  <si>
    <t>Hloubení nezapažených rýh šířky do 800 mm strojně s urovnáním dna do předepsaného profilu a spádu v hornině třídy těžitelnosti I skupiny 3 přes 50 do 100 m3</t>
  </si>
  <si>
    <t>https://podminky.urs.cz/item/CS_URS_2025_01/132251103</t>
  </si>
  <si>
    <t>(312*0,8*1,5) "voda</t>
  </si>
  <si>
    <t>(312*0,5*0,5) "EI</t>
  </si>
  <si>
    <t>-(2*1*1,3)*10</t>
  </si>
  <si>
    <t>-(10*0,8*1,5)</t>
  </si>
  <si>
    <t>"protlaky</t>
  </si>
  <si>
    <t>-(10*0,8*1,5)*4</t>
  </si>
  <si>
    <t>-(25,15*0,8*1,5)</t>
  </si>
  <si>
    <t>6</t>
  </si>
  <si>
    <t>141720012</t>
  </si>
  <si>
    <t>Neřízený zemní protlak strojně průměru přes 50 do 63 mm v hornině třídy těžitelnosti I a II skupiny 3 a 4</t>
  </si>
  <si>
    <t>m</t>
  </si>
  <si>
    <t>2037918132</t>
  </si>
  <si>
    <t>Neřízený zemní protlak v hornině třídy těžitelnosti I a II, skupiny 3 a 4 průměru protlaku přes 50 do 63 mm</t>
  </si>
  <si>
    <t>https://podminky.urs.cz/item/CS_URS_2025_01/141720012</t>
  </si>
  <si>
    <t>(10*4)</t>
  </si>
  <si>
    <t>25,15</t>
  </si>
  <si>
    <t>7</t>
  </si>
  <si>
    <t>162202111</t>
  </si>
  <si>
    <t>Vodorovné přemístění drnu bez naložení se složením přes 50 do 100 m</t>
  </si>
  <si>
    <t>-102391137</t>
  </si>
  <si>
    <t>Vodorovné přemístění drnu na suchu na vzdálenost přes 50 do 100 m</t>
  </si>
  <si>
    <t>https://podminky.urs.cz/item/CS_URS_2025_01/162202111</t>
  </si>
  <si>
    <t>8</t>
  </si>
  <si>
    <t>162651112</t>
  </si>
  <si>
    <t>Vodorovné přemístění přes 4 000 do 5000 m výkopku/sypaniny z horniny třídy těžitelnosti I skupiny 1 až 3</t>
  </si>
  <si>
    <t>-1223369862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</si>
  <si>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</si>
  <si>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https://podminky.urs.cz/item/CS_URS_2025_01/162651112</t>
  </si>
  <si>
    <t>"na skládku města</t>
  </si>
  <si>
    <t>(350*(0,5+0,8))*0,15</t>
  </si>
  <si>
    <t>9</t>
  </si>
  <si>
    <t>162751117</t>
  </si>
  <si>
    <t>Vodorovné přemístění přes 9 000 do 10000 m výkopku/sypaniny z horniny třídy těžitelnosti I skupiny 1 až 3</t>
  </si>
  <si>
    <t>1464018466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</si>
  <si>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</si>
  <si>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</si>
  <si>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"výkopy</t>
  </si>
  <si>
    <t>18 "ruční výkop</t>
  </si>
  <si>
    <t>(26+336,22) "strojní výkop</t>
  </si>
  <si>
    <t>"zásypy</t>
  </si>
  <si>
    <t>-14,48 "ruční</t>
  </si>
  <si>
    <t>-283,279 "strojní</t>
  </si>
  <si>
    <t>10</t>
  </si>
  <si>
    <t>162751119</t>
  </si>
  <si>
    <t>Příplatek k vodorovnému přemístění výkopku/sypaniny z horniny třídy těžitelnosti I skupiny 1 až 3 ZKD 1000 m přes 10000 m</t>
  </si>
  <si>
    <t>1482661720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</si>
  <si>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</si>
  <si>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</si>
  <si>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82,461*15 'Přepočtené koeficientem množství</t>
  </si>
  <si>
    <t>11</t>
  </si>
  <si>
    <t>167102111</t>
  </si>
  <si>
    <t>Nakládání drnu ze skládky</t>
  </si>
  <si>
    <t>-42882041</t>
  </si>
  <si>
    <t>https://podminky.urs.cz/item/CS_URS_2025_01/167102111</t>
  </si>
  <si>
    <t>171201231</t>
  </si>
  <si>
    <t>Poplatek za uložení zeminy a kamení na recyklační skládce (skládkovné) kód odpadu 17 05 04</t>
  </si>
  <si>
    <t>t</t>
  </si>
  <si>
    <t>-1979377484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</si>
  <si>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</si>
  <si>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</si>
  <si>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82,461*1,8 'Přepočtené koeficientem množství</t>
  </si>
  <si>
    <t>13</t>
  </si>
  <si>
    <t>174111101</t>
  </si>
  <si>
    <t>Zásyp jam, šachet rýh nebo kolem objektů sypaninou se zhutněním ručně</t>
  </si>
  <si>
    <t>-562512144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</si>
  <si>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</si>
  <si>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</si>
  <si>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>"lože potrubí</t>
  </si>
  <si>
    <t>-(10*0,8*0,1) "ruční výkop</t>
  </si>
  <si>
    <t>"obsyp potrubí</t>
  </si>
  <si>
    <t>-2,72 "ruční</t>
  </si>
  <si>
    <t>14</t>
  </si>
  <si>
    <t>174151101</t>
  </si>
  <si>
    <t>Zásyp jam, šachet rýh nebo kolem objektů sypaninou se zhutněním</t>
  </si>
  <si>
    <t>-184053309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</si>
  <si>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</si>
  <si>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</si>
  <si>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-(19,748-(10*0,8*0,1))</t>
  </si>
  <si>
    <t>-59,993 "strojní</t>
  </si>
  <si>
    <t>15</t>
  </si>
  <si>
    <t>175111101</t>
  </si>
  <si>
    <t>Obsypání potrubí ručně sypaninou bez prohození, uloženou do 3 m</t>
  </si>
  <si>
    <t>-1090007935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</si>
  <si>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</si>
  <si>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</si>
  <si>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(10*0,8*(0,04+0,3))</t>
  </si>
  <si>
    <t>16</t>
  </si>
  <si>
    <t>M</t>
  </si>
  <si>
    <t>58337308</t>
  </si>
  <si>
    <t>štěrkopísek frakce 0/2</t>
  </si>
  <si>
    <t>-225053800</t>
  </si>
  <si>
    <t>2,72*2 'Přepočtené koeficientem množství</t>
  </si>
  <si>
    <t>17</t>
  </si>
  <si>
    <t>175151101</t>
  </si>
  <si>
    <t>Obsypání potrubí strojně sypaninou bez prohození, uloženou do 3 m</t>
  </si>
  <si>
    <t>468486766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</si>
  <si>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</si>
  <si>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</si>
  <si>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(312*0,8*(0,04+0,3))</t>
  </si>
  <si>
    <t>-(10*0,8*(0,04+0,3))</t>
  </si>
  <si>
    <t>-(10*(0,04+0,3))*4</t>
  </si>
  <si>
    <t>-(25,15*(0,04+0,3))</t>
  </si>
  <si>
    <t>18</t>
  </si>
  <si>
    <t>1996941730</t>
  </si>
  <si>
    <t>59,993*2 'Přepočtené koeficientem množství</t>
  </si>
  <si>
    <t>19</t>
  </si>
  <si>
    <t>181411151</t>
  </si>
  <si>
    <t>Založení parkového trávníku travním kobercem pl do 1000 m2 v rovině a ve svahu do 1:5</t>
  </si>
  <si>
    <t>197322413</t>
  </si>
  <si>
    <t>Založení trávníku na půdě předem připravené plochy do 1000 m2 předpěstovaným travním kobercem parkového v rovině nebo na svahu do 1:5</t>
  </si>
  <si>
    <t>https://podminky.urs.cz/item/CS_URS_2025_01/181411151</t>
  </si>
  <si>
    <t>20</t>
  </si>
  <si>
    <t>00570010</t>
  </si>
  <si>
    <t>koberec travní</t>
  </si>
  <si>
    <t>-500296171</t>
  </si>
  <si>
    <t>455*1,05 'Přepočtené koeficientem množství</t>
  </si>
  <si>
    <t>Vodorovné konstrukce</t>
  </si>
  <si>
    <t>451573111</t>
  </si>
  <si>
    <t>Lože pod potrubí otevřený výkop ze štěrkopísku</t>
  </si>
  <si>
    <t>-2097245374</t>
  </si>
  <si>
    <t>Lože pod potrubí, stoky a drobné objekty v otevřeném výkopu z písku a štěrkopísku do 63 mm</t>
  </si>
  <si>
    <t>https://podminky.urs.cz/item/CS_URS_2025_01/451573111</t>
  </si>
  <si>
    <t>(312*0,8*0,1)</t>
  </si>
  <si>
    <t>-(10*0,8*0,1)*4</t>
  </si>
  <si>
    <t>-(25,15*0,8*0,1)</t>
  </si>
  <si>
    <t>Vedení trubní dálková a přípojná</t>
  </si>
  <si>
    <t>22</t>
  </si>
  <si>
    <t>871164201</t>
  </si>
  <si>
    <t>Montáž kanalizačního potrubí z PE SDR11 otevřený výkop sklon do 20 % svařovaných na tupo d 32x3,0 mm</t>
  </si>
  <si>
    <t>2042398903</t>
  </si>
  <si>
    <t>Montáž kanalizačního potrubí z polyetylenu PE100 RC svařovaných na tupo v otevřeném výkopu ve sklonu do 20 % SDR 11/PN16 d 32 x 3,0 mm</t>
  </si>
  <si>
    <t>https://podminky.urs.cz/item/CS_URS_2025_01/871164201</t>
  </si>
  <si>
    <t>312</t>
  </si>
  <si>
    <t>23</t>
  </si>
  <si>
    <t>28613421</t>
  </si>
  <si>
    <t>potrubí kanalizační jednovrstvé PE100 RC SDR11 32x3,0mm</t>
  </si>
  <si>
    <t>-1525634398</t>
  </si>
  <si>
    <t>312*1,015 'Přepočtené koeficientem množství</t>
  </si>
  <si>
    <t>24</t>
  </si>
  <si>
    <t>892233122</t>
  </si>
  <si>
    <t>Proplach a dezinfekce vodovodního potrubí DN od 40 do 70</t>
  </si>
  <si>
    <t>-2100468087</t>
  </si>
  <si>
    <t>https://podminky.urs.cz/item/CS_URS_2025_01/892233122</t>
  </si>
  <si>
    <t>25</t>
  </si>
  <si>
    <t>892241111</t>
  </si>
  <si>
    <t>Tlaková zkouška vodou potrubí DN do 80</t>
  </si>
  <si>
    <t>267926092</t>
  </si>
  <si>
    <t>Tlakové zkoušky vodou na potrubí DN do 80</t>
  </si>
  <si>
    <t>https://podminky.urs.cz/item/CS_URS_2025_01/892241111</t>
  </si>
  <si>
    <t>26</t>
  </si>
  <si>
    <t>899721111</t>
  </si>
  <si>
    <t>Signalizační vodič DN do 150 mm na potrubí</t>
  </si>
  <si>
    <t>-1018023577</t>
  </si>
  <si>
    <t>Signalizační vodič na potrubí DN do 150 mm</t>
  </si>
  <si>
    <t>https://podminky.urs.cz/item/CS_URS_2025_01/899721111</t>
  </si>
  <si>
    <t>27</t>
  </si>
  <si>
    <t>899722114</t>
  </si>
  <si>
    <t>Krytí potrubí z plastů výstražnou fólií z PVC přes 34 do 40 cm</t>
  </si>
  <si>
    <t>-1773983469</t>
  </si>
  <si>
    <t>Krytí potrubí z plastů výstražnou fólií z PVC šířky přes 34 do 40 cm</t>
  </si>
  <si>
    <t>https://podminky.urs.cz/item/CS_URS_2025_01/899722114</t>
  </si>
  <si>
    <t>998</t>
  </si>
  <si>
    <t>Přesun hmot</t>
  </si>
  <si>
    <t>28</t>
  </si>
  <si>
    <t>998276101</t>
  </si>
  <si>
    <t>Přesun hmot pro trubní vedení z trub z plastických hmot otevřený výkop</t>
  </si>
  <si>
    <t>-854118238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</si>
  <si>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</si>
  <si>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</si>
  <si>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>29</t>
  </si>
  <si>
    <t>998276124</t>
  </si>
  <si>
    <t>Příplatek k přesunu hmot pro trubní vedení z trub z plastických hmot za zvětšený přesun do 500 m</t>
  </si>
  <si>
    <t>-2097808774</t>
  </si>
  <si>
    <t>Přesun hmot pro trubní vedení hloubené z trub z plastických hmot nebo sklolaminátových Příplatek k cenám za zvětšený přesun přes vymezenou dopravní vzdálenost do 500 m</t>
  </si>
  <si>
    <t>https://podminky.urs.cz/item/CS_URS_2025_01/998276124</t>
  </si>
  <si>
    <t>PSV</t>
  </si>
  <si>
    <t>Práce a dodávky PSV</t>
  </si>
  <si>
    <t>722</t>
  </si>
  <si>
    <t>Zdravotechnika - vnitřní vodovod</t>
  </si>
  <si>
    <t>30</t>
  </si>
  <si>
    <t>722263206</t>
  </si>
  <si>
    <t>Vodoměr závitový jednovtokový suchoběžný do 100°C G 1/2"x 110 mm Qn 1,5 m3/h horizontální</t>
  </si>
  <si>
    <t>kus</t>
  </si>
  <si>
    <t>2007281290</t>
  </si>
  <si>
    <t>Vodoměry pro vodu do 100°C závitové horizontální jednovtokové suchoběžné G 1/2"x 110 mm Qn 1,5</t>
  </si>
  <si>
    <t>https://podminky.urs.cz/item/CS_URS_2025_01/722263206</t>
  </si>
  <si>
    <t>31</t>
  </si>
  <si>
    <t>722270103</t>
  </si>
  <si>
    <t>Sestava vodoměrová závitová G 5/4"</t>
  </si>
  <si>
    <t>-1229086724</t>
  </si>
  <si>
    <t>Vodoměrové sestavy závitové G 5/4"</t>
  </si>
  <si>
    <t>https://podminky.urs.cz/item/CS_URS_2025_01/722270103</t>
  </si>
  <si>
    <t>32</t>
  </si>
  <si>
    <t>722270105</t>
  </si>
  <si>
    <t>Sestava vodoměrová závitová G 2"</t>
  </si>
  <si>
    <t>35899060</t>
  </si>
  <si>
    <t>Vodoměrové sestavy závitové G 2"</t>
  </si>
  <si>
    <t>https://podminky.urs.cz/item/CS_URS_2025_01/722270105</t>
  </si>
  <si>
    <t>1 "napojení na stávající rozvod</t>
  </si>
  <si>
    <t>33</t>
  </si>
  <si>
    <t>012203000</t>
  </si>
  <si>
    <t>Zeměměřičské práce před výstavbou</t>
  </si>
  <si>
    <t>km</t>
  </si>
  <si>
    <t>308133812</t>
  </si>
  <si>
    <t>https://podminky.urs.cz/item/CS_URS_2025_01/012203000</t>
  </si>
  <si>
    <t>"vytýčení stavby</t>
  </si>
  <si>
    <t>(350/1000)</t>
  </si>
  <si>
    <t>EIS - Elektroinstalace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</si>
  <si>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</si>
  <si>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</si>
  <si>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</si>
  <si>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</si>
  <si>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741</t>
  </si>
  <si>
    <t>Elektroinstalace - silnoproud</t>
  </si>
  <si>
    <t>741122134</t>
  </si>
  <si>
    <t>Montáž kabel Cu plný kulatý žíla 4x16 až 25 mm2 zatažený v trubkách (např. CYKY)</t>
  </si>
  <si>
    <t>-1023659264</t>
  </si>
  <si>
    <t>Montáž kabelů měděných bez ukončení uložených v trubkách zatažených plných kulatých nebo bezhalogenových (např. CYKY) počtu a průřezu žil 4x16 až 25 mm2</t>
  </si>
  <si>
    <t>https://podminky.urs.cz/item/CS_URS_2025_01/741122134</t>
  </si>
  <si>
    <t>34111610</t>
  </si>
  <si>
    <t>kabel silový jádro Cu izolace PVC plášť PVC 0,6/1kV (1-CYKY) 4x25mm2</t>
  </si>
  <si>
    <t>-182741118</t>
  </si>
  <si>
    <t>380*1,15 'Přepočtené koeficientem množství</t>
  </si>
  <si>
    <t>741810003</t>
  </si>
  <si>
    <t>Celková prohlídka elektrického rozvodu a zařízení přes 0,5 do 1 milionu Kč</t>
  </si>
  <si>
    <t>461809896</t>
  </si>
  <si>
    <t>Zkoušky a prohlídky elektrických rozvodů a zařízení celková prohlídka a vyhotovení revizní zprávy pro objem montážních prací přes 500 do 1000 tis. Kč</t>
  </si>
  <si>
    <t>https://podminky.urs.cz/item/CS_URS_2025_01/741810003</t>
  </si>
  <si>
    <t>741810011</t>
  </si>
  <si>
    <t>Příplatek k celkové prohlídce za každých dalších 500 000,- Kč</t>
  </si>
  <si>
    <t>-139855281</t>
  </si>
  <si>
    <t>Zkoušky a prohlídky elektrických rozvodů a zařízení celková prohlídka a vyhotovení revizní zprávy pro objem montážních prací Příplatek k ceně 0003 za každých dalších i započatých 500 tis. Kč přes 1000 tis. Kč</t>
  </si>
  <si>
    <t>https://podminky.urs.cz/item/CS_URS_2025_01/741810011</t>
  </si>
  <si>
    <t>998741101</t>
  </si>
  <si>
    <t>Přesun hmot tonážní pro silnoproud v objektech v do 6 m</t>
  </si>
  <si>
    <t>-853712014</t>
  </si>
  <si>
    <t>Přesun hmot pro silnoproud stanovený z hmotnosti přesunovaného materiálu vodorovná dopravní vzdálenost do 50 m základní v objektech výšky do 6 m</t>
  </si>
  <si>
    <t>https://podminky.urs.cz/item/CS_URS_2025_01/998741101</t>
  </si>
  <si>
    <t>Práce a dodávky M</t>
  </si>
  <si>
    <t>21-M</t>
  </si>
  <si>
    <t>Elektromontáže</t>
  </si>
  <si>
    <t>210190431</t>
  </si>
  <si>
    <t>Montáž rozvaděčů vn vnitřních ostatních do 400 kg bez zapojení vodičů</t>
  </si>
  <si>
    <t>64</t>
  </si>
  <si>
    <t>-54948702</t>
  </si>
  <si>
    <t>Montáž rozváděčů vn bez zapojení vodičů vnitřních ostatních, hmotnosti do 400 kg</t>
  </si>
  <si>
    <t>https://podminky.urs.cz/item/CS_URS_2025_01/210190431</t>
  </si>
  <si>
    <t>210spec-001</t>
  </si>
  <si>
    <t>dodávka podzemního rozvaděče s vybavením roz. 683/887/1080 mm, krytí IP 54, IP 58, poklop B 125/D 400 (pro zadláž.)</t>
  </si>
  <si>
    <t>256</t>
  </si>
  <si>
    <t>1962331260</t>
  </si>
  <si>
    <t>Poznámka k položce:_x000D_
specifikace:_x000D_
- vnitřní rozměry: 400 x 650 mm_x000D_
- elektro výbava je umístěna v montážní vaně s krytím IP67_x000D_
- zásuvka 230V/16A = 8ks_x000D_
- zásuvka 5x16A/400V = 2ks_x000D_
- jistič 3P 16A B = 2ks_x000D_
- jistič 1P 16A B = 7ks_x000D_
- chránič 4P 40A 30mA = 1ks_x000D_
- chránič 4P 63A 30mA = 1ks_x000D_
- odpínač 3P 100A = 1ks_x000D_
- kabel 5Gx16mm = 4m</t>
  </si>
  <si>
    <t>210220022</t>
  </si>
  <si>
    <t>Montáž uzemňovacího vedení vodičů FeZn pomocí svorek v zemi drátem průměru do 10 mm ve městské zástavbě</t>
  </si>
  <si>
    <t>-439734179</t>
  </si>
  <si>
    <t>Montáž uzemňovacího vedení s upevněním, propojením a připojením pomocí svorek v zemi s izolací spojů vodičů FeZn drátem nebo lanem průměru do 10 mm v městské zástavbě</t>
  </si>
  <si>
    <t>https://podminky.urs.cz/item/CS_URS_2025_01/210220022</t>
  </si>
  <si>
    <t>35441073</t>
  </si>
  <si>
    <t>drát D 10mm FeZn</t>
  </si>
  <si>
    <t>kg</t>
  </si>
  <si>
    <t>128</t>
  </si>
  <si>
    <t>763275114</t>
  </si>
  <si>
    <t>(250*0,62)</t>
  </si>
  <si>
    <t>155*1,1 'Přepočtené koeficientem množství</t>
  </si>
  <si>
    <t>46-M</t>
  </si>
  <si>
    <t>Zemní práce při extr.mont.pracích</t>
  </si>
  <si>
    <t>460010023</t>
  </si>
  <si>
    <t>Vytyčení trasy vedení kabelového podzemního v terénu volném</t>
  </si>
  <si>
    <t>-1032699317</t>
  </si>
  <si>
    <t>Vytyčení trasy vedení kabelového (podzemního) ve volném terénu</t>
  </si>
  <si>
    <t>https://podminky.urs.cz/item/CS_URS_2025_01/460010023</t>
  </si>
  <si>
    <t>(380/1000)</t>
  </si>
  <si>
    <t>460161242</t>
  </si>
  <si>
    <t>Hloubení kabelových rýh ručně š 50 cm hl 50 cm v hornině tř I skupiny 3</t>
  </si>
  <si>
    <t>1624085445</t>
  </si>
  <si>
    <t>Hloubení kabelových rýh ručně včetně urovnání dna s přemístěním výkopku do vzdálenosti 3 m od okraje jámy nebo s naložením na dopravní prostředek šířky 50 cm hloubky 50 cm v hornině třídy těžitelnosti I skupiny 3</t>
  </si>
  <si>
    <t>https://podminky.urs.cz/item/CS_URS_2025_01/460161242</t>
  </si>
  <si>
    <t>10 "ruční výkop</t>
  </si>
  <si>
    <t>460171242</t>
  </si>
  <si>
    <t>Hloubení kabelových nezapažených rýh strojně š 50 cm hl 50 cm v hornině tř I skupiny 3</t>
  </si>
  <si>
    <t>-1423640677</t>
  </si>
  <si>
    <t>Hloubení kabelových rýh strojně včetně urovnání dna s přemístěním výkopku do vzdálenosti 3 m od okraje jámy nebo s naložením na dopravní prostředek šířky 50 cm hloubky 50 cm v hornině třídy těžitelnosti I skupiny 3</t>
  </si>
  <si>
    <t>https://podminky.urs.cz/item/CS_URS_2025_01/460171242</t>
  </si>
  <si>
    <t>380</t>
  </si>
  <si>
    <t>-10 "ruční výkop</t>
  </si>
  <si>
    <t>460431152</t>
  </si>
  <si>
    <t>Zásyp kabelových rýh ručně se zhutněním š 35 cm hl 50 cm z horniny tř I skupiny 3</t>
  </si>
  <si>
    <t>-1375886103</t>
  </si>
  <si>
    <t>Zásyp kabelových rýh ručně s přemístění sypaniny ze vzdálenosti do 10 m, s uložením výkopku ve vrstvách včetně zhutnění a úpravy povrchu šířky 35 cm hloubky 50 cm z hornině třídy těžitelnosti I skupiny 3</t>
  </si>
  <si>
    <t>https://podminky.urs.cz/item/CS_URS_2025_01/460431152</t>
  </si>
  <si>
    <t>460451252</t>
  </si>
  <si>
    <t>Zásyp kabelových rýh strojně se zhutněním š 50 cm hl 50 cm z horniny tř I skupiny 3</t>
  </si>
  <si>
    <t>-40203246</t>
  </si>
  <si>
    <t>Zásyp kabelových rýh strojně s přemístěním sypaniny ze vzdálenosti do 10 m, s uložením výkopku ve vrstvách včetně zhutnění a urovnání povrchu šířky 50 cm hloubky 50 cm z horniny třídy těžitelnosti I skupiny 3</t>
  </si>
  <si>
    <t>https://podminky.urs.cz/item/CS_URS_2025_01/460451252</t>
  </si>
  <si>
    <t>460631111</t>
  </si>
  <si>
    <t>Neřízený zemní protlak při elektromontážích v hornině tř. těžitelnosti I skupiny 1 a 2 vnějšího průměru do 50 mm</t>
  </si>
  <si>
    <t>1605134976</t>
  </si>
  <si>
    <t>Zemní protlaky neřízený zemní protlak (krtek) v hornině třídy těžitelnosti I skupiny 1 a 2 průměr protlaku do 50 mm</t>
  </si>
  <si>
    <t>https://podminky.urs.cz/item/CS_URS_2025_01/460631111</t>
  </si>
  <si>
    <t>460661112</t>
  </si>
  <si>
    <t>Kabelové lože z písku pro kabely nn bez zakrytí š lože přes 35 do 50 cm</t>
  </si>
  <si>
    <t>-1748738438</t>
  </si>
  <si>
    <t>Kabelové lože z písku včetně podsypu, zhutnění a urovnání povrchu pro kabely nn bez zakrytí, šířky přes 35 do 50 cm</t>
  </si>
  <si>
    <t>https://podminky.urs.cz/item/CS_URS_2025_01/460661112</t>
  </si>
  <si>
    <t>460662112</t>
  </si>
  <si>
    <t>Kabelové lože z písku pro kabely vn a vvn bez zakrytí š pře 35 do 50 cm</t>
  </si>
  <si>
    <t>914282650</t>
  </si>
  <si>
    <t>Kabelové lože z písku včetně podsypu, zhutnění a urovnání povrchu pro kabely vn a vvn bez zakrytí, šířky přes 35 do 50 cm</t>
  </si>
  <si>
    <t>https://podminky.urs.cz/item/CS_URS_2025_01/460662112</t>
  </si>
  <si>
    <t>460671112</t>
  </si>
  <si>
    <t>Výstražná fólie pro krytí kabelů šířky přes 20 do 25 cm</t>
  </si>
  <si>
    <t>997990315</t>
  </si>
  <si>
    <t>Výstražné prvky pro krytí kabelů včetně vyrovnání povrchu rýhy, rozvinutí a uložení fólie, šířky přes 20 do 25 cm</t>
  </si>
  <si>
    <t>https://podminky.urs.cz/item/CS_URS_2025_01/460671112</t>
  </si>
  <si>
    <t>460791212</t>
  </si>
  <si>
    <t>Montáž trubek ochranných plastových uložených volně do rýhy ohebných přes 32 do 50 mm</t>
  </si>
  <si>
    <t>-1886809955</t>
  </si>
  <si>
    <t>Montáž trubek ochranných uložených volně do rýhy plastových ohebných, vnitřního průměru přes 32 do 50 mm</t>
  </si>
  <si>
    <t>https://podminky.urs.cz/item/CS_URS_2025_01/460791212</t>
  </si>
  <si>
    <t>34571351</t>
  </si>
  <si>
    <t>trubka elektroinstalační ohebná dvouplášťová korugovaná HDPE (chránička) D 40/50mm</t>
  </si>
  <si>
    <t>2016252385</t>
  </si>
  <si>
    <t>380*1,05 'Přepočtené koeficientem množství</t>
  </si>
  <si>
    <t>469981111</t>
  </si>
  <si>
    <t>Přesun hmot pro pomocné stavební práce při elektromotážích</t>
  </si>
  <si>
    <t>-356762329</t>
  </si>
  <si>
    <t>Přesun hmot pro pomocné stavební práce při elektromontážích dopravní vzdálenost do 1 000 m</t>
  </si>
  <si>
    <t>https://podminky.urs.cz/item/CS_URS_2025_01/469981111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</si>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</sst>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13254000" TargetMode="External"/><Relationship Id="rId2" Type="http://schemas.openxmlformats.org/officeDocument/2006/relationships/hyperlink" Target="https://podminky.urs.cz/item/CS_URS_2025_01/012444000" TargetMode="External"/><Relationship Id="rId1" Type="http://schemas.openxmlformats.org/officeDocument/2006/relationships/hyperlink" Target="https://podminky.urs.cz/item/CS_URS_2025_01/012002000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030001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62651112" TargetMode="External"/><Relationship Id="rId13" Type="http://schemas.openxmlformats.org/officeDocument/2006/relationships/hyperlink" Target="https://podminky.urs.cz/item/CS_URS_2025_01/174111101" TargetMode="External"/><Relationship Id="rId18" Type="http://schemas.openxmlformats.org/officeDocument/2006/relationships/hyperlink" Target="https://podminky.urs.cz/item/CS_URS_2025_01/451573111" TargetMode="External"/><Relationship Id="rId26" Type="http://schemas.openxmlformats.org/officeDocument/2006/relationships/hyperlink" Target="https://podminky.urs.cz/item/CS_URS_2025_01/722263206" TargetMode="External"/><Relationship Id="rId3" Type="http://schemas.openxmlformats.org/officeDocument/2006/relationships/hyperlink" Target="https://podminky.urs.cz/item/CS_URS_2025_01/131251100" TargetMode="External"/><Relationship Id="rId21" Type="http://schemas.openxmlformats.org/officeDocument/2006/relationships/hyperlink" Target="https://podminky.urs.cz/item/CS_URS_2025_01/892241111" TargetMode="External"/><Relationship Id="rId7" Type="http://schemas.openxmlformats.org/officeDocument/2006/relationships/hyperlink" Target="https://podminky.urs.cz/item/CS_URS_2025_01/162202111" TargetMode="External"/><Relationship Id="rId12" Type="http://schemas.openxmlformats.org/officeDocument/2006/relationships/hyperlink" Target="https://podminky.urs.cz/item/CS_URS_2025_01/171201231" TargetMode="External"/><Relationship Id="rId17" Type="http://schemas.openxmlformats.org/officeDocument/2006/relationships/hyperlink" Target="https://podminky.urs.cz/item/CS_URS_2025_01/181411151" TargetMode="External"/><Relationship Id="rId25" Type="http://schemas.openxmlformats.org/officeDocument/2006/relationships/hyperlink" Target="https://podminky.urs.cz/item/CS_URS_2025_01/998276124" TargetMode="External"/><Relationship Id="rId2" Type="http://schemas.openxmlformats.org/officeDocument/2006/relationships/hyperlink" Target="https://podminky.urs.cz/item/CS_URS_2025_01/129001101" TargetMode="External"/><Relationship Id="rId16" Type="http://schemas.openxmlformats.org/officeDocument/2006/relationships/hyperlink" Target="https://podminky.urs.cz/item/CS_URS_2025_01/175151101" TargetMode="External"/><Relationship Id="rId20" Type="http://schemas.openxmlformats.org/officeDocument/2006/relationships/hyperlink" Target="https://podminky.urs.cz/item/CS_URS_2025_01/892233122" TargetMode="External"/><Relationship Id="rId29" Type="http://schemas.openxmlformats.org/officeDocument/2006/relationships/hyperlink" Target="https://podminky.urs.cz/item/CS_URS_2025_01/012203000" TargetMode="External"/><Relationship Id="rId1" Type="http://schemas.openxmlformats.org/officeDocument/2006/relationships/hyperlink" Target="https://podminky.urs.cz/item/CS_URS_2025_01/111301111" TargetMode="External"/><Relationship Id="rId6" Type="http://schemas.openxmlformats.org/officeDocument/2006/relationships/hyperlink" Target="https://podminky.urs.cz/item/CS_URS_2025_01/141720012" TargetMode="External"/><Relationship Id="rId11" Type="http://schemas.openxmlformats.org/officeDocument/2006/relationships/hyperlink" Target="https://podminky.urs.cz/item/CS_URS_2025_01/167102111" TargetMode="External"/><Relationship Id="rId24" Type="http://schemas.openxmlformats.org/officeDocument/2006/relationships/hyperlink" Target="https://podminky.urs.cz/item/CS_URS_2025_01/998276101" TargetMode="External"/><Relationship Id="rId5" Type="http://schemas.openxmlformats.org/officeDocument/2006/relationships/hyperlink" Target="https://podminky.urs.cz/item/CS_URS_2025_01/132251103" TargetMode="External"/><Relationship Id="rId15" Type="http://schemas.openxmlformats.org/officeDocument/2006/relationships/hyperlink" Target="https://podminky.urs.cz/item/CS_URS_2025_01/175111101" TargetMode="External"/><Relationship Id="rId23" Type="http://schemas.openxmlformats.org/officeDocument/2006/relationships/hyperlink" Target="https://podminky.urs.cz/item/CS_URS_2025_01/899722114" TargetMode="External"/><Relationship Id="rId28" Type="http://schemas.openxmlformats.org/officeDocument/2006/relationships/hyperlink" Target="https://podminky.urs.cz/item/CS_URS_2025_01/722270105" TargetMode="External"/><Relationship Id="rId10" Type="http://schemas.openxmlformats.org/officeDocument/2006/relationships/hyperlink" Target="https://podminky.urs.cz/item/CS_URS_2025_01/162751119" TargetMode="External"/><Relationship Id="rId19" Type="http://schemas.openxmlformats.org/officeDocument/2006/relationships/hyperlink" Target="https://podminky.urs.cz/item/CS_URS_2025_01/871164201" TargetMode="External"/><Relationship Id="rId4" Type="http://schemas.openxmlformats.org/officeDocument/2006/relationships/hyperlink" Target="https://podminky.urs.cz/item/CS_URS_2025_01/132212131" TargetMode="External"/><Relationship Id="rId9" Type="http://schemas.openxmlformats.org/officeDocument/2006/relationships/hyperlink" Target="https://podminky.urs.cz/item/CS_URS_2025_01/162751117" TargetMode="External"/><Relationship Id="rId14" Type="http://schemas.openxmlformats.org/officeDocument/2006/relationships/hyperlink" Target="https://podminky.urs.cz/item/CS_URS_2025_01/174151101" TargetMode="External"/><Relationship Id="rId22" Type="http://schemas.openxmlformats.org/officeDocument/2006/relationships/hyperlink" Target="https://podminky.urs.cz/item/CS_URS_2025_01/899721111" TargetMode="External"/><Relationship Id="rId27" Type="http://schemas.openxmlformats.org/officeDocument/2006/relationships/hyperlink" Target="https://podminky.urs.cz/item/CS_URS_2025_01/722270103" TargetMode="External"/><Relationship Id="rId30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60161242" TargetMode="External"/><Relationship Id="rId13" Type="http://schemas.openxmlformats.org/officeDocument/2006/relationships/hyperlink" Target="https://podminky.urs.cz/item/CS_URS_2025_01/460661112" TargetMode="External"/><Relationship Id="rId18" Type="http://schemas.openxmlformats.org/officeDocument/2006/relationships/drawing" Target="../drawings/drawing4.xml"/><Relationship Id="rId3" Type="http://schemas.openxmlformats.org/officeDocument/2006/relationships/hyperlink" Target="https://podminky.urs.cz/item/CS_URS_2025_01/741810011" TargetMode="External"/><Relationship Id="rId7" Type="http://schemas.openxmlformats.org/officeDocument/2006/relationships/hyperlink" Target="https://podminky.urs.cz/item/CS_URS_2025_01/460010023" TargetMode="External"/><Relationship Id="rId12" Type="http://schemas.openxmlformats.org/officeDocument/2006/relationships/hyperlink" Target="https://podminky.urs.cz/item/CS_URS_2025_01/460631111" TargetMode="External"/><Relationship Id="rId17" Type="http://schemas.openxmlformats.org/officeDocument/2006/relationships/hyperlink" Target="https://podminky.urs.cz/item/CS_URS_2025_01/469981111" TargetMode="External"/><Relationship Id="rId2" Type="http://schemas.openxmlformats.org/officeDocument/2006/relationships/hyperlink" Target="https://podminky.urs.cz/item/CS_URS_2025_01/741810003" TargetMode="External"/><Relationship Id="rId16" Type="http://schemas.openxmlformats.org/officeDocument/2006/relationships/hyperlink" Target="https://podminky.urs.cz/item/CS_URS_2025_01/460791212" TargetMode="External"/><Relationship Id="rId1" Type="http://schemas.openxmlformats.org/officeDocument/2006/relationships/hyperlink" Target="https://podminky.urs.cz/item/CS_URS_2025_01/741122134" TargetMode="External"/><Relationship Id="rId6" Type="http://schemas.openxmlformats.org/officeDocument/2006/relationships/hyperlink" Target="https://podminky.urs.cz/item/CS_URS_2025_01/210220022" TargetMode="External"/><Relationship Id="rId11" Type="http://schemas.openxmlformats.org/officeDocument/2006/relationships/hyperlink" Target="https://podminky.urs.cz/item/CS_URS_2025_01/460451252" TargetMode="External"/><Relationship Id="rId5" Type="http://schemas.openxmlformats.org/officeDocument/2006/relationships/hyperlink" Target="https://podminky.urs.cz/item/CS_URS_2025_01/210190431" TargetMode="External"/><Relationship Id="rId15" Type="http://schemas.openxmlformats.org/officeDocument/2006/relationships/hyperlink" Target="https://podminky.urs.cz/item/CS_URS_2025_01/460671112" TargetMode="External"/><Relationship Id="rId10" Type="http://schemas.openxmlformats.org/officeDocument/2006/relationships/hyperlink" Target="https://podminky.urs.cz/item/CS_URS_2025_01/460431152" TargetMode="External"/><Relationship Id="rId4" Type="http://schemas.openxmlformats.org/officeDocument/2006/relationships/hyperlink" Target="https://podminky.urs.cz/item/CS_URS_2025_01/998741101" TargetMode="External"/><Relationship Id="rId9" Type="http://schemas.openxmlformats.org/officeDocument/2006/relationships/hyperlink" Target="https://podminky.urs.cz/item/CS_URS_2025_01/460171242" TargetMode="External"/><Relationship Id="rId14" Type="http://schemas.openxmlformats.org/officeDocument/2006/relationships/hyperlink" Target="https://podminky.urs.cz/item/CS_URS_2025_01/46066211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8" t="s">
        <v>14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R5" s="20"/>
      <c r="BE5" s="295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99" t="s">
        <v>17</v>
      </c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R6" s="20"/>
      <c r="BE6" s="296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96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36</v>
      </c>
      <c r="AR8" s="20"/>
      <c r="BE8" s="296"/>
      <c r="BS8" s="17" t="s">
        <v>6</v>
      </c>
    </row>
    <row r="9" spans="1:74" ht="29.25" customHeight="1">
      <c r="B9" s="20"/>
      <c r="D9" s="24" t="s">
        <v>25</v>
      </c>
      <c r="K9" s="29" t="s">
        <v>26</v>
      </c>
      <c r="AK9" s="24" t="s">
        <v>27</v>
      </c>
      <c r="AN9" s="29" t="s">
        <v>28</v>
      </c>
      <c r="AR9" s="20"/>
      <c r="BE9" s="296"/>
      <c r="BS9" s="17" t="s">
        <v>6</v>
      </c>
    </row>
    <row r="10" spans="1:74" ht="12" customHeight="1">
      <c r="B10" s="20"/>
      <c r="D10" s="27" t="s">
        <v>29</v>
      </c>
      <c r="AK10" s="27" t="s">
        <v>30</v>
      </c>
      <c r="AN10" s="25" t="s">
        <v>31</v>
      </c>
      <c r="AR10" s="20"/>
      <c r="BE10" s="296"/>
      <c r="BS10" s="17" t="s">
        <v>6</v>
      </c>
    </row>
    <row r="11" spans="1:74" ht="18.399999999999999" customHeight="1">
      <c r="B11" s="20"/>
      <c r="E11" s="25" t="s">
        <v>32</v>
      </c>
      <c r="AK11" s="27" t="s">
        <v>33</v>
      </c>
      <c r="AN11" s="25" t="s">
        <v>34</v>
      </c>
      <c r="AR11" s="20"/>
      <c r="BE11" s="296"/>
      <c r="BS11" s="17" t="s">
        <v>6</v>
      </c>
    </row>
    <row r="12" spans="1:74" ht="6.95" customHeight="1">
      <c r="B12" s="20"/>
      <c r="AR12" s="20"/>
      <c r="BE12" s="296"/>
      <c r="BS12" s="17" t="s">
        <v>6</v>
      </c>
    </row>
    <row r="13" spans="1:74" ht="12" customHeight="1">
      <c r="B13" s="20"/>
      <c r="D13" s="27" t="s">
        <v>35</v>
      </c>
      <c r="AK13" s="27" t="s">
        <v>30</v>
      </c>
      <c r="AN13" s="30" t="s">
        <v>36</v>
      </c>
      <c r="AR13" s="20"/>
      <c r="BE13" s="296"/>
      <c r="BS13" s="17" t="s">
        <v>6</v>
      </c>
    </row>
    <row r="14" spans="1:74" ht="12.75">
      <c r="B14" s="20"/>
      <c r="E14" s="300" t="s">
        <v>36</v>
      </c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27" t="s">
        <v>33</v>
      </c>
      <c r="AN14" s="30" t="s">
        <v>36</v>
      </c>
      <c r="AR14" s="20"/>
      <c r="BE14" s="296"/>
      <c r="BS14" s="17" t="s">
        <v>6</v>
      </c>
    </row>
    <row r="15" spans="1:74" ht="6.95" customHeight="1">
      <c r="B15" s="20"/>
      <c r="AR15" s="20"/>
      <c r="BE15" s="296"/>
      <c r="BS15" s="17" t="s">
        <v>4</v>
      </c>
    </row>
    <row r="16" spans="1:74" ht="12" customHeight="1">
      <c r="B16" s="20"/>
      <c r="D16" s="27" t="s">
        <v>37</v>
      </c>
      <c r="AK16" s="27" t="s">
        <v>30</v>
      </c>
      <c r="AN16" s="25" t="s">
        <v>34</v>
      </c>
      <c r="AR16" s="20"/>
      <c r="BE16" s="296"/>
      <c r="BS16" s="17" t="s">
        <v>4</v>
      </c>
    </row>
    <row r="17" spans="2:71" ht="18.399999999999999" customHeight="1">
      <c r="B17" s="20"/>
      <c r="E17" s="25" t="s">
        <v>38</v>
      </c>
      <c r="AK17" s="27" t="s">
        <v>33</v>
      </c>
      <c r="AN17" s="25" t="s">
        <v>34</v>
      </c>
      <c r="AR17" s="20"/>
      <c r="BE17" s="296"/>
      <c r="BS17" s="17" t="s">
        <v>39</v>
      </c>
    </row>
    <row r="18" spans="2:71" ht="6.95" customHeight="1">
      <c r="B18" s="20"/>
      <c r="AR18" s="20"/>
      <c r="BE18" s="296"/>
      <c r="BS18" s="17" t="s">
        <v>6</v>
      </c>
    </row>
    <row r="19" spans="2:71" ht="12" customHeight="1">
      <c r="B19" s="20"/>
      <c r="D19" s="27" t="s">
        <v>40</v>
      </c>
      <c r="AK19" s="27" t="s">
        <v>30</v>
      </c>
      <c r="AN19" s="25" t="s">
        <v>41</v>
      </c>
      <c r="AR19" s="20"/>
      <c r="BE19" s="296"/>
      <c r="BS19" s="17" t="s">
        <v>6</v>
      </c>
    </row>
    <row r="20" spans="2:71" ht="18.399999999999999" customHeight="1">
      <c r="B20" s="20"/>
      <c r="E20" s="25" t="s">
        <v>42</v>
      </c>
      <c r="AK20" s="27" t="s">
        <v>33</v>
      </c>
      <c r="AN20" s="25" t="s">
        <v>34</v>
      </c>
      <c r="AR20" s="20"/>
      <c r="BE20" s="296"/>
      <c r="BS20" s="17" t="s">
        <v>39</v>
      </c>
    </row>
    <row r="21" spans="2:71" ht="6.95" customHeight="1">
      <c r="B21" s="20"/>
      <c r="AR21" s="20"/>
      <c r="BE21" s="296"/>
    </row>
    <row r="22" spans="2:71" ht="12" customHeight="1">
      <c r="B22" s="20"/>
      <c r="D22" s="27" t="s">
        <v>43</v>
      </c>
      <c r="AR22" s="20"/>
      <c r="BE22" s="296"/>
    </row>
    <row r="23" spans="2:71" ht="47.25" customHeight="1">
      <c r="B23" s="20"/>
      <c r="E23" s="302" t="s">
        <v>44</v>
      </c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R23" s="20"/>
      <c r="BE23" s="296"/>
    </row>
    <row r="24" spans="2:71" ht="6.95" customHeight="1">
      <c r="B24" s="20"/>
      <c r="AR24" s="20"/>
      <c r="BE24" s="296"/>
    </row>
    <row r="25" spans="2:71" ht="6.95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96"/>
    </row>
    <row r="26" spans="2:71" s="1" customFormat="1" ht="25.9" customHeight="1">
      <c r="B26" s="33"/>
      <c r="D26" s="34" t="s">
        <v>45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3">
        <f>ROUND(AG54,2)</f>
        <v>0</v>
      </c>
      <c r="AL26" s="304"/>
      <c r="AM26" s="304"/>
      <c r="AN26" s="304"/>
      <c r="AO26" s="304"/>
      <c r="AR26" s="33"/>
      <c r="BE26" s="296"/>
    </row>
    <row r="27" spans="2:71" s="1" customFormat="1" ht="6.95" customHeight="1">
      <c r="B27" s="33"/>
      <c r="AR27" s="33"/>
      <c r="BE27" s="296"/>
    </row>
    <row r="28" spans="2:71" s="1" customFormat="1" ht="12.75">
      <c r="B28" s="33"/>
      <c r="L28" s="305" t="s">
        <v>46</v>
      </c>
      <c r="M28" s="305"/>
      <c r="N28" s="305"/>
      <c r="O28" s="305"/>
      <c r="P28" s="305"/>
      <c r="W28" s="305" t="s">
        <v>47</v>
      </c>
      <c r="X28" s="305"/>
      <c r="Y28" s="305"/>
      <c r="Z28" s="305"/>
      <c r="AA28" s="305"/>
      <c r="AB28" s="305"/>
      <c r="AC28" s="305"/>
      <c r="AD28" s="305"/>
      <c r="AE28" s="305"/>
      <c r="AK28" s="305" t="s">
        <v>48</v>
      </c>
      <c r="AL28" s="305"/>
      <c r="AM28" s="305"/>
      <c r="AN28" s="305"/>
      <c r="AO28" s="305"/>
      <c r="AR28" s="33"/>
      <c r="BE28" s="296"/>
    </row>
    <row r="29" spans="2:71" s="2" customFormat="1" ht="14.45" customHeight="1">
      <c r="B29" s="37"/>
      <c r="D29" s="27" t="s">
        <v>49</v>
      </c>
      <c r="F29" s="27" t="s">
        <v>50</v>
      </c>
      <c r="L29" s="290">
        <v>0.21</v>
      </c>
      <c r="M29" s="289"/>
      <c r="N29" s="289"/>
      <c r="O29" s="289"/>
      <c r="P29" s="289"/>
      <c r="W29" s="288">
        <f>ROUND(AZ54, 2)</f>
        <v>0</v>
      </c>
      <c r="X29" s="289"/>
      <c r="Y29" s="289"/>
      <c r="Z29" s="289"/>
      <c r="AA29" s="289"/>
      <c r="AB29" s="289"/>
      <c r="AC29" s="289"/>
      <c r="AD29" s="289"/>
      <c r="AE29" s="289"/>
      <c r="AK29" s="288">
        <f>ROUND(AV54, 2)</f>
        <v>0</v>
      </c>
      <c r="AL29" s="289"/>
      <c r="AM29" s="289"/>
      <c r="AN29" s="289"/>
      <c r="AO29" s="289"/>
      <c r="AR29" s="37"/>
      <c r="BE29" s="297"/>
    </row>
    <row r="30" spans="2:71" s="2" customFormat="1" ht="14.45" customHeight="1">
      <c r="B30" s="37"/>
      <c r="F30" s="27" t="s">
        <v>51</v>
      </c>
      <c r="L30" s="290">
        <v>0.12</v>
      </c>
      <c r="M30" s="289"/>
      <c r="N30" s="289"/>
      <c r="O30" s="289"/>
      <c r="P30" s="289"/>
      <c r="W30" s="288">
        <f>ROUND(BA54, 2)</f>
        <v>0</v>
      </c>
      <c r="X30" s="289"/>
      <c r="Y30" s="289"/>
      <c r="Z30" s="289"/>
      <c r="AA30" s="289"/>
      <c r="AB30" s="289"/>
      <c r="AC30" s="289"/>
      <c r="AD30" s="289"/>
      <c r="AE30" s="289"/>
      <c r="AK30" s="288">
        <f>ROUND(AW54, 2)</f>
        <v>0</v>
      </c>
      <c r="AL30" s="289"/>
      <c r="AM30" s="289"/>
      <c r="AN30" s="289"/>
      <c r="AO30" s="289"/>
      <c r="AR30" s="37"/>
      <c r="BE30" s="297"/>
    </row>
    <row r="31" spans="2:71" s="2" customFormat="1" ht="14.45" hidden="1" customHeight="1">
      <c r="B31" s="37"/>
      <c r="F31" s="27" t="s">
        <v>52</v>
      </c>
      <c r="L31" s="290">
        <v>0.21</v>
      </c>
      <c r="M31" s="289"/>
      <c r="N31" s="289"/>
      <c r="O31" s="289"/>
      <c r="P31" s="289"/>
      <c r="W31" s="288">
        <f>ROUND(BB54, 2)</f>
        <v>0</v>
      </c>
      <c r="X31" s="289"/>
      <c r="Y31" s="289"/>
      <c r="Z31" s="289"/>
      <c r="AA31" s="289"/>
      <c r="AB31" s="289"/>
      <c r="AC31" s="289"/>
      <c r="AD31" s="289"/>
      <c r="AE31" s="289"/>
      <c r="AK31" s="288">
        <v>0</v>
      </c>
      <c r="AL31" s="289"/>
      <c r="AM31" s="289"/>
      <c r="AN31" s="289"/>
      <c r="AO31" s="289"/>
      <c r="AR31" s="37"/>
      <c r="BE31" s="297"/>
    </row>
    <row r="32" spans="2:71" s="2" customFormat="1" ht="14.45" hidden="1" customHeight="1">
      <c r="B32" s="37"/>
      <c r="F32" s="27" t="s">
        <v>53</v>
      </c>
      <c r="L32" s="290">
        <v>0.12</v>
      </c>
      <c r="M32" s="289"/>
      <c r="N32" s="289"/>
      <c r="O32" s="289"/>
      <c r="P32" s="289"/>
      <c r="W32" s="288">
        <f>ROUND(BC54, 2)</f>
        <v>0</v>
      </c>
      <c r="X32" s="289"/>
      <c r="Y32" s="289"/>
      <c r="Z32" s="289"/>
      <c r="AA32" s="289"/>
      <c r="AB32" s="289"/>
      <c r="AC32" s="289"/>
      <c r="AD32" s="289"/>
      <c r="AE32" s="289"/>
      <c r="AK32" s="288">
        <v>0</v>
      </c>
      <c r="AL32" s="289"/>
      <c r="AM32" s="289"/>
      <c r="AN32" s="289"/>
      <c r="AO32" s="289"/>
      <c r="AR32" s="37"/>
      <c r="BE32" s="297"/>
    </row>
    <row r="33" spans="2:44" s="2" customFormat="1" ht="14.45" hidden="1" customHeight="1">
      <c r="B33" s="37"/>
      <c r="F33" s="27" t="s">
        <v>54</v>
      </c>
      <c r="L33" s="290">
        <v>0</v>
      </c>
      <c r="M33" s="289"/>
      <c r="N33" s="289"/>
      <c r="O33" s="289"/>
      <c r="P33" s="289"/>
      <c r="W33" s="288">
        <f>ROUND(BD54, 2)</f>
        <v>0</v>
      </c>
      <c r="X33" s="289"/>
      <c r="Y33" s="289"/>
      <c r="Z33" s="289"/>
      <c r="AA33" s="289"/>
      <c r="AB33" s="289"/>
      <c r="AC33" s="289"/>
      <c r="AD33" s="289"/>
      <c r="AE33" s="289"/>
      <c r="AK33" s="288">
        <v>0</v>
      </c>
      <c r="AL33" s="289"/>
      <c r="AM33" s="289"/>
      <c r="AN33" s="289"/>
      <c r="AO33" s="289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56</v>
      </c>
      <c r="U35" s="40"/>
      <c r="V35" s="40"/>
      <c r="W35" s="40"/>
      <c r="X35" s="291" t="s">
        <v>57</v>
      </c>
      <c r="Y35" s="292"/>
      <c r="Z35" s="292"/>
      <c r="AA35" s="292"/>
      <c r="AB35" s="292"/>
      <c r="AC35" s="40"/>
      <c r="AD35" s="40"/>
      <c r="AE35" s="40"/>
      <c r="AF35" s="40"/>
      <c r="AG35" s="40"/>
      <c r="AH35" s="40"/>
      <c r="AI35" s="40"/>
      <c r="AJ35" s="40"/>
      <c r="AK35" s="293">
        <f>SUM(AK26:AK33)</f>
        <v>0</v>
      </c>
      <c r="AL35" s="292"/>
      <c r="AM35" s="292"/>
      <c r="AN35" s="292"/>
      <c r="AO35" s="294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1" t="s">
        <v>58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7" t="s">
        <v>13</v>
      </c>
      <c r="L44" s="3" t="str">
        <f>K5</f>
        <v>2025009</v>
      </c>
      <c r="AR44" s="46"/>
    </row>
    <row r="45" spans="2:44" s="4" customFormat="1" ht="36.950000000000003" customHeight="1">
      <c r="B45" s="47"/>
      <c r="C45" s="48" t="s">
        <v>16</v>
      </c>
      <c r="L45" s="279" t="str">
        <f>K6</f>
        <v>Přípojka vody a NN pro multif. připoj. body v ul. Masarykova. ML</v>
      </c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7" t="s">
        <v>22</v>
      </c>
      <c r="L47" s="49" t="str">
        <f>IF(K8="","",K8)</f>
        <v>p.č. 73/1, 169, 78/1, k.ú. Mariánské Lázně</v>
      </c>
      <c r="AI47" s="27" t="s">
        <v>24</v>
      </c>
      <c r="AM47" s="281" t="str">
        <f>IF(AN8= "","",AN8)</f>
        <v>Vyplň údaj</v>
      </c>
      <c r="AN47" s="281"/>
      <c r="AR47" s="33"/>
    </row>
    <row r="48" spans="2:44" s="1" customFormat="1" ht="6.95" customHeight="1">
      <c r="B48" s="33"/>
      <c r="AR48" s="33"/>
    </row>
    <row r="49" spans="1:91" s="1" customFormat="1" ht="25.7" customHeight="1">
      <c r="B49" s="33"/>
      <c r="C49" s="27" t="s">
        <v>29</v>
      </c>
      <c r="L49" s="3" t="str">
        <f>IF(E11= "","",E11)</f>
        <v>Město Mariánské Lázně</v>
      </c>
      <c r="AI49" s="27" t="s">
        <v>37</v>
      </c>
      <c r="AM49" s="282" t="str">
        <f>IF(E17="","",E17)</f>
        <v>PK Beránek &amp; Hradil, Svobody 7/1, 350 02, Cheb</v>
      </c>
      <c r="AN49" s="283"/>
      <c r="AO49" s="283"/>
      <c r="AP49" s="283"/>
      <c r="AR49" s="33"/>
      <c r="AS49" s="284" t="s">
        <v>59</v>
      </c>
      <c r="AT49" s="285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7" t="s">
        <v>35</v>
      </c>
      <c r="L50" s="3" t="str">
        <f>IF(E14= "Vyplň údaj","",E14)</f>
        <v/>
      </c>
      <c r="AI50" s="27" t="s">
        <v>40</v>
      </c>
      <c r="AM50" s="282" t="str">
        <f>IF(E20="","",E20)</f>
        <v>Jakub Vilingr</v>
      </c>
      <c r="AN50" s="283"/>
      <c r="AO50" s="283"/>
      <c r="AP50" s="283"/>
      <c r="AR50" s="33"/>
      <c r="AS50" s="286"/>
      <c r="AT50" s="287"/>
      <c r="BD50" s="54"/>
    </row>
    <row r="51" spans="1:91" s="1" customFormat="1" ht="10.9" customHeight="1">
      <c r="B51" s="33"/>
      <c r="AR51" s="33"/>
      <c r="AS51" s="286"/>
      <c r="AT51" s="287"/>
      <c r="BD51" s="54"/>
    </row>
    <row r="52" spans="1:91" s="1" customFormat="1" ht="29.25" customHeight="1">
      <c r="B52" s="33"/>
      <c r="C52" s="273" t="s">
        <v>60</v>
      </c>
      <c r="D52" s="274"/>
      <c r="E52" s="274"/>
      <c r="F52" s="274"/>
      <c r="G52" s="274"/>
      <c r="H52" s="55"/>
      <c r="I52" s="275" t="s">
        <v>61</v>
      </c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6" t="s">
        <v>62</v>
      </c>
      <c r="AH52" s="274"/>
      <c r="AI52" s="274"/>
      <c r="AJ52" s="274"/>
      <c r="AK52" s="274"/>
      <c r="AL52" s="274"/>
      <c r="AM52" s="274"/>
      <c r="AN52" s="275" t="s">
        <v>63</v>
      </c>
      <c r="AO52" s="274"/>
      <c r="AP52" s="274"/>
      <c r="AQ52" s="56" t="s">
        <v>64</v>
      </c>
      <c r="AR52" s="33"/>
      <c r="AS52" s="57" t="s">
        <v>65</v>
      </c>
      <c r="AT52" s="58" t="s">
        <v>66</v>
      </c>
      <c r="AU52" s="58" t="s">
        <v>67</v>
      </c>
      <c r="AV52" s="58" t="s">
        <v>68</v>
      </c>
      <c r="AW52" s="58" t="s">
        <v>69</v>
      </c>
      <c r="AX52" s="58" t="s">
        <v>70</v>
      </c>
      <c r="AY52" s="58" t="s">
        <v>71</v>
      </c>
      <c r="AZ52" s="58" t="s">
        <v>72</v>
      </c>
      <c r="BA52" s="58" t="s">
        <v>73</v>
      </c>
      <c r="BB52" s="58" t="s">
        <v>74</v>
      </c>
      <c r="BC52" s="58" t="s">
        <v>75</v>
      </c>
      <c r="BD52" s="59" t="s">
        <v>76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77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77">
        <f>ROUND(SUM(AG55:AG57),2)</f>
        <v>0</v>
      </c>
      <c r="AH54" s="277"/>
      <c r="AI54" s="277"/>
      <c r="AJ54" s="277"/>
      <c r="AK54" s="277"/>
      <c r="AL54" s="277"/>
      <c r="AM54" s="277"/>
      <c r="AN54" s="278">
        <f>SUM(AG54,AT54)</f>
        <v>0</v>
      </c>
      <c r="AO54" s="278"/>
      <c r="AP54" s="278"/>
      <c r="AQ54" s="65" t="s">
        <v>34</v>
      </c>
      <c r="AR54" s="61"/>
      <c r="AS54" s="66">
        <f>ROUND(SUM(AS55:AS57),2)</f>
        <v>0</v>
      </c>
      <c r="AT54" s="67">
        <f>ROUND(SUM(AV54:AW54),2)</f>
        <v>0</v>
      </c>
      <c r="AU54" s="68">
        <f>ROUND(SUM(AU55:AU57),5)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ROUND(SUM(AZ55:AZ57),2)</f>
        <v>0</v>
      </c>
      <c r="BA54" s="67">
        <f>ROUND(SUM(BA55:BA57),2)</f>
        <v>0</v>
      </c>
      <c r="BB54" s="67">
        <f>ROUND(SUM(BB55:BB57),2)</f>
        <v>0</v>
      </c>
      <c r="BC54" s="67">
        <f>ROUND(SUM(BC55:BC57),2)</f>
        <v>0</v>
      </c>
      <c r="BD54" s="69">
        <f>ROUND(SUM(BD55:BD57),2)</f>
        <v>0</v>
      </c>
      <c r="BS54" s="70" t="s">
        <v>78</v>
      </c>
      <c r="BT54" s="70" t="s">
        <v>79</v>
      </c>
      <c r="BU54" s="71" t="s">
        <v>80</v>
      </c>
      <c r="BV54" s="70" t="s">
        <v>81</v>
      </c>
      <c r="BW54" s="70" t="s">
        <v>5</v>
      </c>
      <c r="BX54" s="70" t="s">
        <v>82</v>
      </c>
      <c r="CL54" s="70" t="s">
        <v>19</v>
      </c>
    </row>
    <row r="55" spans="1:91" s="6" customFormat="1" ht="16.5" customHeight="1">
      <c r="A55" s="72" t="s">
        <v>83</v>
      </c>
      <c r="B55" s="73"/>
      <c r="C55" s="74"/>
      <c r="D55" s="272" t="s">
        <v>84</v>
      </c>
      <c r="E55" s="272"/>
      <c r="F55" s="272"/>
      <c r="G55" s="272"/>
      <c r="H55" s="272"/>
      <c r="I55" s="75"/>
      <c r="J55" s="272" t="s">
        <v>85</v>
      </c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0">
        <f>'VRN - Vedlejší rozpočtové...'!J30</f>
        <v>0</v>
      </c>
      <c r="AH55" s="271"/>
      <c r="AI55" s="271"/>
      <c r="AJ55" s="271"/>
      <c r="AK55" s="271"/>
      <c r="AL55" s="271"/>
      <c r="AM55" s="271"/>
      <c r="AN55" s="270">
        <f>SUM(AG55,AT55)</f>
        <v>0</v>
      </c>
      <c r="AO55" s="271"/>
      <c r="AP55" s="271"/>
      <c r="AQ55" s="76" t="s">
        <v>86</v>
      </c>
      <c r="AR55" s="73"/>
      <c r="AS55" s="77">
        <v>0</v>
      </c>
      <c r="AT55" s="78">
        <f>ROUND(SUM(AV55:AW55),2)</f>
        <v>0</v>
      </c>
      <c r="AU55" s="79">
        <f>'VRN - Vedlejší rozpočtové...'!P82</f>
        <v>0</v>
      </c>
      <c r="AV55" s="78">
        <f>'VRN - Vedlejší rozpočtové...'!J33</f>
        <v>0</v>
      </c>
      <c r="AW55" s="78">
        <f>'VRN - Vedlejší rozpočtové...'!J34</f>
        <v>0</v>
      </c>
      <c r="AX55" s="78">
        <f>'VRN - Vedlejší rozpočtové...'!J35</f>
        <v>0</v>
      </c>
      <c r="AY55" s="78">
        <f>'VRN - Vedlejší rozpočtové...'!J36</f>
        <v>0</v>
      </c>
      <c r="AZ55" s="78">
        <f>'VRN - Vedlejší rozpočtové...'!F33</f>
        <v>0</v>
      </c>
      <c r="BA55" s="78">
        <f>'VRN - Vedlejší rozpočtové...'!F34</f>
        <v>0</v>
      </c>
      <c r="BB55" s="78">
        <f>'VRN - Vedlejší rozpočtové...'!F35</f>
        <v>0</v>
      </c>
      <c r="BC55" s="78">
        <f>'VRN - Vedlejší rozpočtové...'!F36</f>
        <v>0</v>
      </c>
      <c r="BD55" s="80">
        <f>'VRN - Vedlejší rozpočtové...'!F37</f>
        <v>0</v>
      </c>
      <c r="BT55" s="81" t="s">
        <v>87</v>
      </c>
      <c r="BV55" s="81" t="s">
        <v>81</v>
      </c>
      <c r="BW55" s="81" t="s">
        <v>88</v>
      </c>
      <c r="BX55" s="81" t="s">
        <v>5</v>
      </c>
      <c r="CL55" s="81" t="s">
        <v>19</v>
      </c>
      <c r="CM55" s="81" t="s">
        <v>89</v>
      </c>
    </row>
    <row r="56" spans="1:91" s="6" customFormat="1" ht="16.5" customHeight="1">
      <c r="A56" s="72" t="s">
        <v>83</v>
      </c>
      <c r="B56" s="73"/>
      <c r="C56" s="74"/>
      <c r="D56" s="272" t="s">
        <v>90</v>
      </c>
      <c r="E56" s="272"/>
      <c r="F56" s="272"/>
      <c r="G56" s="272"/>
      <c r="H56" s="272"/>
      <c r="I56" s="75"/>
      <c r="J56" s="272" t="s">
        <v>91</v>
      </c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0">
        <f>'ARS - Stavebně konstrukčn...'!J30</f>
        <v>0</v>
      </c>
      <c r="AH56" s="271"/>
      <c r="AI56" s="271"/>
      <c r="AJ56" s="271"/>
      <c r="AK56" s="271"/>
      <c r="AL56" s="271"/>
      <c r="AM56" s="271"/>
      <c r="AN56" s="270">
        <f>SUM(AG56,AT56)</f>
        <v>0</v>
      </c>
      <c r="AO56" s="271"/>
      <c r="AP56" s="271"/>
      <c r="AQ56" s="76" t="s">
        <v>86</v>
      </c>
      <c r="AR56" s="73"/>
      <c r="AS56" s="77">
        <v>0</v>
      </c>
      <c r="AT56" s="78">
        <f>ROUND(SUM(AV56:AW56),2)</f>
        <v>0</v>
      </c>
      <c r="AU56" s="79">
        <f>'ARS - Stavebně konstrukčn...'!P88</f>
        <v>0</v>
      </c>
      <c r="AV56" s="78">
        <f>'ARS - Stavebně konstrukčn...'!J33</f>
        <v>0</v>
      </c>
      <c r="AW56" s="78">
        <f>'ARS - Stavebně konstrukčn...'!J34</f>
        <v>0</v>
      </c>
      <c r="AX56" s="78">
        <f>'ARS - Stavebně konstrukčn...'!J35</f>
        <v>0</v>
      </c>
      <c r="AY56" s="78">
        <f>'ARS - Stavebně konstrukčn...'!J36</f>
        <v>0</v>
      </c>
      <c r="AZ56" s="78">
        <f>'ARS - Stavebně konstrukčn...'!F33</f>
        <v>0</v>
      </c>
      <c r="BA56" s="78">
        <f>'ARS - Stavebně konstrukčn...'!F34</f>
        <v>0</v>
      </c>
      <c r="BB56" s="78">
        <f>'ARS - Stavebně konstrukčn...'!F35</f>
        <v>0</v>
      </c>
      <c r="BC56" s="78">
        <f>'ARS - Stavebně konstrukčn...'!F36</f>
        <v>0</v>
      </c>
      <c r="BD56" s="80">
        <f>'ARS - Stavebně konstrukčn...'!F37</f>
        <v>0</v>
      </c>
      <c r="BT56" s="81" t="s">
        <v>87</v>
      </c>
      <c r="BV56" s="81" t="s">
        <v>81</v>
      </c>
      <c r="BW56" s="81" t="s">
        <v>92</v>
      </c>
      <c r="BX56" s="81" t="s">
        <v>5</v>
      </c>
      <c r="CL56" s="81" t="s">
        <v>19</v>
      </c>
      <c r="CM56" s="81" t="s">
        <v>89</v>
      </c>
    </row>
    <row r="57" spans="1:91" s="6" customFormat="1" ht="16.5" customHeight="1">
      <c r="A57" s="72" t="s">
        <v>83</v>
      </c>
      <c r="B57" s="73"/>
      <c r="C57" s="74"/>
      <c r="D57" s="272" t="s">
        <v>93</v>
      </c>
      <c r="E57" s="272"/>
      <c r="F57" s="272"/>
      <c r="G57" s="272"/>
      <c r="H57" s="272"/>
      <c r="I57" s="75"/>
      <c r="J57" s="272" t="s">
        <v>94</v>
      </c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0">
        <f>'EIS - Elektroinstalace'!J30</f>
        <v>0</v>
      </c>
      <c r="AH57" s="271"/>
      <c r="AI57" s="271"/>
      <c r="AJ57" s="271"/>
      <c r="AK57" s="271"/>
      <c r="AL57" s="271"/>
      <c r="AM57" s="271"/>
      <c r="AN57" s="270">
        <f>SUM(AG57,AT57)</f>
        <v>0</v>
      </c>
      <c r="AO57" s="271"/>
      <c r="AP57" s="271"/>
      <c r="AQ57" s="76" t="s">
        <v>86</v>
      </c>
      <c r="AR57" s="73"/>
      <c r="AS57" s="82">
        <v>0</v>
      </c>
      <c r="AT57" s="83">
        <f>ROUND(SUM(AV57:AW57),2)</f>
        <v>0</v>
      </c>
      <c r="AU57" s="84">
        <f>'EIS - Elektroinstalace'!P84</f>
        <v>0</v>
      </c>
      <c r="AV57" s="83">
        <f>'EIS - Elektroinstalace'!J33</f>
        <v>0</v>
      </c>
      <c r="AW57" s="83">
        <f>'EIS - Elektroinstalace'!J34</f>
        <v>0</v>
      </c>
      <c r="AX57" s="83">
        <f>'EIS - Elektroinstalace'!J35</f>
        <v>0</v>
      </c>
      <c r="AY57" s="83">
        <f>'EIS - Elektroinstalace'!J36</f>
        <v>0</v>
      </c>
      <c r="AZ57" s="83">
        <f>'EIS - Elektroinstalace'!F33</f>
        <v>0</v>
      </c>
      <c r="BA57" s="83">
        <f>'EIS - Elektroinstalace'!F34</f>
        <v>0</v>
      </c>
      <c r="BB57" s="83">
        <f>'EIS - Elektroinstalace'!F35</f>
        <v>0</v>
      </c>
      <c r="BC57" s="83">
        <f>'EIS - Elektroinstalace'!F36</f>
        <v>0</v>
      </c>
      <c r="BD57" s="85">
        <f>'EIS - Elektroinstalace'!F37</f>
        <v>0</v>
      </c>
      <c r="BT57" s="81" t="s">
        <v>87</v>
      </c>
      <c r="BV57" s="81" t="s">
        <v>81</v>
      </c>
      <c r="BW57" s="81" t="s">
        <v>95</v>
      </c>
      <c r="BX57" s="81" t="s">
        <v>5</v>
      </c>
      <c r="CL57" s="81" t="s">
        <v>34</v>
      </c>
      <c r="CM57" s="81" t="s">
        <v>89</v>
      </c>
    </row>
    <row r="58" spans="1:91" s="1" customFormat="1" ht="30" customHeight="1">
      <c r="B58" s="33"/>
      <c r="AR58" s="33"/>
    </row>
    <row r="59" spans="1:91" s="1" customFormat="1" ht="6.95" customHeight="1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33"/>
    </row>
  </sheetData>
  <sheetProtection algorithmName="SHA-512" hashValue="tauACM3qNM8Be50msZjTaa2C/g6wkst4BZZu+yBr1OTuZZPWUxEKSpdoVG77AJl4zayYkSoBBHRfpT+XBr9FHA==" saltValue="Brsoc/DltByh1lUxsEPjr5TL/qSpUeOgxeAcEASBgS7zh5EtNAYn8YFm/xOh7lMR8SkW//cdLHkIjVDl9lGBqw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VRN - Vedlejší rozpočtové...'!C2" display="/" xr:uid="{00000000-0004-0000-0000-000000000000}"/>
    <hyperlink ref="A56" location="'ARS - Stavebně konstrukčn...'!C2" display="/" xr:uid="{00000000-0004-0000-0000-000001000000}"/>
    <hyperlink ref="A57" location="'EIS - Elektroinstalace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9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pans="2:46" ht="24.95" customHeight="1">
      <c r="B4" s="20"/>
      <c r="D4" s="21" t="s">
        <v>96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Přípojka vody a NN pro multif. připoj. body v ul. Masarykova. ML</v>
      </c>
      <c r="F7" s="308"/>
      <c r="G7" s="308"/>
      <c r="H7" s="308"/>
      <c r="L7" s="20"/>
    </row>
    <row r="8" spans="2:46" s="1" customFormat="1" ht="12" customHeight="1">
      <c r="B8" s="33"/>
      <c r="D8" s="27" t="s">
        <v>97</v>
      </c>
      <c r="L8" s="33"/>
    </row>
    <row r="9" spans="2:46" s="1" customFormat="1" ht="16.5" customHeight="1">
      <c r="B9" s="33"/>
      <c r="E9" s="279" t="s">
        <v>98</v>
      </c>
      <c r="F9" s="306"/>
      <c r="G9" s="306"/>
      <c r="H9" s="306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34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Vyplň údaj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29</v>
      </c>
      <c r="I14" s="27" t="s">
        <v>30</v>
      </c>
      <c r="J14" s="25" t="s">
        <v>31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34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35</v>
      </c>
      <c r="I17" s="27" t="s">
        <v>30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309" t="str">
        <f>'Rekapitulace stavby'!E14</f>
        <v>Vyplň údaj</v>
      </c>
      <c r="F18" s="298"/>
      <c r="G18" s="298"/>
      <c r="H18" s="298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37</v>
      </c>
      <c r="I20" s="27" t="s">
        <v>30</v>
      </c>
      <c r="J20" s="25" t="s">
        <v>34</v>
      </c>
      <c r="L20" s="33"/>
    </row>
    <row r="21" spans="2:12" s="1" customFormat="1" ht="18" customHeight="1">
      <c r="B21" s="33"/>
      <c r="E21" s="25" t="s">
        <v>38</v>
      </c>
      <c r="I21" s="27" t="s">
        <v>33</v>
      </c>
      <c r="J21" s="25" t="s">
        <v>34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40</v>
      </c>
      <c r="I23" s="27" t="s">
        <v>30</v>
      </c>
      <c r="J23" s="25" t="s">
        <v>41</v>
      </c>
      <c r="L23" s="33"/>
    </row>
    <row r="24" spans="2:12" s="1" customFormat="1" ht="18" customHeight="1">
      <c r="B24" s="33"/>
      <c r="E24" s="25" t="s">
        <v>42</v>
      </c>
      <c r="I24" s="27" t="s">
        <v>33</v>
      </c>
      <c r="J24" s="25" t="s">
        <v>34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43</v>
      </c>
      <c r="L26" s="33"/>
    </row>
    <row r="27" spans="2:12" s="7" customFormat="1" ht="71.25" customHeight="1">
      <c r="B27" s="87"/>
      <c r="E27" s="302" t="s">
        <v>44</v>
      </c>
      <c r="F27" s="302"/>
      <c r="G27" s="302"/>
      <c r="H27" s="302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45</v>
      </c>
      <c r="J30" s="64">
        <f>ROUND(J82,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47</v>
      </c>
      <c r="I32" s="36" t="s">
        <v>46</v>
      </c>
      <c r="J32" s="36" t="s">
        <v>48</v>
      </c>
      <c r="L32" s="33"/>
    </row>
    <row r="33" spans="2:12" s="1" customFormat="1" ht="14.45" customHeight="1">
      <c r="B33" s="33"/>
      <c r="D33" s="53" t="s">
        <v>49</v>
      </c>
      <c r="E33" s="27" t="s">
        <v>50</v>
      </c>
      <c r="F33" s="89">
        <f>ROUND((SUM(BE82:BE98)),  2)</f>
        <v>0</v>
      </c>
      <c r="I33" s="90">
        <v>0.21</v>
      </c>
      <c r="J33" s="89">
        <f>ROUND(((SUM(BE82:BE98))*I33),  2)</f>
        <v>0</v>
      </c>
      <c r="L33" s="33"/>
    </row>
    <row r="34" spans="2:12" s="1" customFormat="1" ht="14.45" customHeight="1">
      <c r="B34" s="33"/>
      <c r="E34" s="27" t="s">
        <v>51</v>
      </c>
      <c r="F34" s="89">
        <f>ROUND((SUM(BF82:BF98)),  2)</f>
        <v>0</v>
      </c>
      <c r="I34" s="90">
        <v>0.12</v>
      </c>
      <c r="J34" s="89">
        <f>ROUND(((SUM(BF82:BF98))*I34),  2)</f>
        <v>0</v>
      </c>
      <c r="L34" s="33"/>
    </row>
    <row r="35" spans="2:12" s="1" customFormat="1" ht="14.45" hidden="1" customHeight="1">
      <c r="B35" s="33"/>
      <c r="E35" s="27" t="s">
        <v>52</v>
      </c>
      <c r="F35" s="89">
        <f>ROUND((SUM(BG82:BG98)),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7" t="s">
        <v>53</v>
      </c>
      <c r="F36" s="89">
        <f>ROUND((SUM(BH82:BH98)),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7" t="s">
        <v>54</v>
      </c>
      <c r="F37" s="89">
        <f>ROUND((SUM(BI82:BI98)),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55</v>
      </c>
      <c r="E39" s="55"/>
      <c r="F39" s="55"/>
      <c r="G39" s="93" t="s">
        <v>56</v>
      </c>
      <c r="H39" s="94" t="s">
        <v>57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1" t="s">
        <v>99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7" t="str">
        <f>E7</f>
        <v>Přípojka vody a NN pro multif. připoj. body v ul. Masarykova. ML</v>
      </c>
      <c r="F48" s="308"/>
      <c r="G48" s="308"/>
      <c r="H48" s="308"/>
      <c r="L48" s="33"/>
    </row>
    <row r="49" spans="2:47" s="1" customFormat="1" ht="12" customHeight="1">
      <c r="B49" s="33"/>
      <c r="C49" s="27" t="s">
        <v>97</v>
      </c>
      <c r="L49" s="33"/>
    </row>
    <row r="50" spans="2:47" s="1" customFormat="1" ht="16.5" customHeight="1">
      <c r="B50" s="33"/>
      <c r="E50" s="279" t="str">
        <f>E9</f>
        <v>VRN - Vedlejší rozpočtové náklady</v>
      </c>
      <c r="F50" s="306"/>
      <c r="G50" s="306"/>
      <c r="H50" s="306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p.č. 73/1, 169, 78/1, k.ú. Mariánské Lázně</v>
      </c>
      <c r="I52" s="27" t="s">
        <v>24</v>
      </c>
      <c r="J52" s="50" t="str">
        <f>IF(J12="","",J12)</f>
        <v>Vyplň údaj</v>
      </c>
      <c r="L52" s="33"/>
    </row>
    <row r="53" spans="2:47" s="1" customFormat="1" ht="6.95" customHeight="1">
      <c r="B53" s="33"/>
      <c r="L53" s="33"/>
    </row>
    <row r="54" spans="2:47" s="1" customFormat="1" ht="40.15" customHeight="1">
      <c r="B54" s="33"/>
      <c r="C54" s="27" t="s">
        <v>29</v>
      </c>
      <c r="F54" s="25" t="str">
        <f>E15</f>
        <v>Město Mariánské Lázně</v>
      </c>
      <c r="I54" s="27" t="s">
        <v>37</v>
      </c>
      <c r="J54" s="31" t="str">
        <f>E21</f>
        <v>PK Beránek &amp; Hradil, Svobody 7/1, 350 02, Cheb</v>
      </c>
      <c r="L54" s="33"/>
    </row>
    <row r="55" spans="2:47" s="1" customFormat="1" ht="15.2" customHeight="1">
      <c r="B55" s="33"/>
      <c r="C55" s="27" t="s">
        <v>35</v>
      </c>
      <c r="F55" s="25" t="str">
        <f>IF(E18="","",E18)</f>
        <v>Vyplň údaj</v>
      </c>
      <c r="I55" s="27" t="s">
        <v>40</v>
      </c>
      <c r="J55" s="31" t="str">
        <f>E24</f>
        <v>Jakub Vilingr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100</v>
      </c>
      <c r="D57" s="91"/>
      <c r="E57" s="91"/>
      <c r="F57" s="91"/>
      <c r="G57" s="91"/>
      <c r="H57" s="91"/>
      <c r="I57" s="91"/>
      <c r="J57" s="98" t="s">
        <v>101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77</v>
      </c>
      <c r="J59" s="64">
        <f>J82</f>
        <v>0</v>
      </c>
      <c r="L59" s="33"/>
      <c r="AU59" s="17" t="s">
        <v>102</v>
      </c>
    </row>
    <row r="60" spans="2:47" s="8" customFormat="1" ht="24.95" customHeight="1">
      <c r="B60" s="100"/>
      <c r="D60" s="101" t="s">
        <v>98</v>
      </c>
      <c r="E60" s="102"/>
      <c r="F60" s="102"/>
      <c r="G60" s="102"/>
      <c r="H60" s="102"/>
      <c r="I60" s="102"/>
      <c r="J60" s="103">
        <f>J83</f>
        <v>0</v>
      </c>
      <c r="L60" s="100"/>
    </row>
    <row r="61" spans="2:47" s="9" customFormat="1" ht="19.899999999999999" customHeight="1">
      <c r="B61" s="104"/>
      <c r="D61" s="105" t="s">
        <v>103</v>
      </c>
      <c r="E61" s="106"/>
      <c r="F61" s="106"/>
      <c r="G61" s="106"/>
      <c r="H61" s="106"/>
      <c r="I61" s="106"/>
      <c r="J61" s="107">
        <f>J84</f>
        <v>0</v>
      </c>
      <c r="L61" s="104"/>
    </row>
    <row r="62" spans="2:47" s="9" customFormat="1" ht="19.899999999999999" customHeight="1">
      <c r="B62" s="104"/>
      <c r="D62" s="105" t="s">
        <v>104</v>
      </c>
      <c r="E62" s="106"/>
      <c r="F62" s="106"/>
      <c r="G62" s="106"/>
      <c r="H62" s="106"/>
      <c r="I62" s="106"/>
      <c r="J62" s="107">
        <f>J94</f>
        <v>0</v>
      </c>
      <c r="L62" s="104"/>
    </row>
    <row r="63" spans="2:47" s="1" customFormat="1" ht="21.75" customHeight="1">
      <c r="B63" s="33"/>
      <c r="L63" s="33"/>
    </row>
    <row r="64" spans="2:47" s="1" customFormat="1" ht="6.95" customHeight="1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33"/>
    </row>
    <row r="68" spans="2:12" s="1" customFormat="1" ht="6.95" customHeight="1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33"/>
    </row>
    <row r="69" spans="2:12" s="1" customFormat="1" ht="24.95" customHeight="1">
      <c r="B69" s="33"/>
      <c r="C69" s="21" t="s">
        <v>105</v>
      </c>
      <c r="L69" s="33"/>
    </row>
    <row r="70" spans="2:12" s="1" customFormat="1" ht="6.95" customHeight="1">
      <c r="B70" s="33"/>
      <c r="L70" s="33"/>
    </row>
    <row r="71" spans="2:12" s="1" customFormat="1" ht="12" customHeight="1">
      <c r="B71" s="33"/>
      <c r="C71" s="27" t="s">
        <v>16</v>
      </c>
      <c r="L71" s="33"/>
    </row>
    <row r="72" spans="2:12" s="1" customFormat="1" ht="16.5" customHeight="1">
      <c r="B72" s="33"/>
      <c r="E72" s="307" t="str">
        <f>E7</f>
        <v>Přípojka vody a NN pro multif. připoj. body v ul. Masarykova. ML</v>
      </c>
      <c r="F72" s="308"/>
      <c r="G72" s="308"/>
      <c r="H72" s="308"/>
      <c r="L72" s="33"/>
    </row>
    <row r="73" spans="2:12" s="1" customFormat="1" ht="12" customHeight="1">
      <c r="B73" s="33"/>
      <c r="C73" s="27" t="s">
        <v>97</v>
      </c>
      <c r="L73" s="33"/>
    </row>
    <row r="74" spans="2:12" s="1" customFormat="1" ht="16.5" customHeight="1">
      <c r="B74" s="33"/>
      <c r="E74" s="279" t="str">
        <f>E9</f>
        <v>VRN - Vedlejší rozpočtové náklady</v>
      </c>
      <c r="F74" s="306"/>
      <c r="G74" s="306"/>
      <c r="H74" s="306"/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7" t="s">
        <v>22</v>
      </c>
      <c r="F76" s="25" t="str">
        <f>F12</f>
        <v>p.č. 73/1, 169, 78/1, k.ú. Mariánské Lázně</v>
      </c>
      <c r="I76" s="27" t="s">
        <v>24</v>
      </c>
      <c r="J76" s="50" t="str">
        <f>IF(J12="","",J12)</f>
        <v>Vyplň údaj</v>
      </c>
      <c r="L76" s="33"/>
    </row>
    <row r="77" spans="2:12" s="1" customFormat="1" ht="6.95" customHeight="1">
      <c r="B77" s="33"/>
      <c r="L77" s="33"/>
    </row>
    <row r="78" spans="2:12" s="1" customFormat="1" ht="40.15" customHeight="1">
      <c r="B78" s="33"/>
      <c r="C78" s="27" t="s">
        <v>29</v>
      </c>
      <c r="F78" s="25" t="str">
        <f>E15</f>
        <v>Město Mariánské Lázně</v>
      </c>
      <c r="I78" s="27" t="s">
        <v>37</v>
      </c>
      <c r="J78" s="31" t="str">
        <f>E21</f>
        <v>PK Beránek &amp; Hradil, Svobody 7/1, 350 02, Cheb</v>
      </c>
      <c r="L78" s="33"/>
    </row>
    <row r="79" spans="2:12" s="1" customFormat="1" ht="15.2" customHeight="1">
      <c r="B79" s="33"/>
      <c r="C79" s="27" t="s">
        <v>35</v>
      </c>
      <c r="F79" s="25" t="str">
        <f>IF(E18="","",E18)</f>
        <v>Vyplň údaj</v>
      </c>
      <c r="I79" s="27" t="s">
        <v>40</v>
      </c>
      <c r="J79" s="31" t="str">
        <f>E24</f>
        <v>Jakub Vilingr</v>
      </c>
      <c r="L79" s="33"/>
    </row>
    <row r="80" spans="2:12" s="1" customFormat="1" ht="10.35" customHeight="1">
      <c r="B80" s="33"/>
      <c r="L80" s="33"/>
    </row>
    <row r="81" spans="2:65" s="10" customFormat="1" ht="29.25" customHeight="1">
      <c r="B81" s="108"/>
      <c r="C81" s="109" t="s">
        <v>106</v>
      </c>
      <c r="D81" s="110" t="s">
        <v>64</v>
      </c>
      <c r="E81" s="110" t="s">
        <v>60</v>
      </c>
      <c r="F81" s="110" t="s">
        <v>61</v>
      </c>
      <c r="G81" s="110" t="s">
        <v>107</v>
      </c>
      <c r="H81" s="110" t="s">
        <v>108</v>
      </c>
      <c r="I81" s="110" t="s">
        <v>109</v>
      </c>
      <c r="J81" s="110" t="s">
        <v>101</v>
      </c>
      <c r="K81" s="111" t="s">
        <v>110</v>
      </c>
      <c r="L81" s="108"/>
      <c r="M81" s="57" t="s">
        <v>34</v>
      </c>
      <c r="N81" s="58" t="s">
        <v>49</v>
      </c>
      <c r="O81" s="58" t="s">
        <v>111</v>
      </c>
      <c r="P81" s="58" t="s">
        <v>112</v>
      </c>
      <c r="Q81" s="58" t="s">
        <v>113</v>
      </c>
      <c r="R81" s="58" t="s">
        <v>114</v>
      </c>
      <c r="S81" s="58" t="s">
        <v>115</v>
      </c>
      <c r="T81" s="59" t="s">
        <v>116</v>
      </c>
    </row>
    <row r="82" spans="2:65" s="1" customFormat="1" ht="22.9" customHeight="1">
      <c r="B82" s="33"/>
      <c r="C82" s="62" t="s">
        <v>117</v>
      </c>
      <c r="J82" s="112">
        <f>BK82</f>
        <v>0</v>
      </c>
      <c r="L82" s="33"/>
      <c r="M82" s="60"/>
      <c r="N82" s="51"/>
      <c r="O82" s="51"/>
      <c r="P82" s="113">
        <f>P83</f>
        <v>0</v>
      </c>
      <c r="Q82" s="51"/>
      <c r="R82" s="113">
        <f>R83</f>
        <v>0</v>
      </c>
      <c r="S82" s="51"/>
      <c r="T82" s="114">
        <f>T83</f>
        <v>0</v>
      </c>
      <c r="AT82" s="17" t="s">
        <v>78</v>
      </c>
      <c r="AU82" s="17" t="s">
        <v>102</v>
      </c>
      <c r="BK82" s="115">
        <f>BK83</f>
        <v>0</v>
      </c>
    </row>
    <row r="83" spans="2:65" s="11" customFormat="1" ht="25.9" customHeight="1">
      <c r="B83" s="116"/>
      <c r="D83" s="117" t="s">
        <v>78</v>
      </c>
      <c r="E83" s="118" t="s">
        <v>84</v>
      </c>
      <c r="F83" s="118" t="s">
        <v>85</v>
      </c>
      <c r="I83" s="119"/>
      <c r="J83" s="120">
        <f>BK83</f>
        <v>0</v>
      </c>
      <c r="L83" s="116"/>
      <c r="M83" s="121"/>
      <c r="P83" s="122">
        <f>P84+P94</f>
        <v>0</v>
      </c>
      <c r="R83" s="122">
        <f>R84+R94</f>
        <v>0</v>
      </c>
      <c r="T83" s="123">
        <f>T84+T94</f>
        <v>0</v>
      </c>
      <c r="AR83" s="117" t="s">
        <v>118</v>
      </c>
      <c r="AT83" s="124" t="s">
        <v>78</v>
      </c>
      <c r="AU83" s="124" t="s">
        <v>79</v>
      </c>
      <c r="AY83" s="117" t="s">
        <v>119</v>
      </c>
      <c r="BK83" s="125">
        <f>BK84+BK94</f>
        <v>0</v>
      </c>
    </row>
    <row r="84" spans="2:65" s="11" customFormat="1" ht="22.9" customHeight="1">
      <c r="B84" s="116"/>
      <c r="D84" s="117" t="s">
        <v>78</v>
      </c>
      <c r="E84" s="126" t="s">
        <v>120</v>
      </c>
      <c r="F84" s="126" t="s">
        <v>121</v>
      </c>
      <c r="I84" s="119"/>
      <c r="J84" s="127">
        <f>BK84</f>
        <v>0</v>
      </c>
      <c r="L84" s="116"/>
      <c r="M84" s="121"/>
      <c r="P84" s="122">
        <f>SUM(P85:P93)</f>
        <v>0</v>
      </c>
      <c r="R84" s="122">
        <f>SUM(R85:R93)</f>
        <v>0</v>
      </c>
      <c r="T84" s="123">
        <f>SUM(T85:T93)</f>
        <v>0</v>
      </c>
      <c r="AR84" s="117" t="s">
        <v>118</v>
      </c>
      <c r="AT84" s="124" t="s">
        <v>78</v>
      </c>
      <c r="AU84" s="124" t="s">
        <v>87</v>
      </c>
      <c r="AY84" s="117" t="s">
        <v>119</v>
      </c>
      <c r="BK84" s="125">
        <f>SUM(BK85:BK93)</f>
        <v>0</v>
      </c>
    </row>
    <row r="85" spans="2:65" s="1" customFormat="1" ht="16.5" customHeight="1">
      <c r="B85" s="33"/>
      <c r="C85" s="128" t="s">
        <v>87</v>
      </c>
      <c r="D85" s="128" t="s">
        <v>122</v>
      </c>
      <c r="E85" s="129" t="s">
        <v>123</v>
      </c>
      <c r="F85" s="130" t="s">
        <v>124</v>
      </c>
      <c r="G85" s="131" t="s">
        <v>125</v>
      </c>
      <c r="H85" s="132">
        <v>1</v>
      </c>
      <c r="I85" s="133"/>
      <c r="J85" s="134">
        <f>ROUND(I85*H85,2)</f>
        <v>0</v>
      </c>
      <c r="K85" s="130" t="s">
        <v>126</v>
      </c>
      <c r="L85" s="33"/>
      <c r="M85" s="135" t="s">
        <v>34</v>
      </c>
      <c r="N85" s="136" t="s">
        <v>50</v>
      </c>
      <c r="P85" s="137">
        <f>O85*H85</f>
        <v>0</v>
      </c>
      <c r="Q85" s="137">
        <v>0</v>
      </c>
      <c r="R85" s="137">
        <f>Q85*H85</f>
        <v>0</v>
      </c>
      <c r="S85" s="137">
        <v>0</v>
      </c>
      <c r="T85" s="138">
        <f>S85*H85</f>
        <v>0</v>
      </c>
      <c r="AR85" s="139" t="s">
        <v>127</v>
      </c>
      <c r="AT85" s="139" t="s">
        <v>122</v>
      </c>
      <c r="AU85" s="139" t="s">
        <v>89</v>
      </c>
      <c r="AY85" s="17" t="s">
        <v>119</v>
      </c>
      <c r="BE85" s="140">
        <f>IF(N85="základní",J85,0)</f>
        <v>0</v>
      </c>
      <c r="BF85" s="140">
        <f>IF(N85="snížená",J85,0)</f>
        <v>0</v>
      </c>
      <c r="BG85" s="140">
        <f>IF(N85="zákl. přenesená",J85,0)</f>
        <v>0</v>
      </c>
      <c r="BH85" s="140">
        <f>IF(N85="sníž. přenesená",J85,0)</f>
        <v>0</v>
      </c>
      <c r="BI85" s="140">
        <f>IF(N85="nulová",J85,0)</f>
        <v>0</v>
      </c>
      <c r="BJ85" s="17" t="s">
        <v>87</v>
      </c>
      <c r="BK85" s="140">
        <f>ROUND(I85*H85,2)</f>
        <v>0</v>
      </c>
      <c r="BL85" s="17" t="s">
        <v>127</v>
      </c>
      <c r="BM85" s="139" t="s">
        <v>128</v>
      </c>
    </row>
    <row r="86" spans="2:65" s="1" customFormat="1">
      <c r="B86" s="33"/>
      <c r="D86" s="141" t="s">
        <v>129</v>
      </c>
      <c r="F86" s="142" t="s">
        <v>124</v>
      </c>
      <c r="I86" s="143"/>
      <c r="L86" s="33"/>
      <c r="M86" s="144"/>
      <c r="T86" s="54"/>
      <c r="AT86" s="17" t="s">
        <v>129</v>
      </c>
      <c r="AU86" s="17" t="s">
        <v>89</v>
      </c>
    </row>
    <row r="87" spans="2:65" s="1" customFormat="1">
      <c r="B87" s="33"/>
      <c r="D87" s="145" t="s">
        <v>130</v>
      </c>
      <c r="F87" s="146" t="s">
        <v>131</v>
      </c>
      <c r="I87" s="143"/>
      <c r="L87" s="33"/>
      <c r="M87" s="144"/>
      <c r="T87" s="54"/>
      <c r="AT87" s="17" t="s">
        <v>130</v>
      </c>
      <c r="AU87" s="17" t="s">
        <v>89</v>
      </c>
    </row>
    <row r="88" spans="2:65" s="1" customFormat="1" ht="16.5" customHeight="1">
      <c r="B88" s="33"/>
      <c r="C88" s="128" t="s">
        <v>89</v>
      </c>
      <c r="D88" s="128" t="s">
        <v>122</v>
      </c>
      <c r="E88" s="129" t="s">
        <v>132</v>
      </c>
      <c r="F88" s="130" t="s">
        <v>133</v>
      </c>
      <c r="G88" s="131" t="s">
        <v>125</v>
      </c>
      <c r="H88" s="132">
        <v>1</v>
      </c>
      <c r="I88" s="133"/>
      <c r="J88" s="134">
        <f>ROUND(I88*H88,2)</f>
        <v>0</v>
      </c>
      <c r="K88" s="130" t="s">
        <v>126</v>
      </c>
      <c r="L88" s="33"/>
      <c r="M88" s="135" t="s">
        <v>34</v>
      </c>
      <c r="N88" s="136" t="s">
        <v>50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127</v>
      </c>
      <c r="AT88" s="139" t="s">
        <v>122</v>
      </c>
      <c r="AU88" s="139" t="s">
        <v>89</v>
      </c>
      <c r="AY88" s="17" t="s">
        <v>119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87</v>
      </c>
      <c r="BK88" s="140">
        <f>ROUND(I88*H88,2)</f>
        <v>0</v>
      </c>
      <c r="BL88" s="17" t="s">
        <v>127</v>
      </c>
      <c r="BM88" s="139" t="s">
        <v>134</v>
      </c>
    </row>
    <row r="89" spans="2:65" s="1" customFormat="1">
      <c r="B89" s="33"/>
      <c r="D89" s="141" t="s">
        <v>129</v>
      </c>
      <c r="F89" s="142" t="s">
        <v>133</v>
      </c>
      <c r="I89" s="143"/>
      <c r="L89" s="33"/>
      <c r="M89" s="144"/>
      <c r="T89" s="54"/>
      <c r="AT89" s="17" t="s">
        <v>129</v>
      </c>
      <c r="AU89" s="17" t="s">
        <v>89</v>
      </c>
    </row>
    <row r="90" spans="2:65" s="1" customFormat="1">
      <c r="B90" s="33"/>
      <c r="D90" s="145" t="s">
        <v>130</v>
      </c>
      <c r="F90" s="146" t="s">
        <v>135</v>
      </c>
      <c r="I90" s="143"/>
      <c r="L90" s="33"/>
      <c r="M90" s="144"/>
      <c r="T90" s="54"/>
      <c r="AT90" s="17" t="s">
        <v>130</v>
      </c>
      <c r="AU90" s="17" t="s">
        <v>89</v>
      </c>
    </row>
    <row r="91" spans="2:65" s="1" customFormat="1" ht="16.5" customHeight="1">
      <c r="B91" s="33"/>
      <c r="C91" s="128" t="s">
        <v>136</v>
      </c>
      <c r="D91" s="128" t="s">
        <v>122</v>
      </c>
      <c r="E91" s="129" t="s">
        <v>137</v>
      </c>
      <c r="F91" s="130" t="s">
        <v>138</v>
      </c>
      <c r="G91" s="131" t="s">
        <v>125</v>
      </c>
      <c r="H91" s="132">
        <v>1</v>
      </c>
      <c r="I91" s="133"/>
      <c r="J91" s="134">
        <f>ROUND(I91*H91,2)</f>
        <v>0</v>
      </c>
      <c r="K91" s="130" t="s">
        <v>126</v>
      </c>
      <c r="L91" s="33"/>
      <c r="M91" s="135" t="s">
        <v>34</v>
      </c>
      <c r="N91" s="136" t="s">
        <v>50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127</v>
      </c>
      <c r="AT91" s="139" t="s">
        <v>122</v>
      </c>
      <c r="AU91" s="139" t="s">
        <v>89</v>
      </c>
      <c r="AY91" s="17" t="s">
        <v>119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87</v>
      </c>
      <c r="BK91" s="140">
        <f>ROUND(I91*H91,2)</f>
        <v>0</v>
      </c>
      <c r="BL91" s="17" t="s">
        <v>127</v>
      </c>
      <c r="BM91" s="139" t="s">
        <v>139</v>
      </c>
    </row>
    <row r="92" spans="2:65" s="1" customFormat="1">
      <c r="B92" s="33"/>
      <c r="D92" s="141" t="s">
        <v>129</v>
      </c>
      <c r="F92" s="142" t="s">
        <v>138</v>
      </c>
      <c r="I92" s="143"/>
      <c r="L92" s="33"/>
      <c r="M92" s="144"/>
      <c r="T92" s="54"/>
      <c r="AT92" s="17" t="s">
        <v>129</v>
      </c>
      <c r="AU92" s="17" t="s">
        <v>89</v>
      </c>
    </row>
    <row r="93" spans="2:65" s="1" customFormat="1">
      <c r="B93" s="33"/>
      <c r="D93" s="145" t="s">
        <v>130</v>
      </c>
      <c r="F93" s="146" t="s">
        <v>140</v>
      </c>
      <c r="I93" s="143"/>
      <c r="L93" s="33"/>
      <c r="M93" s="144"/>
      <c r="T93" s="54"/>
      <c r="AT93" s="17" t="s">
        <v>130</v>
      </c>
      <c r="AU93" s="17" t="s">
        <v>89</v>
      </c>
    </row>
    <row r="94" spans="2:65" s="11" customFormat="1" ht="22.9" customHeight="1">
      <c r="B94" s="116"/>
      <c r="D94" s="117" t="s">
        <v>78</v>
      </c>
      <c r="E94" s="126" t="s">
        <v>141</v>
      </c>
      <c r="F94" s="126" t="s">
        <v>142</v>
      </c>
      <c r="I94" s="119"/>
      <c r="J94" s="127">
        <f>BK94</f>
        <v>0</v>
      </c>
      <c r="L94" s="116"/>
      <c r="M94" s="121"/>
      <c r="P94" s="122">
        <f>SUM(P95:P98)</f>
        <v>0</v>
      </c>
      <c r="R94" s="122">
        <f>SUM(R95:R98)</f>
        <v>0</v>
      </c>
      <c r="T94" s="123">
        <f>SUM(T95:T98)</f>
        <v>0</v>
      </c>
      <c r="AR94" s="117" t="s">
        <v>118</v>
      </c>
      <c r="AT94" s="124" t="s">
        <v>78</v>
      </c>
      <c r="AU94" s="124" t="s">
        <v>87</v>
      </c>
      <c r="AY94" s="117" t="s">
        <v>119</v>
      </c>
      <c r="BK94" s="125">
        <f>SUM(BK95:BK98)</f>
        <v>0</v>
      </c>
    </row>
    <row r="95" spans="2:65" s="1" customFormat="1" ht="16.5" customHeight="1">
      <c r="B95" s="33"/>
      <c r="C95" s="128" t="s">
        <v>143</v>
      </c>
      <c r="D95" s="128" t="s">
        <v>122</v>
      </c>
      <c r="E95" s="129" t="s">
        <v>144</v>
      </c>
      <c r="F95" s="130" t="s">
        <v>142</v>
      </c>
      <c r="G95" s="131" t="s">
        <v>145</v>
      </c>
      <c r="H95" s="132">
        <v>1</v>
      </c>
      <c r="I95" s="133"/>
      <c r="J95" s="134">
        <f>ROUND(I95*H95,2)</f>
        <v>0</v>
      </c>
      <c r="K95" s="130" t="s">
        <v>126</v>
      </c>
      <c r="L95" s="33"/>
      <c r="M95" s="135" t="s">
        <v>34</v>
      </c>
      <c r="N95" s="136" t="s">
        <v>50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127</v>
      </c>
      <c r="AT95" s="139" t="s">
        <v>122</v>
      </c>
      <c r="AU95" s="139" t="s">
        <v>89</v>
      </c>
      <c r="AY95" s="17" t="s">
        <v>119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7" t="s">
        <v>87</v>
      </c>
      <c r="BK95" s="140">
        <f>ROUND(I95*H95,2)</f>
        <v>0</v>
      </c>
      <c r="BL95" s="17" t="s">
        <v>127</v>
      </c>
      <c r="BM95" s="139" t="s">
        <v>146</v>
      </c>
    </row>
    <row r="96" spans="2:65" s="1" customFormat="1">
      <c r="B96" s="33"/>
      <c r="D96" s="141" t="s">
        <v>129</v>
      </c>
      <c r="F96" s="142" t="s">
        <v>142</v>
      </c>
      <c r="I96" s="143"/>
      <c r="L96" s="33"/>
      <c r="M96" s="144"/>
      <c r="T96" s="54"/>
      <c r="AT96" s="17" t="s">
        <v>129</v>
      </c>
      <c r="AU96" s="17" t="s">
        <v>89</v>
      </c>
    </row>
    <row r="97" spans="2:47" s="1" customFormat="1">
      <c r="B97" s="33"/>
      <c r="D97" s="145" t="s">
        <v>130</v>
      </c>
      <c r="F97" s="146" t="s">
        <v>147</v>
      </c>
      <c r="I97" s="143"/>
      <c r="L97" s="33"/>
      <c r="M97" s="144"/>
      <c r="T97" s="54"/>
      <c r="AT97" s="17" t="s">
        <v>130</v>
      </c>
      <c r="AU97" s="17" t="s">
        <v>89</v>
      </c>
    </row>
    <row r="98" spans="2:47" s="1" customFormat="1" ht="146.25">
      <c r="B98" s="33"/>
      <c r="D98" s="141" t="s">
        <v>148</v>
      </c>
      <c r="F98" s="147" t="s">
        <v>149</v>
      </c>
      <c r="I98" s="143"/>
      <c r="L98" s="33"/>
      <c r="M98" s="148"/>
      <c r="N98" s="149"/>
      <c r="O98" s="149"/>
      <c r="P98" s="149"/>
      <c r="Q98" s="149"/>
      <c r="R98" s="149"/>
      <c r="S98" s="149"/>
      <c r="T98" s="150"/>
      <c r="AT98" s="17" t="s">
        <v>148</v>
      </c>
      <c r="AU98" s="17" t="s">
        <v>89</v>
      </c>
    </row>
    <row r="99" spans="2:47" s="1" customFormat="1" ht="6.95" customHeight="1"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33"/>
    </row>
  </sheetData>
  <sheetProtection algorithmName="SHA-512" hashValue="X590sa7qn8HTb0fK3gzMp22xhgeB/Dr8CuPpKzh3JmQtkXNtj/mWFDPKjxAoP54vsRhIRSK5hFYW9+4m7tIJ0Q==" saltValue="EGr++/ZNMK6WPfJVR2pOuZP5c5XPKCwSr3GZOGdaMQxt7XBmDHD7/yHgSX1ydgwGOfeIZg3GCEJ2ZMvOUxZhuQ==" spinCount="100000" sheet="1" objects="1" scenarios="1" formatColumns="0" formatRows="0" autoFilter="0"/>
  <autoFilter ref="C81:K98" xr:uid="{00000000-0009-0000-0000-000001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100-000000000000}"/>
    <hyperlink ref="F90" r:id="rId2" xr:uid="{00000000-0004-0000-0100-000001000000}"/>
    <hyperlink ref="F93" r:id="rId3" xr:uid="{00000000-0004-0000-0100-000002000000}"/>
    <hyperlink ref="F97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0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pans="2:46" ht="24.95" customHeight="1">
      <c r="B4" s="20"/>
      <c r="D4" s="21" t="s">
        <v>96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Přípojka vody a NN pro multif. připoj. body v ul. Masarykova. ML</v>
      </c>
      <c r="F7" s="308"/>
      <c r="G7" s="308"/>
      <c r="H7" s="308"/>
      <c r="L7" s="20"/>
    </row>
    <row r="8" spans="2:46" s="1" customFormat="1" ht="12" customHeight="1">
      <c r="B8" s="33"/>
      <c r="D8" s="27" t="s">
        <v>97</v>
      </c>
      <c r="L8" s="33"/>
    </row>
    <row r="9" spans="2:46" s="1" customFormat="1" ht="16.5" customHeight="1">
      <c r="B9" s="33"/>
      <c r="E9" s="279" t="s">
        <v>150</v>
      </c>
      <c r="F9" s="306"/>
      <c r="G9" s="306"/>
      <c r="H9" s="306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34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Vyplň údaj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29</v>
      </c>
      <c r="I14" s="27" t="s">
        <v>30</v>
      </c>
      <c r="J14" s="25" t="s">
        <v>31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34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35</v>
      </c>
      <c r="I17" s="27" t="s">
        <v>30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309" t="str">
        <f>'Rekapitulace stavby'!E14</f>
        <v>Vyplň údaj</v>
      </c>
      <c r="F18" s="298"/>
      <c r="G18" s="298"/>
      <c r="H18" s="298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37</v>
      </c>
      <c r="I20" s="27" t="s">
        <v>30</v>
      </c>
      <c r="J20" s="25" t="s">
        <v>34</v>
      </c>
      <c r="L20" s="33"/>
    </row>
    <row r="21" spans="2:12" s="1" customFormat="1" ht="18" customHeight="1">
      <c r="B21" s="33"/>
      <c r="E21" s="25" t="s">
        <v>38</v>
      </c>
      <c r="I21" s="27" t="s">
        <v>33</v>
      </c>
      <c r="J21" s="25" t="s">
        <v>34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40</v>
      </c>
      <c r="I23" s="27" t="s">
        <v>30</v>
      </c>
      <c r="J23" s="25" t="s">
        <v>41</v>
      </c>
      <c r="L23" s="33"/>
    </row>
    <row r="24" spans="2:12" s="1" customFormat="1" ht="18" customHeight="1">
      <c r="B24" s="33"/>
      <c r="E24" s="25" t="s">
        <v>42</v>
      </c>
      <c r="I24" s="27" t="s">
        <v>33</v>
      </c>
      <c r="J24" s="25" t="s">
        <v>34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43</v>
      </c>
      <c r="L26" s="33"/>
    </row>
    <row r="27" spans="2:12" s="7" customFormat="1" ht="71.25" customHeight="1">
      <c r="B27" s="87"/>
      <c r="E27" s="302" t="s">
        <v>44</v>
      </c>
      <c r="F27" s="302"/>
      <c r="G27" s="302"/>
      <c r="H27" s="302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45</v>
      </c>
      <c r="J30" s="64">
        <f>ROUND(J88,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47</v>
      </c>
      <c r="I32" s="36" t="s">
        <v>46</v>
      </c>
      <c r="J32" s="36" t="s">
        <v>48</v>
      </c>
      <c r="L32" s="33"/>
    </row>
    <row r="33" spans="2:12" s="1" customFormat="1" ht="14.45" customHeight="1">
      <c r="B33" s="33"/>
      <c r="D33" s="53" t="s">
        <v>49</v>
      </c>
      <c r="E33" s="27" t="s">
        <v>50</v>
      </c>
      <c r="F33" s="89">
        <f>ROUND((SUM(BE88:BE300)),  2)</f>
        <v>0</v>
      </c>
      <c r="I33" s="90">
        <v>0.21</v>
      </c>
      <c r="J33" s="89">
        <f>ROUND(((SUM(BE88:BE300))*I33),  2)</f>
        <v>0</v>
      </c>
      <c r="L33" s="33"/>
    </row>
    <row r="34" spans="2:12" s="1" customFormat="1" ht="14.45" customHeight="1">
      <c r="B34" s="33"/>
      <c r="E34" s="27" t="s">
        <v>51</v>
      </c>
      <c r="F34" s="89">
        <f>ROUND((SUM(BF88:BF300)),  2)</f>
        <v>0</v>
      </c>
      <c r="I34" s="90">
        <v>0.12</v>
      </c>
      <c r="J34" s="89">
        <f>ROUND(((SUM(BF88:BF300))*I34),  2)</f>
        <v>0</v>
      </c>
      <c r="L34" s="33"/>
    </row>
    <row r="35" spans="2:12" s="1" customFormat="1" ht="14.45" hidden="1" customHeight="1">
      <c r="B35" s="33"/>
      <c r="E35" s="27" t="s">
        <v>52</v>
      </c>
      <c r="F35" s="89">
        <f>ROUND((SUM(BG88:BG300)),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7" t="s">
        <v>53</v>
      </c>
      <c r="F36" s="89">
        <f>ROUND((SUM(BH88:BH300)),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7" t="s">
        <v>54</v>
      </c>
      <c r="F37" s="89">
        <f>ROUND((SUM(BI88:BI300)),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55</v>
      </c>
      <c r="E39" s="55"/>
      <c r="F39" s="55"/>
      <c r="G39" s="93" t="s">
        <v>56</v>
      </c>
      <c r="H39" s="94" t="s">
        <v>57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1" t="s">
        <v>99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7" t="str">
        <f>E7</f>
        <v>Přípojka vody a NN pro multif. připoj. body v ul. Masarykova. ML</v>
      </c>
      <c r="F48" s="308"/>
      <c r="G48" s="308"/>
      <c r="H48" s="308"/>
      <c r="L48" s="33"/>
    </row>
    <row r="49" spans="2:47" s="1" customFormat="1" ht="12" customHeight="1">
      <c r="B49" s="33"/>
      <c r="C49" s="27" t="s">
        <v>97</v>
      </c>
      <c r="L49" s="33"/>
    </row>
    <row r="50" spans="2:47" s="1" customFormat="1" ht="16.5" customHeight="1">
      <c r="B50" s="33"/>
      <c r="E50" s="279" t="str">
        <f>E9</f>
        <v>ARS - Stavebně konstrukční část</v>
      </c>
      <c r="F50" s="306"/>
      <c r="G50" s="306"/>
      <c r="H50" s="306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p.č. 73/1, 169, 78/1, k.ú. Mariánské Lázně</v>
      </c>
      <c r="I52" s="27" t="s">
        <v>24</v>
      </c>
      <c r="J52" s="50" t="str">
        <f>IF(J12="","",J12)</f>
        <v>Vyplň údaj</v>
      </c>
      <c r="L52" s="33"/>
    </row>
    <row r="53" spans="2:47" s="1" customFormat="1" ht="6.95" customHeight="1">
      <c r="B53" s="33"/>
      <c r="L53" s="33"/>
    </row>
    <row r="54" spans="2:47" s="1" customFormat="1" ht="40.15" customHeight="1">
      <c r="B54" s="33"/>
      <c r="C54" s="27" t="s">
        <v>29</v>
      </c>
      <c r="F54" s="25" t="str">
        <f>E15</f>
        <v>Město Mariánské Lázně</v>
      </c>
      <c r="I54" s="27" t="s">
        <v>37</v>
      </c>
      <c r="J54" s="31" t="str">
        <f>E21</f>
        <v>PK Beránek &amp; Hradil, Svobody 7/1, 350 02, Cheb</v>
      </c>
      <c r="L54" s="33"/>
    </row>
    <row r="55" spans="2:47" s="1" customFormat="1" ht="15.2" customHeight="1">
      <c r="B55" s="33"/>
      <c r="C55" s="27" t="s">
        <v>35</v>
      </c>
      <c r="F55" s="25" t="str">
        <f>IF(E18="","",E18)</f>
        <v>Vyplň údaj</v>
      </c>
      <c r="I55" s="27" t="s">
        <v>40</v>
      </c>
      <c r="J55" s="31" t="str">
        <f>E24</f>
        <v>Jakub Vilingr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100</v>
      </c>
      <c r="D57" s="91"/>
      <c r="E57" s="91"/>
      <c r="F57" s="91"/>
      <c r="G57" s="91"/>
      <c r="H57" s="91"/>
      <c r="I57" s="91"/>
      <c r="J57" s="98" t="s">
        <v>101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77</v>
      </c>
      <c r="J59" s="64">
        <f>J88</f>
        <v>0</v>
      </c>
      <c r="L59" s="33"/>
      <c r="AU59" s="17" t="s">
        <v>102</v>
      </c>
    </row>
    <row r="60" spans="2:47" s="8" customFormat="1" ht="24.95" customHeight="1">
      <c r="B60" s="100"/>
      <c r="D60" s="101" t="s">
        <v>151</v>
      </c>
      <c r="E60" s="102"/>
      <c r="F60" s="102"/>
      <c r="G60" s="102"/>
      <c r="H60" s="102"/>
      <c r="I60" s="102"/>
      <c r="J60" s="103">
        <f>J89</f>
        <v>0</v>
      </c>
      <c r="L60" s="100"/>
    </row>
    <row r="61" spans="2:47" s="9" customFormat="1" ht="19.899999999999999" customHeight="1">
      <c r="B61" s="104"/>
      <c r="D61" s="105" t="s">
        <v>152</v>
      </c>
      <c r="E61" s="106"/>
      <c r="F61" s="106"/>
      <c r="G61" s="106"/>
      <c r="H61" s="106"/>
      <c r="I61" s="106"/>
      <c r="J61" s="107">
        <f>J90</f>
        <v>0</v>
      </c>
      <c r="L61" s="104"/>
    </row>
    <row r="62" spans="2:47" s="9" customFormat="1" ht="19.899999999999999" customHeight="1">
      <c r="B62" s="104"/>
      <c r="D62" s="105" t="s">
        <v>153</v>
      </c>
      <c r="E62" s="106"/>
      <c r="F62" s="106"/>
      <c r="G62" s="106"/>
      <c r="H62" s="106"/>
      <c r="I62" s="106"/>
      <c r="J62" s="107">
        <f>J236</f>
        <v>0</v>
      </c>
      <c r="L62" s="104"/>
    </row>
    <row r="63" spans="2:47" s="9" customFormat="1" ht="19.899999999999999" customHeight="1">
      <c r="B63" s="104"/>
      <c r="D63" s="105" t="s">
        <v>154</v>
      </c>
      <c r="E63" s="106"/>
      <c r="F63" s="106"/>
      <c r="G63" s="106"/>
      <c r="H63" s="106"/>
      <c r="I63" s="106"/>
      <c r="J63" s="107">
        <f>J246</f>
        <v>0</v>
      </c>
      <c r="L63" s="104"/>
    </row>
    <row r="64" spans="2:47" s="9" customFormat="1" ht="19.899999999999999" customHeight="1">
      <c r="B64" s="104"/>
      <c r="D64" s="105" t="s">
        <v>155</v>
      </c>
      <c r="E64" s="106"/>
      <c r="F64" s="106"/>
      <c r="G64" s="106"/>
      <c r="H64" s="106"/>
      <c r="I64" s="106"/>
      <c r="J64" s="107">
        <f>J275</f>
        <v>0</v>
      </c>
      <c r="L64" s="104"/>
    </row>
    <row r="65" spans="2:12" s="8" customFormat="1" ht="24.95" customHeight="1">
      <c r="B65" s="100"/>
      <c r="D65" s="101" t="s">
        <v>156</v>
      </c>
      <c r="E65" s="102"/>
      <c r="F65" s="102"/>
      <c r="G65" s="102"/>
      <c r="H65" s="102"/>
      <c r="I65" s="102"/>
      <c r="J65" s="103">
        <f>J282</f>
        <v>0</v>
      </c>
      <c r="L65" s="100"/>
    </row>
    <row r="66" spans="2:12" s="9" customFormat="1" ht="19.899999999999999" customHeight="1">
      <c r="B66" s="104"/>
      <c r="D66" s="105" t="s">
        <v>157</v>
      </c>
      <c r="E66" s="106"/>
      <c r="F66" s="106"/>
      <c r="G66" s="106"/>
      <c r="H66" s="106"/>
      <c r="I66" s="106"/>
      <c r="J66" s="107">
        <f>J283</f>
        <v>0</v>
      </c>
      <c r="L66" s="104"/>
    </row>
    <row r="67" spans="2:12" s="8" customFormat="1" ht="24.95" customHeight="1">
      <c r="B67" s="100"/>
      <c r="D67" s="101" t="s">
        <v>98</v>
      </c>
      <c r="E67" s="102"/>
      <c r="F67" s="102"/>
      <c r="G67" s="102"/>
      <c r="H67" s="102"/>
      <c r="I67" s="102"/>
      <c r="J67" s="103">
        <f>J294</f>
        <v>0</v>
      </c>
      <c r="L67" s="100"/>
    </row>
    <row r="68" spans="2:12" s="9" customFormat="1" ht="19.899999999999999" customHeight="1">
      <c r="B68" s="104"/>
      <c r="D68" s="105" t="s">
        <v>103</v>
      </c>
      <c r="E68" s="106"/>
      <c r="F68" s="106"/>
      <c r="G68" s="106"/>
      <c r="H68" s="106"/>
      <c r="I68" s="106"/>
      <c r="J68" s="107">
        <f>J295</f>
        <v>0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>
      <c r="B75" s="33"/>
      <c r="C75" s="21" t="s">
        <v>105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7" t="s">
        <v>16</v>
      </c>
      <c r="L77" s="33"/>
    </row>
    <row r="78" spans="2:12" s="1" customFormat="1" ht="16.5" customHeight="1">
      <c r="B78" s="33"/>
      <c r="E78" s="307" t="str">
        <f>E7</f>
        <v>Přípojka vody a NN pro multif. připoj. body v ul. Masarykova. ML</v>
      </c>
      <c r="F78" s="308"/>
      <c r="G78" s="308"/>
      <c r="H78" s="308"/>
      <c r="L78" s="33"/>
    </row>
    <row r="79" spans="2:12" s="1" customFormat="1" ht="12" customHeight="1">
      <c r="B79" s="33"/>
      <c r="C79" s="27" t="s">
        <v>97</v>
      </c>
      <c r="L79" s="33"/>
    </row>
    <row r="80" spans="2:12" s="1" customFormat="1" ht="16.5" customHeight="1">
      <c r="B80" s="33"/>
      <c r="E80" s="279" t="str">
        <f>E9</f>
        <v>ARS - Stavebně konstrukční část</v>
      </c>
      <c r="F80" s="306"/>
      <c r="G80" s="306"/>
      <c r="H80" s="306"/>
      <c r="L80" s="33"/>
    </row>
    <row r="81" spans="2:65" s="1" customFormat="1" ht="6.95" customHeight="1">
      <c r="B81" s="33"/>
      <c r="L81" s="33"/>
    </row>
    <row r="82" spans="2:65" s="1" customFormat="1" ht="12" customHeight="1">
      <c r="B82" s="33"/>
      <c r="C82" s="27" t="s">
        <v>22</v>
      </c>
      <c r="F82" s="25" t="str">
        <f>F12</f>
        <v>p.č. 73/1, 169, 78/1, k.ú. Mariánské Lázně</v>
      </c>
      <c r="I82" s="27" t="s">
        <v>24</v>
      </c>
      <c r="J82" s="50" t="str">
        <f>IF(J12="","",J12)</f>
        <v>Vyplň údaj</v>
      </c>
      <c r="L82" s="33"/>
    </row>
    <row r="83" spans="2:65" s="1" customFormat="1" ht="6.95" customHeight="1">
      <c r="B83" s="33"/>
      <c r="L83" s="33"/>
    </row>
    <row r="84" spans="2:65" s="1" customFormat="1" ht="40.15" customHeight="1">
      <c r="B84" s="33"/>
      <c r="C84" s="27" t="s">
        <v>29</v>
      </c>
      <c r="F84" s="25" t="str">
        <f>E15</f>
        <v>Město Mariánské Lázně</v>
      </c>
      <c r="I84" s="27" t="s">
        <v>37</v>
      </c>
      <c r="J84" s="31" t="str">
        <f>E21</f>
        <v>PK Beránek &amp; Hradil, Svobody 7/1, 350 02, Cheb</v>
      </c>
      <c r="L84" s="33"/>
    </row>
    <row r="85" spans="2:65" s="1" customFormat="1" ht="15.2" customHeight="1">
      <c r="B85" s="33"/>
      <c r="C85" s="27" t="s">
        <v>35</v>
      </c>
      <c r="F85" s="25" t="str">
        <f>IF(E18="","",E18)</f>
        <v>Vyplň údaj</v>
      </c>
      <c r="I85" s="27" t="s">
        <v>40</v>
      </c>
      <c r="J85" s="31" t="str">
        <f>E24</f>
        <v>Jakub Vilingr</v>
      </c>
      <c r="L85" s="33"/>
    </row>
    <row r="86" spans="2:65" s="1" customFormat="1" ht="10.35" customHeight="1">
      <c r="B86" s="33"/>
      <c r="L86" s="33"/>
    </row>
    <row r="87" spans="2:65" s="10" customFormat="1" ht="29.25" customHeight="1">
      <c r="B87" s="108"/>
      <c r="C87" s="109" t="s">
        <v>106</v>
      </c>
      <c r="D87" s="110" t="s">
        <v>64</v>
      </c>
      <c r="E87" s="110" t="s">
        <v>60</v>
      </c>
      <c r="F87" s="110" t="s">
        <v>61</v>
      </c>
      <c r="G87" s="110" t="s">
        <v>107</v>
      </c>
      <c r="H87" s="110" t="s">
        <v>108</v>
      </c>
      <c r="I87" s="110" t="s">
        <v>109</v>
      </c>
      <c r="J87" s="110" t="s">
        <v>101</v>
      </c>
      <c r="K87" s="111" t="s">
        <v>110</v>
      </c>
      <c r="L87" s="108"/>
      <c r="M87" s="57" t="s">
        <v>34</v>
      </c>
      <c r="N87" s="58" t="s">
        <v>49</v>
      </c>
      <c r="O87" s="58" t="s">
        <v>111</v>
      </c>
      <c r="P87" s="58" t="s">
        <v>112</v>
      </c>
      <c r="Q87" s="58" t="s">
        <v>113</v>
      </c>
      <c r="R87" s="58" t="s">
        <v>114</v>
      </c>
      <c r="S87" s="58" t="s">
        <v>115</v>
      </c>
      <c r="T87" s="59" t="s">
        <v>116</v>
      </c>
    </row>
    <row r="88" spans="2:65" s="1" customFormat="1" ht="22.9" customHeight="1">
      <c r="B88" s="33"/>
      <c r="C88" s="62" t="s">
        <v>117</v>
      </c>
      <c r="J88" s="112">
        <f>BK88</f>
        <v>0</v>
      </c>
      <c r="L88" s="33"/>
      <c r="M88" s="60"/>
      <c r="N88" s="51"/>
      <c r="O88" s="51"/>
      <c r="P88" s="113">
        <f>P89+P282+P294</f>
        <v>0</v>
      </c>
      <c r="Q88" s="51"/>
      <c r="R88" s="113">
        <f>R89+R282+R294</f>
        <v>135.26917360000002</v>
      </c>
      <c r="S88" s="51"/>
      <c r="T88" s="114">
        <f>T89+T282+T294</f>
        <v>0</v>
      </c>
      <c r="AT88" s="17" t="s">
        <v>78</v>
      </c>
      <c r="AU88" s="17" t="s">
        <v>102</v>
      </c>
      <c r="BK88" s="115">
        <f>BK89+BK282+BK294</f>
        <v>0</v>
      </c>
    </row>
    <row r="89" spans="2:65" s="11" customFormat="1" ht="25.9" customHeight="1">
      <c r="B89" s="116"/>
      <c r="D89" s="117" t="s">
        <v>78</v>
      </c>
      <c r="E89" s="118" t="s">
        <v>158</v>
      </c>
      <c r="F89" s="118" t="s">
        <v>159</v>
      </c>
      <c r="I89" s="119"/>
      <c r="J89" s="120">
        <f>BK89</f>
        <v>0</v>
      </c>
      <c r="L89" s="116"/>
      <c r="M89" s="121"/>
      <c r="P89" s="122">
        <f>P90+P236+P246+P275</f>
        <v>0</v>
      </c>
      <c r="R89" s="122">
        <f>R90+R236+R246+R275</f>
        <v>135.20274360000002</v>
      </c>
      <c r="T89" s="123">
        <f>T90+T236+T246+T275</f>
        <v>0</v>
      </c>
      <c r="AR89" s="117" t="s">
        <v>87</v>
      </c>
      <c r="AT89" s="124" t="s">
        <v>78</v>
      </c>
      <c r="AU89" s="124" t="s">
        <v>79</v>
      </c>
      <c r="AY89" s="117" t="s">
        <v>119</v>
      </c>
      <c r="BK89" s="125">
        <f>BK90+BK236+BK246+BK275</f>
        <v>0</v>
      </c>
    </row>
    <row r="90" spans="2:65" s="11" customFormat="1" ht="22.9" customHeight="1">
      <c r="B90" s="116"/>
      <c r="D90" s="117" t="s">
        <v>78</v>
      </c>
      <c r="E90" s="126" t="s">
        <v>87</v>
      </c>
      <c r="F90" s="126" t="s">
        <v>160</v>
      </c>
      <c r="I90" s="119"/>
      <c r="J90" s="127">
        <f>BK90</f>
        <v>0</v>
      </c>
      <c r="L90" s="116"/>
      <c r="M90" s="121"/>
      <c r="P90" s="122">
        <f>SUM(P91:P235)</f>
        <v>0</v>
      </c>
      <c r="R90" s="122">
        <f>SUM(R91:R235)</f>
        <v>135.01740000000001</v>
      </c>
      <c r="T90" s="123">
        <f>SUM(T91:T235)</f>
        <v>0</v>
      </c>
      <c r="AR90" s="117" t="s">
        <v>87</v>
      </c>
      <c r="AT90" s="124" t="s">
        <v>78</v>
      </c>
      <c r="AU90" s="124" t="s">
        <v>87</v>
      </c>
      <c r="AY90" s="117" t="s">
        <v>119</v>
      </c>
      <c r="BK90" s="125">
        <f>SUM(BK91:BK235)</f>
        <v>0</v>
      </c>
    </row>
    <row r="91" spans="2:65" s="1" customFormat="1" ht="24.2" customHeight="1">
      <c r="B91" s="33"/>
      <c r="C91" s="128" t="s">
        <v>87</v>
      </c>
      <c r="D91" s="128" t="s">
        <v>122</v>
      </c>
      <c r="E91" s="129" t="s">
        <v>161</v>
      </c>
      <c r="F91" s="130" t="s">
        <v>162</v>
      </c>
      <c r="G91" s="131" t="s">
        <v>163</v>
      </c>
      <c r="H91" s="132">
        <v>455</v>
      </c>
      <c r="I91" s="133"/>
      <c r="J91" s="134">
        <f>ROUND(I91*H91,2)</f>
        <v>0</v>
      </c>
      <c r="K91" s="130" t="s">
        <v>126</v>
      </c>
      <c r="L91" s="33"/>
      <c r="M91" s="135" t="s">
        <v>34</v>
      </c>
      <c r="N91" s="136" t="s">
        <v>50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143</v>
      </c>
      <c r="AT91" s="139" t="s">
        <v>122</v>
      </c>
      <c r="AU91" s="139" t="s">
        <v>89</v>
      </c>
      <c r="AY91" s="17" t="s">
        <v>119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87</v>
      </c>
      <c r="BK91" s="140">
        <f>ROUND(I91*H91,2)</f>
        <v>0</v>
      </c>
      <c r="BL91" s="17" t="s">
        <v>143</v>
      </c>
      <c r="BM91" s="139" t="s">
        <v>164</v>
      </c>
    </row>
    <row r="92" spans="2:65" s="1" customFormat="1">
      <c r="B92" s="33"/>
      <c r="D92" s="141" t="s">
        <v>129</v>
      </c>
      <c r="F92" s="142" t="s">
        <v>165</v>
      </c>
      <c r="I92" s="143"/>
      <c r="L92" s="33"/>
      <c r="M92" s="144"/>
      <c r="T92" s="54"/>
      <c r="AT92" s="17" t="s">
        <v>129</v>
      </c>
      <c r="AU92" s="17" t="s">
        <v>89</v>
      </c>
    </row>
    <row r="93" spans="2:65" s="1" customFormat="1">
      <c r="B93" s="33"/>
      <c r="D93" s="145" t="s">
        <v>130</v>
      </c>
      <c r="F93" s="146" t="s">
        <v>166</v>
      </c>
      <c r="I93" s="143"/>
      <c r="L93" s="33"/>
      <c r="M93" s="144"/>
      <c r="T93" s="54"/>
      <c r="AT93" s="17" t="s">
        <v>130</v>
      </c>
      <c r="AU93" s="17" t="s">
        <v>89</v>
      </c>
    </row>
    <row r="94" spans="2:65" s="12" customFormat="1">
      <c r="B94" s="151"/>
      <c r="D94" s="141" t="s">
        <v>167</v>
      </c>
      <c r="E94" s="152" t="s">
        <v>34</v>
      </c>
      <c r="F94" s="153" t="s">
        <v>168</v>
      </c>
      <c r="H94" s="152" t="s">
        <v>34</v>
      </c>
      <c r="I94" s="154"/>
      <c r="L94" s="151"/>
      <c r="M94" s="155"/>
      <c r="T94" s="156"/>
      <c r="AT94" s="152" t="s">
        <v>167</v>
      </c>
      <c r="AU94" s="152" t="s">
        <v>89</v>
      </c>
      <c r="AV94" s="12" t="s">
        <v>87</v>
      </c>
      <c r="AW94" s="12" t="s">
        <v>39</v>
      </c>
      <c r="AX94" s="12" t="s">
        <v>79</v>
      </c>
      <c r="AY94" s="152" t="s">
        <v>119</v>
      </c>
    </row>
    <row r="95" spans="2:65" s="13" customFormat="1">
      <c r="B95" s="157"/>
      <c r="D95" s="141" t="s">
        <v>167</v>
      </c>
      <c r="E95" s="158" t="s">
        <v>34</v>
      </c>
      <c r="F95" s="159" t="s">
        <v>169</v>
      </c>
      <c r="H95" s="160">
        <v>455</v>
      </c>
      <c r="I95" s="161"/>
      <c r="L95" s="157"/>
      <c r="M95" s="162"/>
      <c r="T95" s="163"/>
      <c r="AT95" s="158" t="s">
        <v>167</v>
      </c>
      <c r="AU95" s="158" t="s">
        <v>89</v>
      </c>
      <c r="AV95" s="13" t="s">
        <v>89</v>
      </c>
      <c r="AW95" s="13" t="s">
        <v>39</v>
      </c>
      <c r="AX95" s="13" t="s">
        <v>87</v>
      </c>
      <c r="AY95" s="158" t="s">
        <v>119</v>
      </c>
    </row>
    <row r="96" spans="2:65" s="1" customFormat="1" ht="24.2" customHeight="1">
      <c r="B96" s="33"/>
      <c r="C96" s="128" t="s">
        <v>89</v>
      </c>
      <c r="D96" s="128" t="s">
        <v>122</v>
      </c>
      <c r="E96" s="129" t="s">
        <v>170</v>
      </c>
      <c r="F96" s="130" t="s">
        <v>171</v>
      </c>
      <c r="G96" s="131" t="s">
        <v>172</v>
      </c>
      <c r="H96" s="132">
        <v>18</v>
      </c>
      <c r="I96" s="133"/>
      <c r="J96" s="134">
        <f>ROUND(I96*H96,2)</f>
        <v>0</v>
      </c>
      <c r="K96" s="130" t="s">
        <v>126</v>
      </c>
      <c r="L96" s="33"/>
      <c r="M96" s="135" t="s">
        <v>34</v>
      </c>
      <c r="N96" s="136" t="s">
        <v>50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143</v>
      </c>
      <c r="AT96" s="139" t="s">
        <v>122</v>
      </c>
      <c r="AU96" s="139" t="s">
        <v>89</v>
      </c>
      <c r="AY96" s="17" t="s">
        <v>119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7" t="s">
        <v>87</v>
      </c>
      <c r="BK96" s="140">
        <f>ROUND(I96*H96,2)</f>
        <v>0</v>
      </c>
      <c r="BL96" s="17" t="s">
        <v>143</v>
      </c>
      <c r="BM96" s="139" t="s">
        <v>173</v>
      </c>
    </row>
    <row r="97" spans="2:65" s="1" customFormat="1" ht="19.5">
      <c r="B97" s="33"/>
      <c r="D97" s="141" t="s">
        <v>129</v>
      </c>
      <c r="F97" s="142" t="s">
        <v>174</v>
      </c>
      <c r="I97" s="143"/>
      <c r="L97" s="33"/>
      <c r="M97" s="144"/>
      <c r="T97" s="54"/>
      <c r="AT97" s="17" t="s">
        <v>129</v>
      </c>
      <c r="AU97" s="17" t="s">
        <v>89</v>
      </c>
    </row>
    <row r="98" spans="2:65" s="1" customFormat="1">
      <c r="B98" s="33"/>
      <c r="D98" s="145" t="s">
        <v>130</v>
      </c>
      <c r="F98" s="146" t="s">
        <v>175</v>
      </c>
      <c r="I98" s="143"/>
      <c r="L98" s="33"/>
      <c r="M98" s="144"/>
      <c r="T98" s="54"/>
      <c r="AT98" s="17" t="s">
        <v>130</v>
      </c>
      <c r="AU98" s="17" t="s">
        <v>89</v>
      </c>
    </row>
    <row r="99" spans="2:65" s="12" customFormat="1">
      <c r="B99" s="151"/>
      <c r="D99" s="141" t="s">
        <v>167</v>
      </c>
      <c r="E99" s="152" t="s">
        <v>34</v>
      </c>
      <c r="F99" s="153" t="s">
        <v>176</v>
      </c>
      <c r="H99" s="152" t="s">
        <v>34</v>
      </c>
      <c r="I99" s="154"/>
      <c r="L99" s="151"/>
      <c r="M99" s="155"/>
      <c r="T99" s="156"/>
      <c r="AT99" s="152" t="s">
        <v>167</v>
      </c>
      <c r="AU99" s="152" t="s">
        <v>89</v>
      </c>
      <c r="AV99" s="12" t="s">
        <v>87</v>
      </c>
      <c r="AW99" s="12" t="s">
        <v>39</v>
      </c>
      <c r="AX99" s="12" t="s">
        <v>79</v>
      </c>
      <c r="AY99" s="152" t="s">
        <v>119</v>
      </c>
    </row>
    <row r="100" spans="2:65" s="13" customFormat="1">
      <c r="B100" s="157"/>
      <c r="D100" s="141" t="s">
        <v>167</v>
      </c>
      <c r="E100" s="158" t="s">
        <v>34</v>
      </c>
      <c r="F100" s="159" t="s">
        <v>177</v>
      </c>
      <c r="H100" s="160">
        <v>12</v>
      </c>
      <c r="I100" s="161"/>
      <c r="L100" s="157"/>
      <c r="M100" s="162"/>
      <c r="T100" s="163"/>
      <c r="AT100" s="158" t="s">
        <v>167</v>
      </c>
      <c r="AU100" s="158" t="s">
        <v>89</v>
      </c>
      <c r="AV100" s="13" t="s">
        <v>89</v>
      </c>
      <c r="AW100" s="13" t="s">
        <v>39</v>
      </c>
      <c r="AX100" s="13" t="s">
        <v>79</v>
      </c>
      <c r="AY100" s="158" t="s">
        <v>119</v>
      </c>
    </row>
    <row r="101" spans="2:65" s="12" customFormat="1">
      <c r="B101" s="151"/>
      <c r="D101" s="141" t="s">
        <v>167</v>
      </c>
      <c r="E101" s="152" t="s">
        <v>34</v>
      </c>
      <c r="F101" s="153" t="s">
        <v>178</v>
      </c>
      <c r="H101" s="152" t="s">
        <v>34</v>
      </c>
      <c r="I101" s="154"/>
      <c r="L101" s="151"/>
      <c r="M101" s="155"/>
      <c r="T101" s="156"/>
      <c r="AT101" s="152" t="s">
        <v>167</v>
      </c>
      <c r="AU101" s="152" t="s">
        <v>89</v>
      </c>
      <c r="AV101" s="12" t="s">
        <v>87</v>
      </c>
      <c r="AW101" s="12" t="s">
        <v>39</v>
      </c>
      <c r="AX101" s="12" t="s">
        <v>79</v>
      </c>
      <c r="AY101" s="152" t="s">
        <v>119</v>
      </c>
    </row>
    <row r="102" spans="2:65" s="13" customFormat="1">
      <c r="B102" s="157"/>
      <c r="D102" s="141" t="s">
        <v>167</v>
      </c>
      <c r="E102" s="158" t="s">
        <v>34</v>
      </c>
      <c r="F102" s="159" t="s">
        <v>179</v>
      </c>
      <c r="H102" s="160">
        <v>6</v>
      </c>
      <c r="I102" s="161"/>
      <c r="L102" s="157"/>
      <c r="M102" s="162"/>
      <c r="T102" s="163"/>
      <c r="AT102" s="158" t="s">
        <v>167</v>
      </c>
      <c r="AU102" s="158" t="s">
        <v>89</v>
      </c>
      <c r="AV102" s="13" t="s">
        <v>89</v>
      </c>
      <c r="AW102" s="13" t="s">
        <v>39</v>
      </c>
      <c r="AX102" s="13" t="s">
        <v>79</v>
      </c>
      <c r="AY102" s="158" t="s">
        <v>119</v>
      </c>
    </row>
    <row r="103" spans="2:65" s="14" customFormat="1">
      <c r="B103" s="164"/>
      <c r="D103" s="141" t="s">
        <v>167</v>
      </c>
      <c r="E103" s="165" t="s">
        <v>34</v>
      </c>
      <c r="F103" s="166" t="s">
        <v>180</v>
      </c>
      <c r="H103" s="167">
        <v>18</v>
      </c>
      <c r="I103" s="168"/>
      <c r="L103" s="164"/>
      <c r="M103" s="169"/>
      <c r="T103" s="170"/>
      <c r="AT103" s="165" t="s">
        <v>167</v>
      </c>
      <c r="AU103" s="165" t="s">
        <v>89</v>
      </c>
      <c r="AV103" s="14" t="s">
        <v>143</v>
      </c>
      <c r="AW103" s="14" t="s">
        <v>39</v>
      </c>
      <c r="AX103" s="14" t="s">
        <v>87</v>
      </c>
      <c r="AY103" s="165" t="s">
        <v>119</v>
      </c>
    </row>
    <row r="104" spans="2:65" s="1" customFormat="1" ht="24.2" customHeight="1">
      <c r="B104" s="33"/>
      <c r="C104" s="128" t="s">
        <v>136</v>
      </c>
      <c r="D104" s="128" t="s">
        <v>122</v>
      </c>
      <c r="E104" s="129" t="s">
        <v>181</v>
      </c>
      <c r="F104" s="130" t="s">
        <v>182</v>
      </c>
      <c r="G104" s="131" t="s">
        <v>172</v>
      </c>
      <c r="H104" s="132">
        <v>26</v>
      </c>
      <c r="I104" s="133"/>
      <c r="J104" s="134">
        <f>ROUND(I104*H104,2)</f>
        <v>0</v>
      </c>
      <c r="K104" s="130" t="s">
        <v>126</v>
      </c>
      <c r="L104" s="33"/>
      <c r="M104" s="135" t="s">
        <v>34</v>
      </c>
      <c r="N104" s="136" t="s">
        <v>50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143</v>
      </c>
      <c r="AT104" s="139" t="s">
        <v>122</v>
      </c>
      <c r="AU104" s="139" t="s">
        <v>89</v>
      </c>
      <c r="AY104" s="17" t="s">
        <v>119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7" t="s">
        <v>87</v>
      </c>
      <c r="BK104" s="140">
        <f>ROUND(I104*H104,2)</f>
        <v>0</v>
      </c>
      <c r="BL104" s="17" t="s">
        <v>143</v>
      </c>
      <c r="BM104" s="139" t="s">
        <v>183</v>
      </c>
    </row>
    <row r="105" spans="2:65" s="1" customFormat="1" ht="29.25">
      <c r="B105" s="33"/>
      <c r="D105" s="141" t="s">
        <v>129</v>
      </c>
      <c r="F105" s="142" t="s">
        <v>184</v>
      </c>
      <c r="I105" s="143"/>
      <c r="L105" s="33"/>
      <c r="M105" s="144"/>
      <c r="T105" s="54"/>
      <c r="AT105" s="17" t="s">
        <v>129</v>
      </c>
      <c r="AU105" s="17" t="s">
        <v>89</v>
      </c>
    </row>
    <row r="106" spans="2:65" s="1" customFormat="1">
      <c r="B106" s="33"/>
      <c r="D106" s="145" t="s">
        <v>130</v>
      </c>
      <c r="F106" s="146" t="s">
        <v>185</v>
      </c>
      <c r="I106" s="143"/>
      <c r="L106" s="33"/>
      <c r="M106" s="144"/>
      <c r="T106" s="54"/>
      <c r="AT106" s="17" t="s">
        <v>130</v>
      </c>
      <c r="AU106" s="17" t="s">
        <v>89</v>
      </c>
    </row>
    <row r="107" spans="2:65" s="12" customFormat="1">
      <c r="B107" s="151"/>
      <c r="D107" s="141" t="s">
        <v>167</v>
      </c>
      <c r="E107" s="152" t="s">
        <v>34</v>
      </c>
      <c r="F107" s="153" t="s">
        <v>186</v>
      </c>
      <c r="H107" s="152" t="s">
        <v>34</v>
      </c>
      <c r="I107" s="154"/>
      <c r="L107" s="151"/>
      <c r="M107" s="155"/>
      <c r="T107" s="156"/>
      <c r="AT107" s="152" t="s">
        <v>167</v>
      </c>
      <c r="AU107" s="152" t="s">
        <v>89</v>
      </c>
      <c r="AV107" s="12" t="s">
        <v>87</v>
      </c>
      <c r="AW107" s="12" t="s">
        <v>39</v>
      </c>
      <c r="AX107" s="12" t="s">
        <v>79</v>
      </c>
      <c r="AY107" s="152" t="s">
        <v>119</v>
      </c>
    </row>
    <row r="108" spans="2:65" s="13" customFormat="1">
      <c r="B108" s="157"/>
      <c r="D108" s="141" t="s">
        <v>167</v>
      </c>
      <c r="E108" s="158" t="s">
        <v>34</v>
      </c>
      <c r="F108" s="159" t="s">
        <v>187</v>
      </c>
      <c r="H108" s="160">
        <v>26</v>
      </c>
      <c r="I108" s="161"/>
      <c r="L108" s="157"/>
      <c r="M108" s="162"/>
      <c r="T108" s="163"/>
      <c r="AT108" s="158" t="s">
        <v>167</v>
      </c>
      <c r="AU108" s="158" t="s">
        <v>89</v>
      </c>
      <c r="AV108" s="13" t="s">
        <v>89</v>
      </c>
      <c r="AW108" s="13" t="s">
        <v>39</v>
      </c>
      <c r="AX108" s="13" t="s">
        <v>87</v>
      </c>
      <c r="AY108" s="158" t="s">
        <v>119</v>
      </c>
    </row>
    <row r="109" spans="2:65" s="1" customFormat="1" ht="33" customHeight="1">
      <c r="B109" s="33"/>
      <c r="C109" s="128" t="s">
        <v>143</v>
      </c>
      <c r="D109" s="128" t="s">
        <v>122</v>
      </c>
      <c r="E109" s="129" t="s">
        <v>188</v>
      </c>
      <c r="F109" s="130" t="s">
        <v>189</v>
      </c>
      <c r="G109" s="131" t="s">
        <v>172</v>
      </c>
      <c r="H109" s="132">
        <v>18</v>
      </c>
      <c r="I109" s="133"/>
      <c r="J109" s="134">
        <f>ROUND(I109*H109,2)</f>
        <v>0</v>
      </c>
      <c r="K109" s="130" t="s">
        <v>126</v>
      </c>
      <c r="L109" s="33"/>
      <c r="M109" s="135" t="s">
        <v>34</v>
      </c>
      <c r="N109" s="136" t="s">
        <v>50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143</v>
      </c>
      <c r="AT109" s="139" t="s">
        <v>122</v>
      </c>
      <c r="AU109" s="139" t="s">
        <v>89</v>
      </c>
      <c r="AY109" s="17" t="s">
        <v>119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7" t="s">
        <v>87</v>
      </c>
      <c r="BK109" s="140">
        <f>ROUND(I109*H109,2)</f>
        <v>0</v>
      </c>
      <c r="BL109" s="17" t="s">
        <v>143</v>
      </c>
      <c r="BM109" s="139" t="s">
        <v>190</v>
      </c>
    </row>
    <row r="110" spans="2:65" s="1" customFormat="1" ht="29.25">
      <c r="B110" s="33"/>
      <c r="D110" s="141" t="s">
        <v>129</v>
      </c>
      <c r="F110" s="142" t="s">
        <v>191</v>
      </c>
      <c r="I110" s="143"/>
      <c r="L110" s="33"/>
      <c r="M110" s="144"/>
      <c r="T110" s="54"/>
      <c r="AT110" s="17" t="s">
        <v>129</v>
      </c>
      <c r="AU110" s="17" t="s">
        <v>89</v>
      </c>
    </row>
    <row r="111" spans="2:65" s="1" customFormat="1">
      <c r="B111" s="33"/>
      <c r="D111" s="145" t="s">
        <v>130</v>
      </c>
      <c r="F111" s="146" t="s">
        <v>192</v>
      </c>
      <c r="I111" s="143"/>
      <c r="L111" s="33"/>
      <c r="M111" s="144"/>
      <c r="T111" s="54"/>
      <c r="AT111" s="17" t="s">
        <v>130</v>
      </c>
      <c r="AU111" s="17" t="s">
        <v>89</v>
      </c>
    </row>
    <row r="112" spans="2:65" s="12" customFormat="1">
      <c r="B112" s="151"/>
      <c r="D112" s="141" t="s">
        <v>167</v>
      </c>
      <c r="E112" s="152" t="s">
        <v>34</v>
      </c>
      <c r="F112" s="153" t="s">
        <v>176</v>
      </c>
      <c r="H112" s="152" t="s">
        <v>34</v>
      </c>
      <c r="I112" s="154"/>
      <c r="L112" s="151"/>
      <c r="M112" s="155"/>
      <c r="T112" s="156"/>
      <c r="AT112" s="152" t="s">
        <v>167</v>
      </c>
      <c r="AU112" s="152" t="s">
        <v>89</v>
      </c>
      <c r="AV112" s="12" t="s">
        <v>87</v>
      </c>
      <c r="AW112" s="12" t="s">
        <v>39</v>
      </c>
      <c r="AX112" s="12" t="s">
        <v>79</v>
      </c>
      <c r="AY112" s="152" t="s">
        <v>119</v>
      </c>
    </row>
    <row r="113" spans="2:65" s="13" customFormat="1">
      <c r="B113" s="157"/>
      <c r="D113" s="141" t="s">
        <v>167</v>
      </c>
      <c r="E113" s="158" t="s">
        <v>34</v>
      </c>
      <c r="F113" s="159" t="s">
        <v>177</v>
      </c>
      <c r="H113" s="160">
        <v>12</v>
      </c>
      <c r="I113" s="161"/>
      <c r="L113" s="157"/>
      <c r="M113" s="162"/>
      <c r="T113" s="163"/>
      <c r="AT113" s="158" t="s">
        <v>167</v>
      </c>
      <c r="AU113" s="158" t="s">
        <v>89</v>
      </c>
      <c r="AV113" s="13" t="s">
        <v>89</v>
      </c>
      <c r="AW113" s="13" t="s">
        <v>39</v>
      </c>
      <c r="AX113" s="13" t="s">
        <v>79</v>
      </c>
      <c r="AY113" s="158" t="s">
        <v>119</v>
      </c>
    </row>
    <row r="114" spans="2:65" s="12" customFormat="1">
      <c r="B114" s="151"/>
      <c r="D114" s="141" t="s">
        <v>167</v>
      </c>
      <c r="E114" s="152" t="s">
        <v>34</v>
      </c>
      <c r="F114" s="153" t="s">
        <v>178</v>
      </c>
      <c r="H114" s="152" t="s">
        <v>34</v>
      </c>
      <c r="I114" s="154"/>
      <c r="L114" s="151"/>
      <c r="M114" s="155"/>
      <c r="T114" s="156"/>
      <c r="AT114" s="152" t="s">
        <v>167</v>
      </c>
      <c r="AU114" s="152" t="s">
        <v>89</v>
      </c>
      <c r="AV114" s="12" t="s">
        <v>87</v>
      </c>
      <c r="AW114" s="12" t="s">
        <v>39</v>
      </c>
      <c r="AX114" s="12" t="s">
        <v>79</v>
      </c>
      <c r="AY114" s="152" t="s">
        <v>119</v>
      </c>
    </row>
    <row r="115" spans="2:65" s="13" customFormat="1">
      <c r="B115" s="157"/>
      <c r="D115" s="141" t="s">
        <v>167</v>
      </c>
      <c r="E115" s="158" t="s">
        <v>34</v>
      </c>
      <c r="F115" s="159" t="s">
        <v>179</v>
      </c>
      <c r="H115" s="160">
        <v>6</v>
      </c>
      <c r="I115" s="161"/>
      <c r="L115" s="157"/>
      <c r="M115" s="162"/>
      <c r="T115" s="163"/>
      <c r="AT115" s="158" t="s">
        <v>167</v>
      </c>
      <c r="AU115" s="158" t="s">
        <v>89</v>
      </c>
      <c r="AV115" s="13" t="s">
        <v>89</v>
      </c>
      <c r="AW115" s="13" t="s">
        <v>39</v>
      </c>
      <c r="AX115" s="13" t="s">
        <v>79</v>
      </c>
      <c r="AY115" s="158" t="s">
        <v>119</v>
      </c>
    </row>
    <row r="116" spans="2:65" s="14" customFormat="1">
      <c r="B116" s="164"/>
      <c r="D116" s="141" t="s">
        <v>167</v>
      </c>
      <c r="E116" s="165" t="s">
        <v>34</v>
      </c>
      <c r="F116" s="166" t="s">
        <v>180</v>
      </c>
      <c r="H116" s="167">
        <v>18</v>
      </c>
      <c r="I116" s="168"/>
      <c r="L116" s="164"/>
      <c r="M116" s="169"/>
      <c r="T116" s="170"/>
      <c r="AT116" s="165" t="s">
        <v>167</v>
      </c>
      <c r="AU116" s="165" t="s">
        <v>89</v>
      </c>
      <c r="AV116" s="14" t="s">
        <v>143</v>
      </c>
      <c r="AW116" s="14" t="s">
        <v>39</v>
      </c>
      <c r="AX116" s="14" t="s">
        <v>87</v>
      </c>
      <c r="AY116" s="165" t="s">
        <v>119</v>
      </c>
    </row>
    <row r="117" spans="2:65" s="1" customFormat="1" ht="33" customHeight="1">
      <c r="B117" s="33"/>
      <c r="C117" s="128" t="s">
        <v>118</v>
      </c>
      <c r="D117" s="128" t="s">
        <v>122</v>
      </c>
      <c r="E117" s="129" t="s">
        <v>193</v>
      </c>
      <c r="F117" s="130" t="s">
        <v>194</v>
      </c>
      <c r="G117" s="131" t="s">
        <v>172</v>
      </c>
      <c r="H117" s="132">
        <v>336.22</v>
      </c>
      <c r="I117" s="133"/>
      <c r="J117" s="134">
        <f>ROUND(I117*H117,2)</f>
        <v>0</v>
      </c>
      <c r="K117" s="130" t="s">
        <v>126</v>
      </c>
      <c r="L117" s="33"/>
      <c r="M117" s="135" t="s">
        <v>34</v>
      </c>
      <c r="N117" s="136" t="s">
        <v>50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143</v>
      </c>
      <c r="AT117" s="139" t="s">
        <v>122</v>
      </c>
      <c r="AU117" s="139" t="s">
        <v>89</v>
      </c>
      <c r="AY117" s="17" t="s">
        <v>119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7" t="s">
        <v>87</v>
      </c>
      <c r="BK117" s="140">
        <f>ROUND(I117*H117,2)</f>
        <v>0</v>
      </c>
      <c r="BL117" s="17" t="s">
        <v>143</v>
      </c>
      <c r="BM117" s="139" t="s">
        <v>195</v>
      </c>
    </row>
    <row r="118" spans="2:65" s="1" customFormat="1" ht="29.25">
      <c r="B118" s="33"/>
      <c r="D118" s="141" t="s">
        <v>129</v>
      </c>
      <c r="F118" s="142" t="s">
        <v>196</v>
      </c>
      <c r="I118" s="143"/>
      <c r="L118" s="33"/>
      <c r="M118" s="144"/>
      <c r="T118" s="54"/>
      <c r="AT118" s="17" t="s">
        <v>129</v>
      </c>
      <c r="AU118" s="17" t="s">
        <v>89</v>
      </c>
    </row>
    <row r="119" spans="2:65" s="1" customFormat="1">
      <c r="B119" s="33"/>
      <c r="D119" s="145" t="s">
        <v>130</v>
      </c>
      <c r="F119" s="146" t="s">
        <v>197</v>
      </c>
      <c r="I119" s="143"/>
      <c r="L119" s="33"/>
      <c r="M119" s="144"/>
      <c r="T119" s="54"/>
      <c r="AT119" s="17" t="s">
        <v>130</v>
      </c>
      <c r="AU119" s="17" t="s">
        <v>89</v>
      </c>
    </row>
    <row r="120" spans="2:65" s="12" customFormat="1">
      <c r="B120" s="151"/>
      <c r="D120" s="141" t="s">
        <v>167</v>
      </c>
      <c r="E120" s="152" t="s">
        <v>34</v>
      </c>
      <c r="F120" s="153" t="s">
        <v>168</v>
      </c>
      <c r="H120" s="152" t="s">
        <v>34</v>
      </c>
      <c r="I120" s="154"/>
      <c r="L120" s="151"/>
      <c r="M120" s="155"/>
      <c r="T120" s="156"/>
      <c r="AT120" s="152" t="s">
        <v>167</v>
      </c>
      <c r="AU120" s="152" t="s">
        <v>89</v>
      </c>
      <c r="AV120" s="12" t="s">
        <v>87</v>
      </c>
      <c r="AW120" s="12" t="s">
        <v>39</v>
      </c>
      <c r="AX120" s="12" t="s">
        <v>79</v>
      </c>
      <c r="AY120" s="152" t="s">
        <v>119</v>
      </c>
    </row>
    <row r="121" spans="2:65" s="13" customFormat="1">
      <c r="B121" s="157"/>
      <c r="D121" s="141" t="s">
        <v>167</v>
      </c>
      <c r="E121" s="158" t="s">
        <v>34</v>
      </c>
      <c r="F121" s="159" t="s">
        <v>198</v>
      </c>
      <c r="H121" s="160">
        <v>374.4</v>
      </c>
      <c r="I121" s="161"/>
      <c r="L121" s="157"/>
      <c r="M121" s="162"/>
      <c r="T121" s="163"/>
      <c r="AT121" s="158" t="s">
        <v>167</v>
      </c>
      <c r="AU121" s="158" t="s">
        <v>89</v>
      </c>
      <c r="AV121" s="13" t="s">
        <v>89</v>
      </c>
      <c r="AW121" s="13" t="s">
        <v>39</v>
      </c>
      <c r="AX121" s="13" t="s">
        <v>79</v>
      </c>
      <c r="AY121" s="158" t="s">
        <v>119</v>
      </c>
    </row>
    <row r="122" spans="2:65" s="13" customFormat="1">
      <c r="B122" s="157"/>
      <c r="D122" s="141" t="s">
        <v>167</v>
      </c>
      <c r="E122" s="158" t="s">
        <v>34</v>
      </c>
      <c r="F122" s="159" t="s">
        <v>199</v>
      </c>
      <c r="H122" s="160">
        <v>78</v>
      </c>
      <c r="I122" s="161"/>
      <c r="L122" s="157"/>
      <c r="M122" s="162"/>
      <c r="T122" s="163"/>
      <c r="AT122" s="158" t="s">
        <v>167</v>
      </c>
      <c r="AU122" s="158" t="s">
        <v>89</v>
      </c>
      <c r="AV122" s="13" t="s">
        <v>89</v>
      </c>
      <c r="AW122" s="13" t="s">
        <v>39</v>
      </c>
      <c r="AX122" s="13" t="s">
        <v>79</v>
      </c>
      <c r="AY122" s="158" t="s">
        <v>119</v>
      </c>
    </row>
    <row r="123" spans="2:65" s="12" customFormat="1">
      <c r="B123" s="151"/>
      <c r="D123" s="141" t="s">
        <v>167</v>
      </c>
      <c r="E123" s="152" t="s">
        <v>34</v>
      </c>
      <c r="F123" s="153" t="s">
        <v>186</v>
      </c>
      <c r="H123" s="152" t="s">
        <v>34</v>
      </c>
      <c r="I123" s="154"/>
      <c r="L123" s="151"/>
      <c r="M123" s="155"/>
      <c r="T123" s="156"/>
      <c r="AT123" s="152" t="s">
        <v>167</v>
      </c>
      <c r="AU123" s="152" t="s">
        <v>89</v>
      </c>
      <c r="AV123" s="12" t="s">
        <v>87</v>
      </c>
      <c r="AW123" s="12" t="s">
        <v>39</v>
      </c>
      <c r="AX123" s="12" t="s">
        <v>79</v>
      </c>
      <c r="AY123" s="152" t="s">
        <v>119</v>
      </c>
    </row>
    <row r="124" spans="2:65" s="13" customFormat="1">
      <c r="B124" s="157"/>
      <c r="D124" s="141" t="s">
        <v>167</v>
      </c>
      <c r="E124" s="158" t="s">
        <v>34</v>
      </c>
      <c r="F124" s="159" t="s">
        <v>200</v>
      </c>
      <c r="H124" s="160">
        <v>-26</v>
      </c>
      <c r="I124" s="161"/>
      <c r="L124" s="157"/>
      <c r="M124" s="162"/>
      <c r="T124" s="163"/>
      <c r="AT124" s="158" t="s">
        <v>167</v>
      </c>
      <c r="AU124" s="158" t="s">
        <v>89</v>
      </c>
      <c r="AV124" s="13" t="s">
        <v>89</v>
      </c>
      <c r="AW124" s="13" t="s">
        <v>39</v>
      </c>
      <c r="AX124" s="13" t="s">
        <v>79</v>
      </c>
      <c r="AY124" s="158" t="s">
        <v>119</v>
      </c>
    </row>
    <row r="125" spans="2:65" s="12" customFormat="1">
      <c r="B125" s="151"/>
      <c r="D125" s="141" t="s">
        <v>167</v>
      </c>
      <c r="E125" s="152" t="s">
        <v>34</v>
      </c>
      <c r="F125" s="153" t="s">
        <v>176</v>
      </c>
      <c r="H125" s="152" t="s">
        <v>34</v>
      </c>
      <c r="I125" s="154"/>
      <c r="L125" s="151"/>
      <c r="M125" s="155"/>
      <c r="T125" s="156"/>
      <c r="AT125" s="152" t="s">
        <v>167</v>
      </c>
      <c r="AU125" s="152" t="s">
        <v>89</v>
      </c>
      <c r="AV125" s="12" t="s">
        <v>87</v>
      </c>
      <c r="AW125" s="12" t="s">
        <v>39</v>
      </c>
      <c r="AX125" s="12" t="s">
        <v>79</v>
      </c>
      <c r="AY125" s="152" t="s">
        <v>119</v>
      </c>
    </row>
    <row r="126" spans="2:65" s="13" customFormat="1">
      <c r="B126" s="157"/>
      <c r="D126" s="141" t="s">
        <v>167</v>
      </c>
      <c r="E126" s="158" t="s">
        <v>34</v>
      </c>
      <c r="F126" s="159" t="s">
        <v>201</v>
      </c>
      <c r="H126" s="160">
        <v>-12</v>
      </c>
      <c r="I126" s="161"/>
      <c r="L126" s="157"/>
      <c r="M126" s="162"/>
      <c r="T126" s="163"/>
      <c r="AT126" s="158" t="s">
        <v>167</v>
      </c>
      <c r="AU126" s="158" t="s">
        <v>89</v>
      </c>
      <c r="AV126" s="13" t="s">
        <v>89</v>
      </c>
      <c r="AW126" s="13" t="s">
        <v>39</v>
      </c>
      <c r="AX126" s="13" t="s">
        <v>79</v>
      </c>
      <c r="AY126" s="158" t="s">
        <v>119</v>
      </c>
    </row>
    <row r="127" spans="2:65" s="12" customFormat="1">
      <c r="B127" s="151"/>
      <c r="D127" s="141" t="s">
        <v>167</v>
      </c>
      <c r="E127" s="152" t="s">
        <v>34</v>
      </c>
      <c r="F127" s="153" t="s">
        <v>202</v>
      </c>
      <c r="H127" s="152" t="s">
        <v>34</v>
      </c>
      <c r="I127" s="154"/>
      <c r="L127" s="151"/>
      <c r="M127" s="155"/>
      <c r="T127" s="156"/>
      <c r="AT127" s="152" t="s">
        <v>167</v>
      </c>
      <c r="AU127" s="152" t="s">
        <v>89</v>
      </c>
      <c r="AV127" s="12" t="s">
        <v>87</v>
      </c>
      <c r="AW127" s="12" t="s">
        <v>39</v>
      </c>
      <c r="AX127" s="12" t="s">
        <v>79</v>
      </c>
      <c r="AY127" s="152" t="s">
        <v>119</v>
      </c>
    </row>
    <row r="128" spans="2:65" s="13" customFormat="1">
      <c r="B128" s="157"/>
      <c r="D128" s="141" t="s">
        <v>167</v>
      </c>
      <c r="E128" s="158" t="s">
        <v>34</v>
      </c>
      <c r="F128" s="159" t="s">
        <v>203</v>
      </c>
      <c r="H128" s="160">
        <v>-48</v>
      </c>
      <c r="I128" s="161"/>
      <c r="L128" s="157"/>
      <c r="M128" s="162"/>
      <c r="T128" s="163"/>
      <c r="AT128" s="158" t="s">
        <v>167</v>
      </c>
      <c r="AU128" s="158" t="s">
        <v>89</v>
      </c>
      <c r="AV128" s="13" t="s">
        <v>89</v>
      </c>
      <c r="AW128" s="13" t="s">
        <v>39</v>
      </c>
      <c r="AX128" s="13" t="s">
        <v>79</v>
      </c>
      <c r="AY128" s="158" t="s">
        <v>119</v>
      </c>
    </row>
    <row r="129" spans="2:65" s="13" customFormat="1">
      <c r="B129" s="157"/>
      <c r="D129" s="141" t="s">
        <v>167</v>
      </c>
      <c r="E129" s="158" t="s">
        <v>34</v>
      </c>
      <c r="F129" s="159" t="s">
        <v>204</v>
      </c>
      <c r="H129" s="160">
        <v>-30.18</v>
      </c>
      <c r="I129" s="161"/>
      <c r="L129" s="157"/>
      <c r="M129" s="162"/>
      <c r="T129" s="163"/>
      <c r="AT129" s="158" t="s">
        <v>167</v>
      </c>
      <c r="AU129" s="158" t="s">
        <v>89</v>
      </c>
      <c r="AV129" s="13" t="s">
        <v>89</v>
      </c>
      <c r="AW129" s="13" t="s">
        <v>39</v>
      </c>
      <c r="AX129" s="13" t="s">
        <v>79</v>
      </c>
      <c r="AY129" s="158" t="s">
        <v>119</v>
      </c>
    </row>
    <row r="130" spans="2:65" s="14" customFormat="1">
      <c r="B130" s="164"/>
      <c r="D130" s="141" t="s">
        <v>167</v>
      </c>
      <c r="E130" s="165" t="s">
        <v>34</v>
      </c>
      <c r="F130" s="166" t="s">
        <v>180</v>
      </c>
      <c r="H130" s="167">
        <v>336.21999999999997</v>
      </c>
      <c r="I130" s="168"/>
      <c r="L130" s="164"/>
      <c r="M130" s="169"/>
      <c r="T130" s="170"/>
      <c r="AT130" s="165" t="s">
        <v>167</v>
      </c>
      <c r="AU130" s="165" t="s">
        <v>89</v>
      </c>
      <c r="AV130" s="14" t="s">
        <v>143</v>
      </c>
      <c r="AW130" s="14" t="s">
        <v>39</v>
      </c>
      <c r="AX130" s="14" t="s">
        <v>87</v>
      </c>
      <c r="AY130" s="165" t="s">
        <v>119</v>
      </c>
    </row>
    <row r="131" spans="2:65" s="1" customFormat="1" ht="33" customHeight="1">
      <c r="B131" s="33"/>
      <c r="C131" s="128" t="s">
        <v>205</v>
      </c>
      <c r="D131" s="128" t="s">
        <v>122</v>
      </c>
      <c r="E131" s="129" t="s">
        <v>206</v>
      </c>
      <c r="F131" s="130" t="s">
        <v>207</v>
      </c>
      <c r="G131" s="131" t="s">
        <v>208</v>
      </c>
      <c r="H131" s="132">
        <v>65.150000000000006</v>
      </c>
      <c r="I131" s="133"/>
      <c r="J131" s="134">
        <f>ROUND(I131*H131,2)</f>
        <v>0</v>
      </c>
      <c r="K131" s="130" t="s">
        <v>126</v>
      </c>
      <c r="L131" s="33"/>
      <c r="M131" s="135" t="s">
        <v>34</v>
      </c>
      <c r="N131" s="136" t="s">
        <v>50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143</v>
      </c>
      <c r="AT131" s="139" t="s">
        <v>122</v>
      </c>
      <c r="AU131" s="139" t="s">
        <v>89</v>
      </c>
      <c r="AY131" s="17" t="s">
        <v>119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87</v>
      </c>
      <c r="BK131" s="140">
        <f>ROUND(I131*H131,2)</f>
        <v>0</v>
      </c>
      <c r="BL131" s="17" t="s">
        <v>143</v>
      </c>
      <c r="BM131" s="139" t="s">
        <v>209</v>
      </c>
    </row>
    <row r="132" spans="2:65" s="1" customFormat="1" ht="19.5">
      <c r="B132" s="33"/>
      <c r="D132" s="141" t="s">
        <v>129</v>
      </c>
      <c r="F132" s="142" t="s">
        <v>210</v>
      </c>
      <c r="I132" s="143"/>
      <c r="L132" s="33"/>
      <c r="M132" s="144"/>
      <c r="T132" s="54"/>
      <c r="AT132" s="17" t="s">
        <v>129</v>
      </c>
      <c r="AU132" s="17" t="s">
        <v>89</v>
      </c>
    </row>
    <row r="133" spans="2:65" s="1" customFormat="1">
      <c r="B133" s="33"/>
      <c r="D133" s="145" t="s">
        <v>130</v>
      </c>
      <c r="F133" s="146" t="s">
        <v>211</v>
      </c>
      <c r="I133" s="143"/>
      <c r="L133" s="33"/>
      <c r="M133" s="144"/>
      <c r="T133" s="54"/>
      <c r="AT133" s="17" t="s">
        <v>130</v>
      </c>
      <c r="AU133" s="17" t="s">
        <v>89</v>
      </c>
    </row>
    <row r="134" spans="2:65" s="12" customFormat="1">
      <c r="B134" s="151"/>
      <c r="D134" s="141" t="s">
        <v>167</v>
      </c>
      <c r="E134" s="152" t="s">
        <v>34</v>
      </c>
      <c r="F134" s="153" t="s">
        <v>202</v>
      </c>
      <c r="H134" s="152" t="s">
        <v>34</v>
      </c>
      <c r="I134" s="154"/>
      <c r="L134" s="151"/>
      <c r="M134" s="155"/>
      <c r="T134" s="156"/>
      <c r="AT134" s="152" t="s">
        <v>167</v>
      </c>
      <c r="AU134" s="152" t="s">
        <v>89</v>
      </c>
      <c r="AV134" s="12" t="s">
        <v>87</v>
      </c>
      <c r="AW134" s="12" t="s">
        <v>39</v>
      </c>
      <c r="AX134" s="12" t="s">
        <v>79</v>
      </c>
      <c r="AY134" s="152" t="s">
        <v>119</v>
      </c>
    </row>
    <row r="135" spans="2:65" s="13" customFormat="1">
      <c r="B135" s="157"/>
      <c r="D135" s="141" t="s">
        <v>167</v>
      </c>
      <c r="E135" s="158" t="s">
        <v>34</v>
      </c>
      <c r="F135" s="159" t="s">
        <v>212</v>
      </c>
      <c r="H135" s="160">
        <v>40</v>
      </c>
      <c r="I135" s="161"/>
      <c r="L135" s="157"/>
      <c r="M135" s="162"/>
      <c r="T135" s="163"/>
      <c r="AT135" s="158" t="s">
        <v>167</v>
      </c>
      <c r="AU135" s="158" t="s">
        <v>89</v>
      </c>
      <c r="AV135" s="13" t="s">
        <v>89</v>
      </c>
      <c r="AW135" s="13" t="s">
        <v>39</v>
      </c>
      <c r="AX135" s="13" t="s">
        <v>79</v>
      </c>
      <c r="AY135" s="158" t="s">
        <v>119</v>
      </c>
    </row>
    <row r="136" spans="2:65" s="13" customFormat="1">
      <c r="B136" s="157"/>
      <c r="D136" s="141" t="s">
        <v>167</v>
      </c>
      <c r="E136" s="158" t="s">
        <v>34</v>
      </c>
      <c r="F136" s="159" t="s">
        <v>213</v>
      </c>
      <c r="H136" s="160">
        <v>25.15</v>
      </c>
      <c r="I136" s="161"/>
      <c r="L136" s="157"/>
      <c r="M136" s="162"/>
      <c r="T136" s="163"/>
      <c r="AT136" s="158" t="s">
        <v>167</v>
      </c>
      <c r="AU136" s="158" t="s">
        <v>89</v>
      </c>
      <c r="AV136" s="13" t="s">
        <v>89</v>
      </c>
      <c r="AW136" s="13" t="s">
        <v>39</v>
      </c>
      <c r="AX136" s="13" t="s">
        <v>79</v>
      </c>
      <c r="AY136" s="158" t="s">
        <v>119</v>
      </c>
    </row>
    <row r="137" spans="2:65" s="14" customFormat="1">
      <c r="B137" s="164"/>
      <c r="D137" s="141" t="s">
        <v>167</v>
      </c>
      <c r="E137" s="165" t="s">
        <v>34</v>
      </c>
      <c r="F137" s="166" t="s">
        <v>180</v>
      </c>
      <c r="H137" s="167">
        <v>65.150000000000006</v>
      </c>
      <c r="I137" s="168"/>
      <c r="L137" s="164"/>
      <c r="M137" s="169"/>
      <c r="T137" s="170"/>
      <c r="AT137" s="165" t="s">
        <v>167</v>
      </c>
      <c r="AU137" s="165" t="s">
        <v>89</v>
      </c>
      <c r="AV137" s="14" t="s">
        <v>143</v>
      </c>
      <c r="AW137" s="14" t="s">
        <v>39</v>
      </c>
      <c r="AX137" s="14" t="s">
        <v>87</v>
      </c>
      <c r="AY137" s="165" t="s">
        <v>119</v>
      </c>
    </row>
    <row r="138" spans="2:65" s="1" customFormat="1" ht="24.2" customHeight="1">
      <c r="B138" s="33"/>
      <c r="C138" s="128" t="s">
        <v>214</v>
      </c>
      <c r="D138" s="128" t="s">
        <v>122</v>
      </c>
      <c r="E138" s="129" t="s">
        <v>215</v>
      </c>
      <c r="F138" s="130" t="s">
        <v>216</v>
      </c>
      <c r="G138" s="131" t="s">
        <v>163</v>
      </c>
      <c r="H138" s="132">
        <v>455</v>
      </c>
      <c r="I138" s="133"/>
      <c r="J138" s="134">
        <f>ROUND(I138*H138,2)</f>
        <v>0</v>
      </c>
      <c r="K138" s="130" t="s">
        <v>126</v>
      </c>
      <c r="L138" s="33"/>
      <c r="M138" s="135" t="s">
        <v>34</v>
      </c>
      <c r="N138" s="136" t="s">
        <v>50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143</v>
      </c>
      <c r="AT138" s="139" t="s">
        <v>122</v>
      </c>
      <c r="AU138" s="139" t="s">
        <v>89</v>
      </c>
      <c r="AY138" s="17" t="s">
        <v>119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7" t="s">
        <v>87</v>
      </c>
      <c r="BK138" s="140">
        <f>ROUND(I138*H138,2)</f>
        <v>0</v>
      </c>
      <c r="BL138" s="17" t="s">
        <v>143</v>
      </c>
      <c r="BM138" s="139" t="s">
        <v>217</v>
      </c>
    </row>
    <row r="139" spans="2:65" s="1" customFormat="1" ht="19.5">
      <c r="B139" s="33"/>
      <c r="D139" s="141" t="s">
        <v>129</v>
      </c>
      <c r="F139" s="142" t="s">
        <v>218</v>
      </c>
      <c r="I139" s="143"/>
      <c r="L139" s="33"/>
      <c r="M139" s="144"/>
      <c r="T139" s="54"/>
      <c r="AT139" s="17" t="s">
        <v>129</v>
      </c>
      <c r="AU139" s="17" t="s">
        <v>89</v>
      </c>
    </row>
    <row r="140" spans="2:65" s="1" customFormat="1">
      <c r="B140" s="33"/>
      <c r="D140" s="145" t="s">
        <v>130</v>
      </c>
      <c r="F140" s="146" t="s">
        <v>219</v>
      </c>
      <c r="I140" s="143"/>
      <c r="L140" s="33"/>
      <c r="M140" s="144"/>
      <c r="T140" s="54"/>
      <c r="AT140" s="17" t="s">
        <v>130</v>
      </c>
      <c r="AU140" s="17" t="s">
        <v>89</v>
      </c>
    </row>
    <row r="141" spans="2:65" s="12" customFormat="1">
      <c r="B141" s="151"/>
      <c r="D141" s="141" t="s">
        <v>167</v>
      </c>
      <c r="E141" s="152" t="s">
        <v>34</v>
      </c>
      <c r="F141" s="153" t="s">
        <v>168</v>
      </c>
      <c r="H141" s="152" t="s">
        <v>34</v>
      </c>
      <c r="I141" s="154"/>
      <c r="L141" s="151"/>
      <c r="M141" s="155"/>
      <c r="T141" s="156"/>
      <c r="AT141" s="152" t="s">
        <v>167</v>
      </c>
      <c r="AU141" s="152" t="s">
        <v>89</v>
      </c>
      <c r="AV141" s="12" t="s">
        <v>87</v>
      </c>
      <c r="AW141" s="12" t="s">
        <v>39</v>
      </c>
      <c r="AX141" s="12" t="s">
        <v>79</v>
      </c>
      <c r="AY141" s="152" t="s">
        <v>119</v>
      </c>
    </row>
    <row r="142" spans="2:65" s="13" customFormat="1">
      <c r="B142" s="157"/>
      <c r="D142" s="141" t="s">
        <v>167</v>
      </c>
      <c r="E142" s="158" t="s">
        <v>34</v>
      </c>
      <c r="F142" s="159" t="s">
        <v>169</v>
      </c>
      <c r="H142" s="160">
        <v>455</v>
      </c>
      <c r="I142" s="161"/>
      <c r="L142" s="157"/>
      <c r="M142" s="162"/>
      <c r="T142" s="163"/>
      <c r="AT142" s="158" t="s">
        <v>167</v>
      </c>
      <c r="AU142" s="158" t="s">
        <v>89</v>
      </c>
      <c r="AV142" s="13" t="s">
        <v>89</v>
      </c>
      <c r="AW142" s="13" t="s">
        <v>39</v>
      </c>
      <c r="AX142" s="13" t="s">
        <v>87</v>
      </c>
      <c r="AY142" s="158" t="s">
        <v>119</v>
      </c>
    </row>
    <row r="143" spans="2:65" s="1" customFormat="1" ht="37.9" customHeight="1">
      <c r="B143" s="33"/>
      <c r="C143" s="128" t="s">
        <v>220</v>
      </c>
      <c r="D143" s="128" t="s">
        <v>122</v>
      </c>
      <c r="E143" s="129" t="s">
        <v>221</v>
      </c>
      <c r="F143" s="130" t="s">
        <v>222</v>
      </c>
      <c r="G143" s="131" t="s">
        <v>172</v>
      </c>
      <c r="H143" s="132">
        <v>68.25</v>
      </c>
      <c r="I143" s="133"/>
      <c r="J143" s="134">
        <f>ROUND(I143*H143,2)</f>
        <v>0</v>
      </c>
      <c r="K143" s="130" t="s">
        <v>126</v>
      </c>
      <c r="L143" s="33"/>
      <c r="M143" s="135" t="s">
        <v>34</v>
      </c>
      <c r="N143" s="136" t="s">
        <v>50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143</v>
      </c>
      <c r="AT143" s="139" t="s">
        <v>122</v>
      </c>
      <c r="AU143" s="139" t="s">
        <v>89</v>
      </c>
      <c r="AY143" s="17" t="s">
        <v>119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7" t="s">
        <v>87</v>
      </c>
      <c r="BK143" s="140">
        <f>ROUND(I143*H143,2)</f>
        <v>0</v>
      </c>
      <c r="BL143" s="17" t="s">
        <v>143</v>
      </c>
      <c r="BM143" s="139" t="s">
        <v>223</v>
      </c>
    </row>
    <row r="144" spans="2:65" s="1" customFormat="1" ht="39">
      <c r="B144" s="33"/>
      <c r="D144" s="141" t="s">
        <v>129</v>
      </c>
      <c r="F144" s="142" t="s">
        <v>224</v>
      </c>
      <c r="I144" s="143"/>
      <c r="L144" s="33"/>
      <c r="M144" s="144"/>
      <c r="T144" s="54"/>
      <c r="AT144" s="17" t="s">
        <v>129</v>
      </c>
      <c r="AU144" s="17" t="s">
        <v>89</v>
      </c>
    </row>
    <row r="145" spans="2:65" s="1" customFormat="1">
      <c r="B145" s="33"/>
      <c r="D145" s="145" t="s">
        <v>130</v>
      </c>
      <c r="F145" s="146" t="s">
        <v>225</v>
      </c>
      <c r="I145" s="143"/>
      <c r="L145" s="33"/>
      <c r="M145" s="144"/>
      <c r="T145" s="54"/>
      <c r="AT145" s="17" t="s">
        <v>130</v>
      </c>
      <c r="AU145" s="17" t="s">
        <v>89</v>
      </c>
    </row>
    <row r="146" spans="2:65" s="12" customFormat="1">
      <c r="B146" s="151"/>
      <c r="D146" s="141" t="s">
        <v>167</v>
      </c>
      <c r="E146" s="152" t="s">
        <v>34</v>
      </c>
      <c r="F146" s="153" t="s">
        <v>168</v>
      </c>
      <c r="H146" s="152" t="s">
        <v>34</v>
      </c>
      <c r="I146" s="154"/>
      <c r="L146" s="151"/>
      <c r="M146" s="155"/>
      <c r="T146" s="156"/>
      <c r="AT146" s="152" t="s">
        <v>167</v>
      </c>
      <c r="AU146" s="152" t="s">
        <v>89</v>
      </c>
      <c r="AV146" s="12" t="s">
        <v>87</v>
      </c>
      <c r="AW146" s="12" t="s">
        <v>39</v>
      </c>
      <c r="AX146" s="12" t="s">
        <v>79</v>
      </c>
      <c r="AY146" s="152" t="s">
        <v>119</v>
      </c>
    </row>
    <row r="147" spans="2:65" s="12" customFormat="1">
      <c r="B147" s="151"/>
      <c r="D147" s="141" t="s">
        <v>167</v>
      </c>
      <c r="E147" s="152" t="s">
        <v>34</v>
      </c>
      <c r="F147" s="153" t="s">
        <v>226</v>
      </c>
      <c r="H147" s="152" t="s">
        <v>34</v>
      </c>
      <c r="I147" s="154"/>
      <c r="L147" s="151"/>
      <c r="M147" s="155"/>
      <c r="T147" s="156"/>
      <c r="AT147" s="152" t="s">
        <v>167</v>
      </c>
      <c r="AU147" s="152" t="s">
        <v>89</v>
      </c>
      <c r="AV147" s="12" t="s">
        <v>87</v>
      </c>
      <c r="AW147" s="12" t="s">
        <v>39</v>
      </c>
      <c r="AX147" s="12" t="s">
        <v>79</v>
      </c>
      <c r="AY147" s="152" t="s">
        <v>119</v>
      </c>
    </row>
    <row r="148" spans="2:65" s="13" customFormat="1">
      <c r="B148" s="157"/>
      <c r="D148" s="141" t="s">
        <v>167</v>
      </c>
      <c r="E148" s="158" t="s">
        <v>34</v>
      </c>
      <c r="F148" s="159" t="s">
        <v>227</v>
      </c>
      <c r="H148" s="160">
        <v>68.25</v>
      </c>
      <c r="I148" s="161"/>
      <c r="L148" s="157"/>
      <c r="M148" s="162"/>
      <c r="T148" s="163"/>
      <c r="AT148" s="158" t="s">
        <v>167</v>
      </c>
      <c r="AU148" s="158" t="s">
        <v>89</v>
      </c>
      <c r="AV148" s="13" t="s">
        <v>89</v>
      </c>
      <c r="AW148" s="13" t="s">
        <v>39</v>
      </c>
      <c r="AX148" s="13" t="s">
        <v>87</v>
      </c>
      <c r="AY148" s="158" t="s">
        <v>119</v>
      </c>
    </row>
    <row r="149" spans="2:65" s="1" customFormat="1" ht="37.9" customHeight="1">
      <c r="B149" s="33"/>
      <c r="C149" s="128" t="s">
        <v>228</v>
      </c>
      <c r="D149" s="128" t="s">
        <v>122</v>
      </c>
      <c r="E149" s="129" t="s">
        <v>229</v>
      </c>
      <c r="F149" s="130" t="s">
        <v>230</v>
      </c>
      <c r="G149" s="131" t="s">
        <v>172</v>
      </c>
      <c r="H149" s="132">
        <v>82.460999999999999</v>
      </c>
      <c r="I149" s="133"/>
      <c r="J149" s="134">
        <f>ROUND(I149*H149,2)</f>
        <v>0</v>
      </c>
      <c r="K149" s="130" t="s">
        <v>126</v>
      </c>
      <c r="L149" s="33"/>
      <c r="M149" s="135" t="s">
        <v>34</v>
      </c>
      <c r="N149" s="136" t="s">
        <v>50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143</v>
      </c>
      <c r="AT149" s="139" t="s">
        <v>122</v>
      </c>
      <c r="AU149" s="139" t="s">
        <v>89</v>
      </c>
      <c r="AY149" s="17" t="s">
        <v>119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7" t="s">
        <v>87</v>
      </c>
      <c r="BK149" s="140">
        <f>ROUND(I149*H149,2)</f>
        <v>0</v>
      </c>
      <c r="BL149" s="17" t="s">
        <v>143</v>
      </c>
      <c r="BM149" s="139" t="s">
        <v>231</v>
      </c>
    </row>
    <row r="150" spans="2:65" s="1" customFormat="1" ht="39">
      <c r="B150" s="33"/>
      <c r="D150" s="141" t="s">
        <v>129</v>
      </c>
      <c r="F150" s="142" t="s">
        <v>232</v>
      </c>
      <c r="I150" s="143"/>
      <c r="L150" s="33"/>
      <c r="M150" s="144"/>
      <c r="T150" s="54"/>
      <c r="AT150" s="17" t="s">
        <v>129</v>
      </c>
      <c r="AU150" s="17" t="s">
        <v>89</v>
      </c>
    </row>
    <row r="151" spans="2:65" s="1" customFormat="1">
      <c r="B151" s="33"/>
      <c r="D151" s="145" t="s">
        <v>130</v>
      </c>
      <c r="F151" s="146" t="s">
        <v>233</v>
      </c>
      <c r="I151" s="143"/>
      <c r="L151" s="33"/>
      <c r="M151" s="144"/>
      <c r="T151" s="54"/>
      <c r="AT151" s="17" t="s">
        <v>130</v>
      </c>
      <c r="AU151" s="17" t="s">
        <v>89</v>
      </c>
    </row>
    <row r="152" spans="2:65" s="12" customFormat="1">
      <c r="B152" s="151"/>
      <c r="D152" s="141" t="s">
        <v>167</v>
      </c>
      <c r="E152" s="152" t="s">
        <v>34</v>
      </c>
      <c r="F152" s="153" t="s">
        <v>234</v>
      </c>
      <c r="H152" s="152" t="s">
        <v>34</v>
      </c>
      <c r="I152" s="154"/>
      <c r="L152" s="151"/>
      <c r="M152" s="155"/>
      <c r="T152" s="156"/>
      <c r="AT152" s="152" t="s">
        <v>167</v>
      </c>
      <c r="AU152" s="152" t="s">
        <v>89</v>
      </c>
      <c r="AV152" s="12" t="s">
        <v>87</v>
      </c>
      <c r="AW152" s="12" t="s">
        <v>39</v>
      </c>
      <c r="AX152" s="12" t="s">
        <v>79</v>
      </c>
      <c r="AY152" s="152" t="s">
        <v>119</v>
      </c>
    </row>
    <row r="153" spans="2:65" s="13" customFormat="1">
      <c r="B153" s="157"/>
      <c r="D153" s="141" t="s">
        <v>167</v>
      </c>
      <c r="E153" s="158" t="s">
        <v>34</v>
      </c>
      <c r="F153" s="159" t="s">
        <v>235</v>
      </c>
      <c r="H153" s="160">
        <v>18</v>
      </c>
      <c r="I153" s="161"/>
      <c r="L153" s="157"/>
      <c r="M153" s="162"/>
      <c r="T153" s="163"/>
      <c r="AT153" s="158" t="s">
        <v>167</v>
      </c>
      <c r="AU153" s="158" t="s">
        <v>89</v>
      </c>
      <c r="AV153" s="13" t="s">
        <v>89</v>
      </c>
      <c r="AW153" s="13" t="s">
        <v>39</v>
      </c>
      <c r="AX153" s="13" t="s">
        <v>79</v>
      </c>
      <c r="AY153" s="158" t="s">
        <v>119</v>
      </c>
    </row>
    <row r="154" spans="2:65" s="13" customFormat="1">
      <c r="B154" s="157"/>
      <c r="D154" s="141" t="s">
        <v>167</v>
      </c>
      <c r="E154" s="158" t="s">
        <v>34</v>
      </c>
      <c r="F154" s="159" t="s">
        <v>236</v>
      </c>
      <c r="H154" s="160">
        <v>362.22</v>
      </c>
      <c r="I154" s="161"/>
      <c r="L154" s="157"/>
      <c r="M154" s="162"/>
      <c r="T154" s="163"/>
      <c r="AT154" s="158" t="s">
        <v>167</v>
      </c>
      <c r="AU154" s="158" t="s">
        <v>89</v>
      </c>
      <c r="AV154" s="13" t="s">
        <v>89</v>
      </c>
      <c r="AW154" s="13" t="s">
        <v>39</v>
      </c>
      <c r="AX154" s="13" t="s">
        <v>79</v>
      </c>
      <c r="AY154" s="158" t="s">
        <v>119</v>
      </c>
    </row>
    <row r="155" spans="2:65" s="12" customFormat="1">
      <c r="B155" s="151"/>
      <c r="D155" s="141" t="s">
        <v>167</v>
      </c>
      <c r="E155" s="152" t="s">
        <v>34</v>
      </c>
      <c r="F155" s="153" t="s">
        <v>237</v>
      </c>
      <c r="H155" s="152" t="s">
        <v>34</v>
      </c>
      <c r="I155" s="154"/>
      <c r="L155" s="151"/>
      <c r="M155" s="155"/>
      <c r="T155" s="156"/>
      <c r="AT155" s="152" t="s">
        <v>167</v>
      </c>
      <c r="AU155" s="152" t="s">
        <v>89</v>
      </c>
      <c r="AV155" s="12" t="s">
        <v>87</v>
      </c>
      <c r="AW155" s="12" t="s">
        <v>39</v>
      </c>
      <c r="AX155" s="12" t="s">
        <v>79</v>
      </c>
      <c r="AY155" s="152" t="s">
        <v>119</v>
      </c>
    </row>
    <row r="156" spans="2:65" s="13" customFormat="1">
      <c r="B156" s="157"/>
      <c r="D156" s="141" t="s">
        <v>167</v>
      </c>
      <c r="E156" s="158" t="s">
        <v>34</v>
      </c>
      <c r="F156" s="159" t="s">
        <v>238</v>
      </c>
      <c r="H156" s="160">
        <v>-14.48</v>
      </c>
      <c r="I156" s="161"/>
      <c r="L156" s="157"/>
      <c r="M156" s="162"/>
      <c r="T156" s="163"/>
      <c r="AT156" s="158" t="s">
        <v>167</v>
      </c>
      <c r="AU156" s="158" t="s">
        <v>89</v>
      </c>
      <c r="AV156" s="13" t="s">
        <v>89</v>
      </c>
      <c r="AW156" s="13" t="s">
        <v>39</v>
      </c>
      <c r="AX156" s="13" t="s">
        <v>79</v>
      </c>
      <c r="AY156" s="158" t="s">
        <v>119</v>
      </c>
    </row>
    <row r="157" spans="2:65" s="13" customFormat="1">
      <c r="B157" s="157"/>
      <c r="D157" s="141" t="s">
        <v>167</v>
      </c>
      <c r="E157" s="158" t="s">
        <v>34</v>
      </c>
      <c r="F157" s="159" t="s">
        <v>239</v>
      </c>
      <c r="H157" s="160">
        <v>-283.279</v>
      </c>
      <c r="I157" s="161"/>
      <c r="L157" s="157"/>
      <c r="M157" s="162"/>
      <c r="T157" s="163"/>
      <c r="AT157" s="158" t="s">
        <v>167</v>
      </c>
      <c r="AU157" s="158" t="s">
        <v>89</v>
      </c>
      <c r="AV157" s="13" t="s">
        <v>89</v>
      </c>
      <c r="AW157" s="13" t="s">
        <v>39</v>
      </c>
      <c r="AX157" s="13" t="s">
        <v>79</v>
      </c>
      <c r="AY157" s="158" t="s">
        <v>119</v>
      </c>
    </row>
    <row r="158" spans="2:65" s="14" customFormat="1">
      <c r="B158" s="164"/>
      <c r="D158" s="141" t="s">
        <v>167</v>
      </c>
      <c r="E158" s="165" t="s">
        <v>34</v>
      </c>
      <c r="F158" s="166" t="s">
        <v>180</v>
      </c>
      <c r="H158" s="167">
        <v>82.461000000000013</v>
      </c>
      <c r="I158" s="168"/>
      <c r="L158" s="164"/>
      <c r="M158" s="169"/>
      <c r="T158" s="170"/>
      <c r="AT158" s="165" t="s">
        <v>167</v>
      </c>
      <c r="AU158" s="165" t="s">
        <v>89</v>
      </c>
      <c r="AV158" s="14" t="s">
        <v>143</v>
      </c>
      <c r="AW158" s="14" t="s">
        <v>39</v>
      </c>
      <c r="AX158" s="14" t="s">
        <v>87</v>
      </c>
      <c r="AY158" s="165" t="s">
        <v>119</v>
      </c>
    </row>
    <row r="159" spans="2:65" s="1" customFormat="1" ht="37.9" customHeight="1">
      <c r="B159" s="33"/>
      <c r="C159" s="128" t="s">
        <v>240</v>
      </c>
      <c r="D159" s="128" t="s">
        <v>122</v>
      </c>
      <c r="E159" s="129" t="s">
        <v>241</v>
      </c>
      <c r="F159" s="130" t="s">
        <v>242</v>
      </c>
      <c r="G159" s="131" t="s">
        <v>172</v>
      </c>
      <c r="H159" s="132">
        <v>1236.915</v>
      </c>
      <c r="I159" s="133"/>
      <c r="J159" s="134">
        <f>ROUND(I159*H159,2)</f>
        <v>0</v>
      </c>
      <c r="K159" s="130" t="s">
        <v>126</v>
      </c>
      <c r="L159" s="33"/>
      <c r="M159" s="135" t="s">
        <v>34</v>
      </c>
      <c r="N159" s="136" t="s">
        <v>50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143</v>
      </c>
      <c r="AT159" s="139" t="s">
        <v>122</v>
      </c>
      <c r="AU159" s="139" t="s">
        <v>89</v>
      </c>
      <c r="AY159" s="17" t="s">
        <v>119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7" t="s">
        <v>87</v>
      </c>
      <c r="BK159" s="140">
        <f>ROUND(I159*H159,2)</f>
        <v>0</v>
      </c>
      <c r="BL159" s="17" t="s">
        <v>143</v>
      </c>
      <c r="BM159" s="139" t="s">
        <v>243</v>
      </c>
    </row>
    <row r="160" spans="2:65" s="1" customFormat="1" ht="48.75">
      <c r="B160" s="33"/>
      <c r="D160" s="141" t="s">
        <v>129</v>
      </c>
      <c r="F160" s="142" t="s">
        <v>244</v>
      </c>
      <c r="I160" s="143"/>
      <c r="L160" s="33"/>
      <c r="M160" s="144"/>
      <c r="T160" s="54"/>
      <c r="AT160" s="17" t="s">
        <v>129</v>
      </c>
      <c r="AU160" s="17" t="s">
        <v>89</v>
      </c>
    </row>
    <row r="161" spans="2:65" s="1" customFormat="1">
      <c r="B161" s="33"/>
      <c r="D161" s="145" t="s">
        <v>130</v>
      </c>
      <c r="F161" s="146" t="s">
        <v>245</v>
      </c>
      <c r="I161" s="143"/>
      <c r="L161" s="33"/>
      <c r="M161" s="144"/>
      <c r="T161" s="54"/>
      <c r="AT161" s="17" t="s">
        <v>130</v>
      </c>
      <c r="AU161" s="17" t="s">
        <v>89</v>
      </c>
    </row>
    <row r="162" spans="2:65" s="12" customFormat="1">
      <c r="B162" s="151"/>
      <c r="D162" s="141" t="s">
        <v>167</v>
      </c>
      <c r="E162" s="152" t="s">
        <v>34</v>
      </c>
      <c r="F162" s="153" t="s">
        <v>234</v>
      </c>
      <c r="H162" s="152" t="s">
        <v>34</v>
      </c>
      <c r="I162" s="154"/>
      <c r="L162" s="151"/>
      <c r="M162" s="155"/>
      <c r="T162" s="156"/>
      <c r="AT162" s="152" t="s">
        <v>167</v>
      </c>
      <c r="AU162" s="152" t="s">
        <v>89</v>
      </c>
      <c r="AV162" s="12" t="s">
        <v>87</v>
      </c>
      <c r="AW162" s="12" t="s">
        <v>39</v>
      </c>
      <c r="AX162" s="12" t="s">
        <v>79</v>
      </c>
      <c r="AY162" s="152" t="s">
        <v>119</v>
      </c>
    </row>
    <row r="163" spans="2:65" s="13" customFormat="1">
      <c r="B163" s="157"/>
      <c r="D163" s="141" t="s">
        <v>167</v>
      </c>
      <c r="E163" s="158" t="s">
        <v>34</v>
      </c>
      <c r="F163" s="159" t="s">
        <v>235</v>
      </c>
      <c r="H163" s="160">
        <v>18</v>
      </c>
      <c r="I163" s="161"/>
      <c r="L163" s="157"/>
      <c r="M163" s="162"/>
      <c r="T163" s="163"/>
      <c r="AT163" s="158" t="s">
        <v>167</v>
      </c>
      <c r="AU163" s="158" t="s">
        <v>89</v>
      </c>
      <c r="AV163" s="13" t="s">
        <v>89</v>
      </c>
      <c r="AW163" s="13" t="s">
        <v>39</v>
      </c>
      <c r="AX163" s="13" t="s">
        <v>79</v>
      </c>
      <c r="AY163" s="158" t="s">
        <v>119</v>
      </c>
    </row>
    <row r="164" spans="2:65" s="13" customFormat="1">
      <c r="B164" s="157"/>
      <c r="D164" s="141" t="s">
        <v>167</v>
      </c>
      <c r="E164" s="158" t="s">
        <v>34</v>
      </c>
      <c r="F164" s="159" t="s">
        <v>236</v>
      </c>
      <c r="H164" s="160">
        <v>362.22</v>
      </c>
      <c r="I164" s="161"/>
      <c r="L164" s="157"/>
      <c r="M164" s="162"/>
      <c r="T164" s="163"/>
      <c r="AT164" s="158" t="s">
        <v>167</v>
      </c>
      <c r="AU164" s="158" t="s">
        <v>89</v>
      </c>
      <c r="AV164" s="13" t="s">
        <v>89</v>
      </c>
      <c r="AW164" s="13" t="s">
        <v>39</v>
      </c>
      <c r="AX164" s="13" t="s">
        <v>79</v>
      </c>
      <c r="AY164" s="158" t="s">
        <v>119</v>
      </c>
    </row>
    <row r="165" spans="2:65" s="12" customFormat="1">
      <c r="B165" s="151"/>
      <c r="D165" s="141" t="s">
        <v>167</v>
      </c>
      <c r="E165" s="152" t="s">
        <v>34</v>
      </c>
      <c r="F165" s="153" t="s">
        <v>237</v>
      </c>
      <c r="H165" s="152" t="s">
        <v>34</v>
      </c>
      <c r="I165" s="154"/>
      <c r="L165" s="151"/>
      <c r="M165" s="155"/>
      <c r="T165" s="156"/>
      <c r="AT165" s="152" t="s">
        <v>167</v>
      </c>
      <c r="AU165" s="152" t="s">
        <v>89</v>
      </c>
      <c r="AV165" s="12" t="s">
        <v>87</v>
      </c>
      <c r="AW165" s="12" t="s">
        <v>39</v>
      </c>
      <c r="AX165" s="12" t="s">
        <v>79</v>
      </c>
      <c r="AY165" s="152" t="s">
        <v>119</v>
      </c>
    </row>
    <row r="166" spans="2:65" s="13" customFormat="1">
      <c r="B166" s="157"/>
      <c r="D166" s="141" t="s">
        <v>167</v>
      </c>
      <c r="E166" s="158" t="s">
        <v>34</v>
      </c>
      <c r="F166" s="159" t="s">
        <v>238</v>
      </c>
      <c r="H166" s="160">
        <v>-14.48</v>
      </c>
      <c r="I166" s="161"/>
      <c r="L166" s="157"/>
      <c r="M166" s="162"/>
      <c r="T166" s="163"/>
      <c r="AT166" s="158" t="s">
        <v>167</v>
      </c>
      <c r="AU166" s="158" t="s">
        <v>89</v>
      </c>
      <c r="AV166" s="13" t="s">
        <v>89</v>
      </c>
      <c r="AW166" s="13" t="s">
        <v>39</v>
      </c>
      <c r="AX166" s="13" t="s">
        <v>79</v>
      </c>
      <c r="AY166" s="158" t="s">
        <v>119</v>
      </c>
    </row>
    <row r="167" spans="2:65" s="13" customFormat="1">
      <c r="B167" s="157"/>
      <c r="D167" s="141" t="s">
        <v>167</v>
      </c>
      <c r="E167" s="158" t="s">
        <v>34</v>
      </c>
      <c r="F167" s="159" t="s">
        <v>239</v>
      </c>
      <c r="H167" s="160">
        <v>-283.279</v>
      </c>
      <c r="I167" s="161"/>
      <c r="L167" s="157"/>
      <c r="M167" s="162"/>
      <c r="T167" s="163"/>
      <c r="AT167" s="158" t="s">
        <v>167</v>
      </c>
      <c r="AU167" s="158" t="s">
        <v>89</v>
      </c>
      <c r="AV167" s="13" t="s">
        <v>89</v>
      </c>
      <c r="AW167" s="13" t="s">
        <v>39</v>
      </c>
      <c r="AX167" s="13" t="s">
        <v>79</v>
      </c>
      <c r="AY167" s="158" t="s">
        <v>119</v>
      </c>
    </row>
    <row r="168" spans="2:65" s="14" customFormat="1">
      <c r="B168" s="164"/>
      <c r="D168" s="141" t="s">
        <v>167</v>
      </c>
      <c r="E168" s="165" t="s">
        <v>34</v>
      </c>
      <c r="F168" s="166" t="s">
        <v>180</v>
      </c>
      <c r="H168" s="167">
        <v>82.461000000000013</v>
      </c>
      <c r="I168" s="168"/>
      <c r="L168" s="164"/>
      <c r="M168" s="169"/>
      <c r="T168" s="170"/>
      <c r="AT168" s="165" t="s">
        <v>167</v>
      </c>
      <c r="AU168" s="165" t="s">
        <v>89</v>
      </c>
      <c r="AV168" s="14" t="s">
        <v>143</v>
      </c>
      <c r="AW168" s="14" t="s">
        <v>39</v>
      </c>
      <c r="AX168" s="14" t="s">
        <v>87</v>
      </c>
      <c r="AY168" s="165" t="s">
        <v>119</v>
      </c>
    </row>
    <row r="169" spans="2:65" s="13" customFormat="1">
      <c r="B169" s="157"/>
      <c r="D169" s="141" t="s">
        <v>167</v>
      </c>
      <c r="F169" s="159" t="s">
        <v>246</v>
      </c>
      <c r="H169" s="160">
        <v>1236.915</v>
      </c>
      <c r="I169" s="161"/>
      <c r="L169" s="157"/>
      <c r="M169" s="162"/>
      <c r="T169" s="163"/>
      <c r="AT169" s="158" t="s">
        <v>167</v>
      </c>
      <c r="AU169" s="158" t="s">
        <v>89</v>
      </c>
      <c r="AV169" s="13" t="s">
        <v>89</v>
      </c>
      <c r="AW169" s="13" t="s">
        <v>4</v>
      </c>
      <c r="AX169" s="13" t="s">
        <v>87</v>
      </c>
      <c r="AY169" s="158" t="s">
        <v>119</v>
      </c>
    </row>
    <row r="170" spans="2:65" s="1" customFormat="1" ht="16.5" customHeight="1">
      <c r="B170" s="33"/>
      <c r="C170" s="128" t="s">
        <v>247</v>
      </c>
      <c r="D170" s="128" t="s">
        <v>122</v>
      </c>
      <c r="E170" s="129" t="s">
        <v>248</v>
      </c>
      <c r="F170" s="130" t="s">
        <v>249</v>
      </c>
      <c r="G170" s="131" t="s">
        <v>163</v>
      </c>
      <c r="H170" s="132">
        <v>455</v>
      </c>
      <c r="I170" s="133"/>
      <c r="J170" s="134">
        <f>ROUND(I170*H170,2)</f>
        <v>0</v>
      </c>
      <c r="K170" s="130" t="s">
        <v>126</v>
      </c>
      <c r="L170" s="33"/>
      <c r="M170" s="135" t="s">
        <v>34</v>
      </c>
      <c r="N170" s="136" t="s">
        <v>50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143</v>
      </c>
      <c r="AT170" s="139" t="s">
        <v>122</v>
      </c>
      <c r="AU170" s="139" t="s">
        <v>89</v>
      </c>
      <c r="AY170" s="17" t="s">
        <v>119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7" t="s">
        <v>87</v>
      </c>
      <c r="BK170" s="140">
        <f>ROUND(I170*H170,2)</f>
        <v>0</v>
      </c>
      <c r="BL170" s="17" t="s">
        <v>143</v>
      </c>
      <c r="BM170" s="139" t="s">
        <v>250</v>
      </c>
    </row>
    <row r="171" spans="2:65" s="1" customFormat="1">
      <c r="B171" s="33"/>
      <c r="D171" s="141" t="s">
        <v>129</v>
      </c>
      <c r="F171" s="142" t="s">
        <v>249</v>
      </c>
      <c r="I171" s="143"/>
      <c r="L171" s="33"/>
      <c r="M171" s="144"/>
      <c r="T171" s="54"/>
      <c r="AT171" s="17" t="s">
        <v>129</v>
      </c>
      <c r="AU171" s="17" t="s">
        <v>89</v>
      </c>
    </row>
    <row r="172" spans="2:65" s="1" customFormat="1">
      <c r="B172" s="33"/>
      <c r="D172" s="145" t="s">
        <v>130</v>
      </c>
      <c r="F172" s="146" t="s">
        <v>251</v>
      </c>
      <c r="I172" s="143"/>
      <c r="L172" s="33"/>
      <c r="M172" s="144"/>
      <c r="T172" s="54"/>
      <c r="AT172" s="17" t="s">
        <v>130</v>
      </c>
      <c r="AU172" s="17" t="s">
        <v>89</v>
      </c>
    </row>
    <row r="173" spans="2:65" s="12" customFormat="1">
      <c r="B173" s="151"/>
      <c r="D173" s="141" t="s">
        <v>167</v>
      </c>
      <c r="E173" s="152" t="s">
        <v>34</v>
      </c>
      <c r="F173" s="153" t="s">
        <v>168</v>
      </c>
      <c r="H173" s="152" t="s">
        <v>34</v>
      </c>
      <c r="I173" s="154"/>
      <c r="L173" s="151"/>
      <c r="M173" s="155"/>
      <c r="T173" s="156"/>
      <c r="AT173" s="152" t="s">
        <v>167</v>
      </c>
      <c r="AU173" s="152" t="s">
        <v>89</v>
      </c>
      <c r="AV173" s="12" t="s">
        <v>87</v>
      </c>
      <c r="AW173" s="12" t="s">
        <v>39</v>
      </c>
      <c r="AX173" s="12" t="s">
        <v>79</v>
      </c>
      <c r="AY173" s="152" t="s">
        <v>119</v>
      </c>
    </row>
    <row r="174" spans="2:65" s="13" customFormat="1">
      <c r="B174" s="157"/>
      <c r="D174" s="141" t="s">
        <v>167</v>
      </c>
      <c r="E174" s="158" t="s">
        <v>34</v>
      </c>
      <c r="F174" s="159" t="s">
        <v>169</v>
      </c>
      <c r="H174" s="160">
        <v>455</v>
      </c>
      <c r="I174" s="161"/>
      <c r="L174" s="157"/>
      <c r="M174" s="162"/>
      <c r="T174" s="163"/>
      <c r="AT174" s="158" t="s">
        <v>167</v>
      </c>
      <c r="AU174" s="158" t="s">
        <v>89</v>
      </c>
      <c r="AV174" s="13" t="s">
        <v>89</v>
      </c>
      <c r="AW174" s="13" t="s">
        <v>39</v>
      </c>
      <c r="AX174" s="13" t="s">
        <v>87</v>
      </c>
      <c r="AY174" s="158" t="s">
        <v>119</v>
      </c>
    </row>
    <row r="175" spans="2:65" s="1" customFormat="1" ht="33" customHeight="1">
      <c r="B175" s="33"/>
      <c r="C175" s="128" t="s">
        <v>8</v>
      </c>
      <c r="D175" s="128" t="s">
        <v>122</v>
      </c>
      <c r="E175" s="129" t="s">
        <v>252</v>
      </c>
      <c r="F175" s="130" t="s">
        <v>253</v>
      </c>
      <c r="G175" s="131" t="s">
        <v>254</v>
      </c>
      <c r="H175" s="132">
        <v>148.43</v>
      </c>
      <c r="I175" s="133"/>
      <c r="J175" s="134">
        <f>ROUND(I175*H175,2)</f>
        <v>0</v>
      </c>
      <c r="K175" s="130" t="s">
        <v>126</v>
      </c>
      <c r="L175" s="33"/>
      <c r="M175" s="135" t="s">
        <v>34</v>
      </c>
      <c r="N175" s="136" t="s">
        <v>50</v>
      </c>
      <c r="P175" s="137">
        <f>O175*H175</f>
        <v>0</v>
      </c>
      <c r="Q175" s="137">
        <v>0</v>
      </c>
      <c r="R175" s="137">
        <f>Q175*H175</f>
        <v>0</v>
      </c>
      <c r="S175" s="137">
        <v>0</v>
      </c>
      <c r="T175" s="138">
        <f>S175*H175</f>
        <v>0</v>
      </c>
      <c r="AR175" s="139" t="s">
        <v>143</v>
      </c>
      <c r="AT175" s="139" t="s">
        <v>122</v>
      </c>
      <c r="AU175" s="139" t="s">
        <v>89</v>
      </c>
      <c r="AY175" s="17" t="s">
        <v>119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7" t="s">
        <v>87</v>
      </c>
      <c r="BK175" s="140">
        <f>ROUND(I175*H175,2)</f>
        <v>0</v>
      </c>
      <c r="BL175" s="17" t="s">
        <v>143</v>
      </c>
      <c r="BM175" s="139" t="s">
        <v>255</v>
      </c>
    </row>
    <row r="176" spans="2:65" s="1" customFormat="1" ht="29.25">
      <c r="B176" s="33"/>
      <c r="D176" s="141" t="s">
        <v>129</v>
      </c>
      <c r="F176" s="142" t="s">
        <v>256</v>
      </c>
      <c r="I176" s="143"/>
      <c r="L176" s="33"/>
      <c r="M176" s="144"/>
      <c r="T176" s="54"/>
      <c r="AT176" s="17" t="s">
        <v>129</v>
      </c>
      <c r="AU176" s="17" t="s">
        <v>89</v>
      </c>
    </row>
    <row r="177" spans="2:65" s="1" customFormat="1">
      <c r="B177" s="33"/>
      <c r="D177" s="145" t="s">
        <v>130</v>
      </c>
      <c r="F177" s="146" t="s">
        <v>257</v>
      </c>
      <c r="I177" s="143"/>
      <c r="L177" s="33"/>
      <c r="M177" s="144"/>
      <c r="T177" s="54"/>
      <c r="AT177" s="17" t="s">
        <v>130</v>
      </c>
      <c r="AU177" s="17" t="s">
        <v>89</v>
      </c>
    </row>
    <row r="178" spans="2:65" s="12" customFormat="1">
      <c r="B178" s="151"/>
      <c r="D178" s="141" t="s">
        <v>167</v>
      </c>
      <c r="E178" s="152" t="s">
        <v>34</v>
      </c>
      <c r="F178" s="153" t="s">
        <v>234</v>
      </c>
      <c r="H178" s="152" t="s">
        <v>34</v>
      </c>
      <c r="I178" s="154"/>
      <c r="L178" s="151"/>
      <c r="M178" s="155"/>
      <c r="T178" s="156"/>
      <c r="AT178" s="152" t="s">
        <v>167</v>
      </c>
      <c r="AU178" s="152" t="s">
        <v>89</v>
      </c>
      <c r="AV178" s="12" t="s">
        <v>87</v>
      </c>
      <c r="AW178" s="12" t="s">
        <v>39</v>
      </c>
      <c r="AX178" s="12" t="s">
        <v>79</v>
      </c>
      <c r="AY178" s="152" t="s">
        <v>119</v>
      </c>
    </row>
    <row r="179" spans="2:65" s="13" customFormat="1">
      <c r="B179" s="157"/>
      <c r="D179" s="141" t="s">
        <v>167</v>
      </c>
      <c r="E179" s="158" t="s">
        <v>34</v>
      </c>
      <c r="F179" s="159" t="s">
        <v>235</v>
      </c>
      <c r="H179" s="160">
        <v>18</v>
      </c>
      <c r="I179" s="161"/>
      <c r="L179" s="157"/>
      <c r="M179" s="162"/>
      <c r="T179" s="163"/>
      <c r="AT179" s="158" t="s">
        <v>167</v>
      </c>
      <c r="AU179" s="158" t="s">
        <v>89</v>
      </c>
      <c r="AV179" s="13" t="s">
        <v>89</v>
      </c>
      <c r="AW179" s="13" t="s">
        <v>39</v>
      </c>
      <c r="AX179" s="13" t="s">
        <v>79</v>
      </c>
      <c r="AY179" s="158" t="s">
        <v>119</v>
      </c>
    </row>
    <row r="180" spans="2:65" s="13" customFormat="1">
      <c r="B180" s="157"/>
      <c r="D180" s="141" t="s">
        <v>167</v>
      </c>
      <c r="E180" s="158" t="s">
        <v>34</v>
      </c>
      <c r="F180" s="159" t="s">
        <v>236</v>
      </c>
      <c r="H180" s="160">
        <v>362.22</v>
      </c>
      <c r="I180" s="161"/>
      <c r="L180" s="157"/>
      <c r="M180" s="162"/>
      <c r="T180" s="163"/>
      <c r="AT180" s="158" t="s">
        <v>167</v>
      </c>
      <c r="AU180" s="158" t="s">
        <v>89</v>
      </c>
      <c r="AV180" s="13" t="s">
        <v>89</v>
      </c>
      <c r="AW180" s="13" t="s">
        <v>39</v>
      </c>
      <c r="AX180" s="13" t="s">
        <v>79</v>
      </c>
      <c r="AY180" s="158" t="s">
        <v>119</v>
      </c>
    </row>
    <row r="181" spans="2:65" s="12" customFormat="1">
      <c r="B181" s="151"/>
      <c r="D181" s="141" t="s">
        <v>167</v>
      </c>
      <c r="E181" s="152" t="s">
        <v>34</v>
      </c>
      <c r="F181" s="153" t="s">
        <v>237</v>
      </c>
      <c r="H181" s="152" t="s">
        <v>34</v>
      </c>
      <c r="I181" s="154"/>
      <c r="L181" s="151"/>
      <c r="M181" s="155"/>
      <c r="T181" s="156"/>
      <c r="AT181" s="152" t="s">
        <v>167</v>
      </c>
      <c r="AU181" s="152" t="s">
        <v>89</v>
      </c>
      <c r="AV181" s="12" t="s">
        <v>87</v>
      </c>
      <c r="AW181" s="12" t="s">
        <v>39</v>
      </c>
      <c r="AX181" s="12" t="s">
        <v>79</v>
      </c>
      <c r="AY181" s="152" t="s">
        <v>119</v>
      </c>
    </row>
    <row r="182" spans="2:65" s="13" customFormat="1">
      <c r="B182" s="157"/>
      <c r="D182" s="141" t="s">
        <v>167</v>
      </c>
      <c r="E182" s="158" t="s">
        <v>34</v>
      </c>
      <c r="F182" s="159" t="s">
        <v>238</v>
      </c>
      <c r="H182" s="160">
        <v>-14.48</v>
      </c>
      <c r="I182" s="161"/>
      <c r="L182" s="157"/>
      <c r="M182" s="162"/>
      <c r="T182" s="163"/>
      <c r="AT182" s="158" t="s">
        <v>167</v>
      </c>
      <c r="AU182" s="158" t="s">
        <v>89</v>
      </c>
      <c r="AV182" s="13" t="s">
        <v>89</v>
      </c>
      <c r="AW182" s="13" t="s">
        <v>39</v>
      </c>
      <c r="AX182" s="13" t="s">
        <v>79</v>
      </c>
      <c r="AY182" s="158" t="s">
        <v>119</v>
      </c>
    </row>
    <row r="183" spans="2:65" s="13" customFormat="1">
      <c r="B183" s="157"/>
      <c r="D183" s="141" t="s">
        <v>167</v>
      </c>
      <c r="E183" s="158" t="s">
        <v>34</v>
      </c>
      <c r="F183" s="159" t="s">
        <v>239</v>
      </c>
      <c r="H183" s="160">
        <v>-283.279</v>
      </c>
      <c r="I183" s="161"/>
      <c r="L183" s="157"/>
      <c r="M183" s="162"/>
      <c r="T183" s="163"/>
      <c r="AT183" s="158" t="s">
        <v>167</v>
      </c>
      <c r="AU183" s="158" t="s">
        <v>89</v>
      </c>
      <c r="AV183" s="13" t="s">
        <v>89</v>
      </c>
      <c r="AW183" s="13" t="s">
        <v>39</v>
      </c>
      <c r="AX183" s="13" t="s">
        <v>79</v>
      </c>
      <c r="AY183" s="158" t="s">
        <v>119</v>
      </c>
    </row>
    <row r="184" spans="2:65" s="14" customFormat="1">
      <c r="B184" s="164"/>
      <c r="D184" s="141" t="s">
        <v>167</v>
      </c>
      <c r="E184" s="165" t="s">
        <v>34</v>
      </c>
      <c r="F184" s="166" t="s">
        <v>180</v>
      </c>
      <c r="H184" s="167">
        <v>82.461000000000013</v>
      </c>
      <c r="I184" s="168"/>
      <c r="L184" s="164"/>
      <c r="M184" s="169"/>
      <c r="T184" s="170"/>
      <c r="AT184" s="165" t="s">
        <v>167</v>
      </c>
      <c r="AU184" s="165" t="s">
        <v>89</v>
      </c>
      <c r="AV184" s="14" t="s">
        <v>143</v>
      </c>
      <c r="AW184" s="14" t="s">
        <v>39</v>
      </c>
      <c r="AX184" s="14" t="s">
        <v>87</v>
      </c>
      <c r="AY184" s="165" t="s">
        <v>119</v>
      </c>
    </row>
    <row r="185" spans="2:65" s="13" customFormat="1">
      <c r="B185" s="157"/>
      <c r="D185" s="141" t="s">
        <v>167</v>
      </c>
      <c r="F185" s="159" t="s">
        <v>258</v>
      </c>
      <c r="H185" s="160">
        <v>148.43</v>
      </c>
      <c r="I185" s="161"/>
      <c r="L185" s="157"/>
      <c r="M185" s="162"/>
      <c r="T185" s="163"/>
      <c r="AT185" s="158" t="s">
        <v>167</v>
      </c>
      <c r="AU185" s="158" t="s">
        <v>89</v>
      </c>
      <c r="AV185" s="13" t="s">
        <v>89</v>
      </c>
      <c r="AW185" s="13" t="s">
        <v>4</v>
      </c>
      <c r="AX185" s="13" t="s">
        <v>87</v>
      </c>
      <c r="AY185" s="158" t="s">
        <v>119</v>
      </c>
    </row>
    <row r="186" spans="2:65" s="1" customFormat="1" ht="24.2" customHeight="1">
      <c r="B186" s="33"/>
      <c r="C186" s="128" t="s">
        <v>259</v>
      </c>
      <c r="D186" s="128" t="s">
        <v>122</v>
      </c>
      <c r="E186" s="129" t="s">
        <v>260</v>
      </c>
      <c r="F186" s="130" t="s">
        <v>261</v>
      </c>
      <c r="G186" s="131" t="s">
        <v>172</v>
      </c>
      <c r="H186" s="132">
        <v>14.48</v>
      </c>
      <c r="I186" s="133"/>
      <c r="J186" s="134">
        <f>ROUND(I186*H186,2)</f>
        <v>0</v>
      </c>
      <c r="K186" s="130" t="s">
        <v>126</v>
      </c>
      <c r="L186" s="33"/>
      <c r="M186" s="135" t="s">
        <v>34</v>
      </c>
      <c r="N186" s="136" t="s">
        <v>50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143</v>
      </c>
      <c r="AT186" s="139" t="s">
        <v>122</v>
      </c>
      <c r="AU186" s="139" t="s">
        <v>89</v>
      </c>
      <c r="AY186" s="17" t="s">
        <v>119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7" t="s">
        <v>87</v>
      </c>
      <c r="BK186" s="140">
        <f>ROUND(I186*H186,2)</f>
        <v>0</v>
      </c>
      <c r="BL186" s="17" t="s">
        <v>143</v>
      </c>
      <c r="BM186" s="139" t="s">
        <v>262</v>
      </c>
    </row>
    <row r="187" spans="2:65" s="1" customFormat="1" ht="29.25">
      <c r="B187" s="33"/>
      <c r="D187" s="141" t="s">
        <v>129</v>
      </c>
      <c r="F187" s="142" t="s">
        <v>263</v>
      </c>
      <c r="I187" s="143"/>
      <c r="L187" s="33"/>
      <c r="M187" s="144"/>
      <c r="T187" s="54"/>
      <c r="AT187" s="17" t="s">
        <v>129</v>
      </c>
      <c r="AU187" s="17" t="s">
        <v>89</v>
      </c>
    </row>
    <row r="188" spans="2:65" s="1" customFormat="1">
      <c r="B188" s="33"/>
      <c r="D188" s="145" t="s">
        <v>130</v>
      </c>
      <c r="F188" s="146" t="s">
        <v>264</v>
      </c>
      <c r="I188" s="143"/>
      <c r="L188" s="33"/>
      <c r="M188" s="144"/>
      <c r="T188" s="54"/>
      <c r="AT188" s="17" t="s">
        <v>130</v>
      </c>
      <c r="AU188" s="17" t="s">
        <v>89</v>
      </c>
    </row>
    <row r="189" spans="2:65" s="12" customFormat="1">
      <c r="B189" s="151"/>
      <c r="D189" s="141" t="s">
        <v>167</v>
      </c>
      <c r="E189" s="152" t="s">
        <v>34</v>
      </c>
      <c r="F189" s="153" t="s">
        <v>234</v>
      </c>
      <c r="H189" s="152" t="s">
        <v>34</v>
      </c>
      <c r="I189" s="154"/>
      <c r="L189" s="151"/>
      <c r="M189" s="155"/>
      <c r="T189" s="156"/>
      <c r="AT189" s="152" t="s">
        <v>167</v>
      </c>
      <c r="AU189" s="152" t="s">
        <v>89</v>
      </c>
      <c r="AV189" s="12" t="s">
        <v>87</v>
      </c>
      <c r="AW189" s="12" t="s">
        <v>39</v>
      </c>
      <c r="AX189" s="12" t="s">
        <v>79</v>
      </c>
      <c r="AY189" s="152" t="s">
        <v>119</v>
      </c>
    </row>
    <row r="190" spans="2:65" s="13" customFormat="1">
      <c r="B190" s="157"/>
      <c r="D190" s="141" t="s">
        <v>167</v>
      </c>
      <c r="E190" s="158" t="s">
        <v>34</v>
      </c>
      <c r="F190" s="159" t="s">
        <v>235</v>
      </c>
      <c r="H190" s="160">
        <v>18</v>
      </c>
      <c r="I190" s="161"/>
      <c r="L190" s="157"/>
      <c r="M190" s="162"/>
      <c r="T190" s="163"/>
      <c r="AT190" s="158" t="s">
        <v>167</v>
      </c>
      <c r="AU190" s="158" t="s">
        <v>89</v>
      </c>
      <c r="AV190" s="13" t="s">
        <v>89</v>
      </c>
      <c r="AW190" s="13" t="s">
        <v>39</v>
      </c>
      <c r="AX190" s="13" t="s">
        <v>79</v>
      </c>
      <c r="AY190" s="158" t="s">
        <v>119</v>
      </c>
    </row>
    <row r="191" spans="2:65" s="12" customFormat="1">
      <c r="B191" s="151"/>
      <c r="D191" s="141" t="s">
        <v>167</v>
      </c>
      <c r="E191" s="152" t="s">
        <v>34</v>
      </c>
      <c r="F191" s="153" t="s">
        <v>265</v>
      </c>
      <c r="H191" s="152" t="s">
        <v>34</v>
      </c>
      <c r="I191" s="154"/>
      <c r="L191" s="151"/>
      <c r="M191" s="155"/>
      <c r="T191" s="156"/>
      <c r="AT191" s="152" t="s">
        <v>167</v>
      </c>
      <c r="AU191" s="152" t="s">
        <v>89</v>
      </c>
      <c r="AV191" s="12" t="s">
        <v>87</v>
      </c>
      <c r="AW191" s="12" t="s">
        <v>39</v>
      </c>
      <c r="AX191" s="12" t="s">
        <v>79</v>
      </c>
      <c r="AY191" s="152" t="s">
        <v>119</v>
      </c>
    </row>
    <row r="192" spans="2:65" s="13" customFormat="1">
      <c r="B192" s="157"/>
      <c r="D192" s="141" t="s">
        <v>167</v>
      </c>
      <c r="E192" s="158" t="s">
        <v>34</v>
      </c>
      <c r="F192" s="159" t="s">
        <v>266</v>
      </c>
      <c r="H192" s="160">
        <v>-0.8</v>
      </c>
      <c r="I192" s="161"/>
      <c r="L192" s="157"/>
      <c r="M192" s="162"/>
      <c r="T192" s="163"/>
      <c r="AT192" s="158" t="s">
        <v>167</v>
      </c>
      <c r="AU192" s="158" t="s">
        <v>89</v>
      </c>
      <c r="AV192" s="13" t="s">
        <v>89</v>
      </c>
      <c r="AW192" s="13" t="s">
        <v>39</v>
      </c>
      <c r="AX192" s="13" t="s">
        <v>79</v>
      </c>
      <c r="AY192" s="158" t="s">
        <v>119</v>
      </c>
    </row>
    <row r="193" spans="2:65" s="12" customFormat="1">
      <c r="B193" s="151"/>
      <c r="D193" s="141" t="s">
        <v>167</v>
      </c>
      <c r="E193" s="152" t="s">
        <v>34</v>
      </c>
      <c r="F193" s="153" t="s">
        <v>267</v>
      </c>
      <c r="H193" s="152" t="s">
        <v>34</v>
      </c>
      <c r="I193" s="154"/>
      <c r="L193" s="151"/>
      <c r="M193" s="155"/>
      <c r="T193" s="156"/>
      <c r="AT193" s="152" t="s">
        <v>167</v>
      </c>
      <c r="AU193" s="152" t="s">
        <v>89</v>
      </c>
      <c r="AV193" s="12" t="s">
        <v>87</v>
      </c>
      <c r="AW193" s="12" t="s">
        <v>39</v>
      </c>
      <c r="AX193" s="12" t="s">
        <v>79</v>
      </c>
      <c r="AY193" s="152" t="s">
        <v>119</v>
      </c>
    </row>
    <row r="194" spans="2:65" s="13" customFormat="1">
      <c r="B194" s="157"/>
      <c r="D194" s="141" t="s">
        <v>167</v>
      </c>
      <c r="E194" s="158" t="s">
        <v>34</v>
      </c>
      <c r="F194" s="159" t="s">
        <v>268</v>
      </c>
      <c r="H194" s="160">
        <v>-2.72</v>
      </c>
      <c r="I194" s="161"/>
      <c r="L194" s="157"/>
      <c r="M194" s="162"/>
      <c r="T194" s="163"/>
      <c r="AT194" s="158" t="s">
        <v>167</v>
      </c>
      <c r="AU194" s="158" t="s">
        <v>89</v>
      </c>
      <c r="AV194" s="13" t="s">
        <v>89</v>
      </c>
      <c r="AW194" s="13" t="s">
        <v>39</v>
      </c>
      <c r="AX194" s="13" t="s">
        <v>79</v>
      </c>
      <c r="AY194" s="158" t="s">
        <v>119</v>
      </c>
    </row>
    <row r="195" spans="2:65" s="14" customFormat="1">
      <c r="B195" s="164"/>
      <c r="D195" s="141" t="s">
        <v>167</v>
      </c>
      <c r="E195" s="165" t="s">
        <v>34</v>
      </c>
      <c r="F195" s="166" t="s">
        <v>180</v>
      </c>
      <c r="H195" s="167">
        <v>14.479999999999999</v>
      </c>
      <c r="I195" s="168"/>
      <c r="L195" s="164"/>
      <c r="M195" s="169"/>
      <c r="T195" s="170"/>
      <c r="AT195" s="165" t="s">
        <v>167</v>
      </c>
      <c r="AU195" s="165" t="s">
        <v>89</v>
      </c>
      <c r="AV195" s="14" t="s">
        <v>143</v>
      </c>
      <c r="AW195" s="14" t="s">
        <v>39</v>
      </c>
      <c r="AX195" s="14" t="s">
        <v>87</v>
      </c>
      <c r="AY195" s="165" t="s">
        <v>119</v>
      </c>
    </row>
    <row r="196" spans="2:65" s="1" customFormat="1" ht="24.2" customHeight="1">
      <c r="B196" s="33"/>
      <c r="C196" s="128" t="s">
        <v>269</v>
      </c>
      <c r="D196" s="128" t="s">
        <v>122</v>
      </c>
      <c r="E196" s="129" t="s">
        <v>270</v>
      </c>
      <c r="F196" s="130" t="s">
        <v>271</v>
      </c>
      <c r="G196" s="131" t="s">
        <v>172</v>
      </c>
      <c r="H196" s="132">
        <v>283.279</v>
      </c>
      <c r="I196" s="133"/>
      <c r="J196" s="134">
        <f>ROUND(I196*H196,2)</f>
        <v>0</v>
      </c>
      <c r="K196" s="130" t="s">
        <v>126</v>
      </c>
      <c r="L196" s="33"/>
      <c r="M196" s="135" t="s">
        <v>34</v>
      </c>
      <c r="N196" s="136" t="s">
        <v>50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143</v>
      </c>
      <c r="AT196" s="139" t="s">
        <v>122</v>
      </c>
      <c r="AU196" s="139" t="s">
        <v>89</v>
      </c>
      <c r="AY196" s="17" t="s">
        <v>119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7" t="s">
        <v>87</v>
      </c>
      <c r="BK196" s="140">
        <f>ROUND(I196*H196,2)</f>
        <v>0</v>
      </c>
      <c r="BL196" s="17" t="s">
        <v>143</v>
      </c>
      <c r="BM196" s="139" t="s">
        <v>272</v>
      </c>
    </row>
    <row r="197" spans="2:65" s="1" customFormat="1" ht="29.25">
      <c r="B197" s="33"/>
      <c r="D197" s="141" t="s">
        <v>129</v>
      </c>
      <c r="F197" s="142" t="s">
        <v>273</v>
      </c>
      <c r="I197" s="143"/>
      <c r="L197" s="33"/>
      <c r="M197" s="144"/>
      <c r="T197" s="54"/>
      <c r="AT197" s="17" t="s">
        <v>129</v>
      </c>
      <c r="AU197" s="17" t="s">
        <v>89</v>
      </c>
    </row>
    <row r="198" spans="2:65" s="1" customFormat="1">
      <c r="B198" s="33"/>
      <c r="D198" s="145" t="s">
        <v>130</v>
      </c>
      <c r="F198" s="146" t="s">
        <v>274</v>
      </c>
      <c r="I198" s="143"/>
      <c r="L198" s="33"/>
      <c r="M198" s="144"/>
      <c r="T198" s="54"/>
      <c r="AT198" s="17" t="s">
        <v>130</v>
      </c>
      <c r="AU198" s="17" t="s">
        <v>89</v>
      </c>
    </row>
    <row r="199" spans="2:65" s="12" customFormat="1">
      <c r="B199" s="151"/>
      <c r="D199" s="141" t="s">
        <v>167</v>
      </c>
      <c r="E199" s="152" t="s">
        <v>34</v>
      </c>
      <c r="F199" s="153" t="s">
        <v>234</v>
      </c>
      <c r="H199" s="152" t="s">
        <v>34</v>
      </c>
      <c r="I199" s="154"/>
      <c r="L199" s="151"/>
      <c r="M199" s="155"/>
      <c r="T199" s="156"/>
      <c r="AT199" s="152" t="s">
        <v>167</v>
      </c>
      <c r="AU199" s="152" t="s">
        <v>89</v>
      </c>
      <c r="AV199" s="12" t="s">
        <v>87</v>
      </c>
      <c r="AW199" s="12" t="s">
        <v>39</v>
      </c>
      <c r="AX199" s="12" t="s">
        <v>79</v>
      </c>
      <c r="AY199" s="152" t="s">
        <v>119</v>
      </c>
    </row>
    <row r="200" spans="2:65" s="13" customFormat="1">
      <c r="B200" s="157"/>
      <c r="D200" s="141" t="s">
        <v>167</v>
      </c>
      <c r="E200" s="158" t="s">
        <v>34</v>
      </c>
      <c r="F200" s="159" t="s">
        <v>236</v>
      </c>
      <c r="H200" s="160">
        <v>362.22</v>
      </c>
      <c r="I200" s="161"/>
      <c r="L200" s="157"/>
      <c r="M200" s="162"/>
      <c r="T200" s="163"/>
      <c r="AT200" s="158" t="s">
        <v>167</v>
      </c>
      <c r="AU200" s="158" t="s">
        <v>89</v>
      </c>
      <c r="AV200" s="13" t="s">
        <v>89</v>
      </c>
      <c r="AW200" s="13" t="s">
        <v>39</v>
      </c>
      <c r="AX200" s="13" t="s">
        <v>79</v>
      </c>
      <c r="AY200" s="158" t="s">
        <v>119</v>
      </c>
    </row>
    <row r="201" spans="2:65" s="12" customFormat="1">
      <c r="B201" s="151"/>
      <c r="D201" s="141" t="s">
        <v>167</v>
      </c>
      <c r="E201" s="152" t="s">
        <v>34</v>
      </c>
      <c r="F201" s="153" t="s">
        <v>265</v>
      </c>
      <c r="H201" s="152" t="s">
        <v>34</v>
      </c>
      <c r="I201" s="154"/>
      <c r="L201" s="151"/>
      <c r="M201" s="155"/>
      <c r="T201" s="156"/>
      <c r="AT201" s="152" t="s">
        <v>167</v>
      </c>
      <c r="AU201" s="152" t="s">
        <v>89</v>
      </c>
      <c r="AV201" s="12" t="s">
        <v>87</v>
      </c>
      <c r="AW201" s="12" t="s">
        <v>39</v>
      </c>
      <c r="AX201" s="12" t="s">
        <v>79</v>
      </c>
      <c r="AY201" s="152" t="s">
        <v>119</v>
      </c>
    </row>
    <row r="202" spans="2:65" s="13" customFormat="1">
      <c r="B202" s="157"/>
      <c r="D202" s="141" t="s">
        <v>167</v>
      </c>
      <c r="E202" s="158" t="s">
        <v>34</v>
      </c>
      <c r="F202" s="159" t="s">
        <v>275</v>
      </c>
      <c r="H202" s="160">
        <v>-18.948</v>
      </c>
      <c r="I202" s="161"/>
      <c r="L202" s="157"/>
      <c r="M202" s="162"/>
      <c r="T202" s="163"/>
      <c r="AT202" s="158" t="s">
        <v>167</v>
      </c>
      <c r="AU202" s="158" t="s">
        <v>89</v>
      </c>
      <c r="AV202" s="13" t="s">
        <v>89</v>
      </c>
      <c r="AW202" s="13" t="s">
        <v>39</v>
      </c>
      <c r="AX202" s="13" t="s">
        <v>79</v>
      </c>
      <c r="AY202" s="158" t="s">
        <v>119</v>
      </c>
    </row>
    <row r="203" spans="2:65" s="12" customFormat="1">
      <c r="B203" s="151"/>
      <c r="D203" s="141" t="s">
        <v>167</v>
      </c>
      <c r="E203" s="152" t="s">
        <v>34</v>
      </c>
      <c r="F203" s="153" t="s">
        <v>267</v>
      </c>
      <c r="H203" s="152" t="s">
        <v>34</v>
      </c>
      <c r="I203" s="154"/>
      <c r="L203" s="151"/>
      <c r="M203" s="155"/>
      <c r="T203" s="156"/>
      <c r="AT203" s="152" t="s">
        <v>167</v>
      </c>
      <c r="AU203" s="152" t="s">
        <v>89</v>
      </c>
      <c r="AV203" s="12" t="s">
        <v>87</v>
      </c>
      <c r="AW203" s="12" t="s">
        <v>39</v>
      </c>
      <c r="AX203" s="12" t="s">
        <v>79</v>
      </c>
      <c r="AY203" s="152" t="s">
        <v>119</v>
      </c>
    </row>
    <row r="204" spans="2:65" s="13" customFormat="1">
      <c r="B204" s="157"/>
      <c r="D204" s="141" t="s">
        <v>167</v>
      </c>
      <c r="E204" s="158" t="s">
        <v>34</v>
      </c>
      <c r="F204" s="159" t="s">
        <v>276</v>
      </c>
      <c r="H204" s="160">
        <v>-59.993000000000002</v>
      </c>
      <c r="I204" s="161"/>
      <c r="L204" s="157"/>
      <c r="M204" s="162"/>
      <c r="T204" s="163"/>
      <c r="AT204" s="158" t="s">
        <v>167</v>
      </c>
      <c r="AU204" s="158" t="s">
        <v>89</v>
      </c>
      <c r="AV204" s="13" t="s">
        <v>89</v>
      </c>
      <c r="AW204" s="13" t="s">
        <v>39</v>
      </c>
      <c r="AX204" s="13" t="s">
        <v>79</v>
      </c>
      <c r="AY204" s="158" t="s">
        <v>119</v>
      </c>
    </row>
    <row r="205" spans="2:65" s="14" customFormat="1">
      <c r="B205" s="164"/>
      <c r="D205" s="141" t="s">
        <v>167</v>
      </c>
      <c r="E205" s="165" t="s">
        <v>34</v>
      </c>
      <c r="F205" s="166" t="s">
        <v>180</v>
      </c>
      <c r="H205" s="167">
        <v>283.27900000000005</v>
      </c>
      <c r="I205" s="168"/>
      <c r="L205" s="164"/>
      <c r="M205" s="169"/>
      <c r="T205" s="170"/>
      <c r="AT205" s="165" t="s">
        <v>167</v>
      </c>
      <c r="AU205" s="165" t="s">
        <v>89</v>
      </c>
      <c r="AV205" s="14" t="s">
        <v>143</v>
      </c>
      <c r="AW205" s="14" t="s">
        <v>39</v>
      </c>
      <c r="AX205" s="14" t="s">
        <v>87</v>
      </c>
      <c r="AY205" s="165" t="s">
        <v>119</v>
      </c>
    </row>
    <row r="206" spans="2:65" s="1" customFormat="1" ht="24.2" customHeight="1">
      <c r="B206" s="33"/>
      <c r="C206" s="128" t="s">
        <v>277</v>
      </c>
      <c r="D206" s="128" t="s">
        <v>122</v>
      </c>
      <c r="E206" s="129" t="s">
        <v>278</v>
      </c>
      <c r="F206" s="130" t="s">
        <v>279</v>
      </c>
      <c r="G206" s="131" t="s">
        <v>172</v>
      </c>
      <c r="H206" s="132">
        <v>2.72</v>
      </c>
      <c r="I206" s="133"/>
      <c r="J206" s="134">
        <f>ROUND(I206*H206,2)</f>
        <v>0</v>
      </c>
      <c r="K206" s="130" t="s">
        <v>126</v>
      </c>
      <c r="L206" s="33"/>
      <c r="M206" s="135" t="s">
        <v>34</v>
      </c>
      <c r="N206" s="136" t="s">
        <v>50</v>
      </c>
      <c r="P206" s="137">
        <f>O206*H206</f>
        <v>0</v>
      </c>
      <c r="Q206" s="137">
        <v>0</v>
      </c>
      <c r="R206" s="137">
        <f>Q206*H206</f>
        <v>0</v>
      </c>
      <c r="S206" s="137">
        <v>0</v>
      </c>
      <c r="T206" s="138">
        <f>S206*H206</f>
        <v>0</v>
      </c>
      <c r="AR206" s="139" t="s">
        <v>143</v>
      </c>
      <c r="AT206" s="139" t="s">
        <v>122</v>
      </c>
      <c r="AU206" s="139" t="s">
        <v>89</v>
      </c>
      <c r="AY206" s="17" t="s">
        <v>119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7" t="s">
        <v>87</v>
      </c>
      <c r="BK206" s="140">
        <f>ROUND(I206*H206,2)</f>
        <v>0</v>
      </c>
      <c r="BL206" s="17" t="s">
        <v>143</v>
      </c>
      <c r="BM206" s="139" t="s">
        <v>280</v>
      </c>
    </row>
    <row r="207" spans="2:65" s="1" customFormat="1" ht="39">
      <c r="B207" s="33"/>
      <c r="D207" s="141" t="s">
        <v>129</v>
      </c>
      <c r="F207" s="142" t="s">
        <v>281</v>
      </c>
      <c r="I207" s="143"/>
      <c r="L207" s="33"/>
      <c r="M207" s="144"/>
      <c r="T207" s="54"/>
      <c r="AT207" s="17" t="s">
        <v>129</v>
      </c>
      <c r="AU207" s="17" t="s">
        <v>89</v>
      </c>
    </row>
    <row r="208" spans="2:65" s="1" customFormat="1">
      <c r="B208" s="33"/>
      <c r="D208" s="145" t="s">
        <v>130</v>
      </c>
      <c r="F208" s="146" t="s">
        <v>282</v>
      </c>
      <c r="I208" s="143"/>
      <c r="L208" s="33"/>
      <c r="M208" s="144"/>
      <c r="T208" s="54"/>
      <c r="AT208" s="17" t="s">
        <v>130</v>
      </c>
      <c r="AU208" s="17" t="s">
        <v>89</v>
      </c>
    </row>
    <row r="209" spans="2:65" s="12" customFormat="1">
      <c r="B209" s="151"/>
      <c r="D209" s="141" t="s">
        <v>167</v>
      </c>
      <c r="E209" s="152" t="s">
        <v>34</v>
      </c>
      <c r="F209" s="153" t="s">
        <v>176</v>
      </c>
      <c r="H209" s="152" t="s">
        <v>34</v>
      </c>
      <c r="I209" s="154"/>
      <c r="L209" s="151"/>
      <c r="M209" s="155"/>
      <c r="T209" s="156"/>
      <c r="AT209" s="152" t="s">
        <v>167</v>
      </c>
      <c r="AU209" s="152" t="s">
        <v>89</v>
      </c>
      <c r="AV209" s="12" t="s">
        <v>87</v>
      </c>
      <c r="AW209" s="12" t="s">
        <v>39</v>
      </c>
      <c r="AX209" s="12" t="s">
        <v>79</v>
      </c>
      <c r="AY209" s="152" t="s">
        <v>119</v>
      </c>
    </row>
    <row r="210" spans="2:65" s="13" customFormat="1">
      <c r="B210" s="157"/>
      <c r="D210" s="141" t="s">
        <v>167</v>
      </c>
      <c r="E210" s="158" t="s">
        <v>34</v>
      </c>
      <c r="F210" s="159" t="s">
        <v>283</v>
      </c>
      <c r="H210" s="160">
        <v>2.72</v>
      </c>
      <c r="I210" s="161"/>
      <c r="L210" s="157"/>
      <c r="M210" s="162"/>
      <c r="T210" s="163"/>
      <c r="AT210" s="158" t="s">
        <v>167</v>
      </c>
      <c r="AU210" s="158" t="s">
        <v>89</v>
      </c>
      <c r="AV210" s="13" t="s">
        <v>89</v>
      </c>
      <c r="AW210" s="13" t="s">
        <v>39</v>
      </c>
      <c r="AX210" s="13" t="s">
        <v>87</v>
      </c>
      <c r="AY210" s="158" t="s">
        <v>119</v>
      </c>
    </row>
    <row r="211" spans="2:65" s="1" customFormat="1" ht="16.5" customHeight="1">
      <c r="B211" s="33"/>
      <c r="C211" s="171" t="s">
        <v>284</v>
      </c>
      <c r="D211" s="171" t="s">
        <v>285</v>
      </c>
      <c r="E211" s="172" t="s">
        <v>286</v>
      </c>
      <c r="F211" s="173" t="s">
        <v>287</v>
      </c>
      <c r="G211" s="174" t="s">
        <v>254</v>
      </c>
      <c r="H211" s="175">
        <v>5.44</v>
      </c>
      <c r="I211" s="176"/>
      <c r="J211" s="177">
        <f>ROUND(I211*H211,2)</f>
        <v>0</v>
      </c>
      <c r="K211" s="173" t="s">
        <v>126</v>
      </c>
      <c r="L211" s="178"/>
      <c r="M211" s="179" t="s">
        <v>34</v>
      </c>
      <c r="N211" s="180" t="s">
        <v>50</v>
      </c>
      <c r="P211" s="137">
        <f>O211*H211</f>
        <v>0</v>
      </c>
      <c r="Q211" s="137">
        <v>1</v>
      </c>
      <c r="R211" s="137">
        <f>Q211*H211</f>
        <v>5.44</v>
      </c>
      <c r="S211" s="137">
        <v>0</v>
      </c>
      <c r="T211" s="138">
        <f>S211*H211</f>
        <v>0</v>
      </c>
      <c r="AR211" s="139" t="s">
        <v>220</v>
      </c>
      <c r="AT211" s="139" t="s">
        <v>285</v>
      </c>
      <c r="AU211" s="139" t="s">
        <v>89</v>
      </c>
      <c r="AY211" s="17" t="s">
        <v>119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7" t="s">
        <v>87</v>
      </c>
      <c r="BK211" s="140">
        <f>ROUND(I211*H211,2)</f>
        <v>0</v>
      </c>
      <c r="BL211" s="17" t="s">
        <v>143</v>
      </c>
      <c r="BM211" s="139" t="s">
        <v>288</v>
      </c>
    </row>
    <row r="212" spans="2:65" s="1" customFormat="1">
      <c r="B212" s="33"/>
      <c r="D212" s="141" t="s">
        <v>129</v>
      </c>
      <c r="F212" s="142" t="s">
        <v>287</v>
      </c>
      <c r="I212" s="143"/>
      <c r="L212" s="33"/>
      <c r="M212" s="144"/>
      <c r="T212" s="54"/>
      <c r="AT212" s="17" t="s">
        <v>129</v>
      </c>
      <c r="AU212" s="17" t="s">
        <v>89</v>
      </c>
    </row>
    <row r="213" spans="2:65" s="13" customFormat="1">
      <c r="B213" s="157"/>
      <c r="D213" s="141" t="s">
        <v>167</v>
      </c>
      <c r="F213" s="159" t="s">
        <v>289</v>
      </c>
      <c r="H213" s="160">
        <v>5.44</v>
      </c>
      <c r="I213" s="161"/>
      <c r="L213" s="157"/>
      <c r="M213" s="162"/>
      <c r="T213" s="163"/>
      <c r="AT213" s="158" t="s">
        <v>167</v>
      </c>
      <c r="AU213" s="158" t="s">
        <v>89</v>
      </c>
      <c r="AV213" s="13" t="s">
        <v>89</v>
      </c>
      <c r="AW213" s="13" t="s">
        <v>4</v>
      </c>
      <c r="AX213" s="13" t="s">
        <v>87</v>
      </c>
      <c r="AY213" s="158" t="s">
        <v>119</v>
      </c>
    </row>
    <row r="214" spans="2:65" s="1" customFormat="1" ht="24.2" customHeight="1">
      <c r="B214" s="33"/>
      <c r="C214" s="128" t="s">
        <v>290</v>
      </c>
      <c r="D214" s="128" t="s">
        <v>122</v>
      </c>
      <c r="E214" s="129" t="s">
        <v>291</v>
      </c>
      <c r="F214" s="130" t="s">
        <v>292</v>
      </c>
      <c r="G214" s="131" t="s">
        <v>172</v>
      </c>
      <c r="H214" s="132">
        <v>59.993000000000002</v>
      </c>
      <c r="I214" s="133"/>
      <c r="J214" s="134">
        <f>ROUND(I214*H214,2)</f>
        <v>0</v>
      </c>
      <c r="K214" s="130" t="s">
        <v>126</v>
      </c>
      <c r="L214" s="33"/>
      <c r="M214" s="135" t="s">
        <v>34</v>
      </c>
      <c r="N214" s="136" t="s">
        <v>50</v>
      </c>
      <c r="P214" s="137">
        <f>O214*H214</f>
        <v>0</v>
      </c>
      <c r="Q214" s="137">
        <v>0</v>
      </c>
      <c r="R214" s="137">
        <f>Q214*H214</f>
        <v>0</v>
      </c>
      <c r="S214" s="137">
        <v>0</v>
      </c>
      <c r="T214" s="138">
        <f>S214*H214</f>
        <v>0</v>
      </c>
      <c r="AR214" s="139" t="s">
        <v>143</v>
      </c>
      <c r="AT214" s="139" t="s">
        <v>122</v>
      </c>
      <c r="AU214" s="139" t="s">
        <v>89</v>
      </c>
      <c r="AY214" s="17" t="s">
        <v>119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7" t="s">
        <v>87</v>
      </c>
      <c r="BK214" s="140">
        <f>ROUND(I214*H214,2)</f>
        <v>0</v>
      </c>
      <c r="BL214" s="17" t="s">
        <v>143</v>
      </c>
      <c r="BM214" s="139" t="s">
        <v>293</v>
      </c>
    </row>
    <row r="215" spans="2:65" s="1" customFormat="1" ht="39">
      <c r="B215" s="33"/>
      <c r="D215" s="141" t="s">
        <v>129</v>
      </c>
      <c r="F215" s="142" t="s">
        <v>294</v>
      </c>
      <c r="I215" s="143"/>
      <c r="L215" s="33"/>
      <c r="M215" s="144"/>
      <c r="T215" s="54"/>
      <c r="AT215" s="17" t="s">
        <v>129</v>
      </c>
      <c r="AU215" s="17" t="s">
        <v>89</v>
      </c>
    </row>
    <row r="216" spans="2:65" s="1" customFormat="1">
      <c r="B216" s="33"/>
      <c r="D216" s="145" t="s">
        <v>130</v>
      </c>
      <c r="F216" s="146" t="s">
        <v>295</v>
      </c>
      <c r="I216" s="143"/>
      <c r="L216" s="33"/>
      <c r="M216" s="144"/>
      <c r="T216" s="54"/>
      <c r="AT216" s="17" t="s">
        <v>130</v>
      </c>
      <c r="AU216" s="17" t="s">
        <v>89</v>
      </c>
    </row>
    <row r="217" spans="2:65" s="12" customFormat="1">
      <c r="B217" s="151"/>
      <c r="D217" s="141" t="s">
        <v>167</v>
      </c>
      <c r="E217" s="152" t="s">
        <v>34</v>
      </c>
      <c r="F217" s="153" t="s">
        <v>168</v>
      </c>
      <c r="H217" s="152" t="s">
        <v>34</v>
      </c>
      <c r="I217" s="154"/>
      <c r="L217" s="151"/>
      <c r="M217" s="155"/>
      <c r="T217" s="156"/>
      <c r="AT217" s="152" t="s">
        <v>167</v>
      </c>
      <c r="AU217" s="152" t="s">
        <v>89</v>
      </c>
      <c r="AV217" s="12" t="s">
        <v>87</v>
      </c>
      <c r="AW217" s="12" t="s">
        <v>39</v>
      </c>
      <c r="AX217" s="12" t="s">
        <v>79</v>
      </c>
      <c r="AY217" s="152" t="s">
        <v>119</v>
      </c>
    </row>
    <row r="218" spans="2:65" s="13" customFormat="1">
      <c r="B218" s="157"/>
      <c r="D218" s="141" t="s">
        <v>167</v>
      </c>
      <c r="E218" s="158" t="s">
        <v>34</v>
      </c>
      <c r="F218" s="159" t="s">
        <v>296</v>
      </c>
      <c r="H218" s="160">
        <v>84.864000000000004</v>
      </c>
      <c r="I218" s="161"/>
      <c r="L218" s="157"/>
      <c r="M218" s="162"/>
      <c r="T218" s="163"/>
      <c r="AT218" s="158" t="s">
        <v>167</v>
      </c>
      <c r="AU218" s="158" t="s">
        <v>89</v>
      </c>
      <c r="AV218" s="13" t="s">
        <v>89</v>
      </c>
      <c r="AW218" s="13" t="s">
        <v>39</v>
      </c>
      <c r="AX218" s="13" t="s">
        <v>79</v>
      </c>
      <c r="AY218" s="158" t="s">
        <v>119</v>
      </c>
    </row>
    <row r="219" spans="2:65" s="12" customFormat="1">
      <c r="B219" s="151"/>
      <c r="D219" s="141" t="s">
        <v>167</v>
      </c>
      <c r="E219" s="152" t="s">
        <v>34</v>
      </c>
      <c r="F219" s="153" t="s">
        <v>176</v>
      </c>
      <c r="H219" s="152" t="s">
        <v>34</v>
      </c>
      <c r="I219" s="154"/>
      <c r="L219" s="151"/>
      <c r="M219" s="155"/>
      <c r="T219" s="156"/>
      <c r="AT219" s="152" t="s">
        <v>167</v>
      </c>
      <c r="AU219" s="152" t="s">
        <v>89</v>
      </c>
      <c r="AV219" s="12" t="s">
        <v>87</v>
      </c>
      <c r="AW219" s="12" t="s">
        <v>39</v>
      </c>
      <c r="AX219" s="12" t="s">
        <v>79</v>
      </c>
      <c r="AY219" s="152" t="s">
        <v>119</v>
      </c>
    </row>
    <row r="220" spans="2:65" s="13" customFormat="1">
      <c r="B220" s="157"/>
      <c r="D220" s="141" t="s">
        <v>167</v>
      </c>
      <c r="E220" s="158" t="s">
        <v>34</v>
      </c>
      <c r="F220" s="159" t="s">
        <v>297</v>
      </c>
      <c r="H220" s="160">
        <v>-2.72</v>
      </c>
      <c r="I220" s="161"/>
      <c r="L220" s="157"/>
      <c r="M220" s="162"/>
      <c r="T220" s="163"/>
      <c r="AT220" s="158" t="s">
        <v>167</v>
      </c>
      <c r="AU220" s="158" t="s">
        <v>89</v>
      </c>
      <c r="AV220" s="13" t="s">
        <v>89</v>
      </c>
      <c r="AW220" s="13" t="s">
        <v>39</v>
      </c>
      <c r="AX220" s="13" t="s">
        <v>79</v>
      </c>
      <c r="AY220" s="158" t="s">
        <v>119</v>
      </c>
    </row>
    <row r="221" spans="2:65" s="12" customFormat="1">
      <c r="B221" s="151"/>
      <c r="D221" s="141" t="s">
        <v>167</v>
      </c>
      <c r="E221" s="152" t="s">
        <v>34</v>
      </c>
      <c r="F221" s="153" t="s">
        <v>202</v>
      </c>
      <c r="H221" s="152" t="s">
        <v>34</v>
      </c>
      <c r="I221" s="154"/>
      <c r="L221" s="151"/>
      <c r="M221" s="155"/>
      <c r="T221" s="156"/>
      <c r="AT221" s="152" t="s">
        <v>167</v>
      </c>
      <c r="AU221" s="152" t="s">
        <v>89</v>
      </c>
      <c r="AV221" s="12" t="s">
        <v>87</v>
      </c>
      <c r="AW221" s="12" t="s">
        <v>39</v>
      </c>
      <c r="AX221" s="12" t="s">
        <v>79</v>
      </c>
      <c r="AY221" s="152" t="s">
        <v>119</v>
      </c>
    </row>
    <row r="222" spans="2:65" s="13" customFormat="1">
      <c r="B222" s="157"/>
      <c r="D222" s="141" t="s">
        <v>167</v>
      </c>
      <c r="E222" s="158" t="s">
        <v>34</v>
      </c>
      <c r="F222" s="159" t="s">
        <v>298</v>
      </c>
      <c r="H222" s="160">
        <v>-13.6</v>
      </c>
      <c r="I222" s="161"/>
      <c r="L222" s="157"/>
      <c r="M222" s="162"/>
      <c r="T222" s="163"/>
      <c r="AT222" s="158" t="s">
        <v>167</v>
      </c>
      <c r="AU222" s="158" t="s">
        <v>89</v>
      </c>
      <c r="AV222" s="13" t="s">
        <v>89</v>
      </c>
      <c r="AW222" s="13" t="s">
        <v>39</v>
      </c>
      <c r="AX222" s="13" t="s">
        <v>79</v>
      </c>
      <c r="AY222" s="158" t="s">
        <v>119</v>
      </c>
    </row>
    <row r="223" spans="2:65" s="13" customFormat="1">
      <c r="B223" s="157"/>
      <c r="D223" s="141" t="s">
        <v>167</v>
      </c>
      <c r="E223" s="158" t="s">
        <v>34</v>
      </c>
      <c r="F223" s="159" t="s">
        <v>299</v>
      </c>
      <c r="H223" s="160">
        <v>-8.5510000000000002</v>
      </c>
      <c r="I223" s="161"/>
      <c r="L223" s="157"/>
      <c r="M223" s="162"/>
      <c r="T223" s="163"/>
      <c r="AT223" s="158" t="s">
        <v>167</v>
      </c>
      <c r="AU223" s="158" t="s">
        <v>89</v>
      </c>
      <c r="AV223" s="13" t="s">
        <v>89</v>
      </c>
      <c r="AW223" s="13" t="s">
        <v>39</v>
      </c>
      <c r="AX223" s="13" t="s">
        <v>79</v>
      </c>
      <c r="AY223" s="158" t="s">
        <v>119</v>
      </c>
    </row>
    <row r="224" spans="2:65" s="14" customFormat="1">
      <c r="B224" s="164"/>
      <c r="D224" s="141" t="s">
        <v>167</v>
      </c>
      <c r="E224" s="165" t="s">
        <v>34</v>
      </c>
      <c r="F224" s="166" t="s">
        <v>180</v>
      </c>
      <c r="H224" s="167">
        <v>59.993000000000009</v>
      </c>
      <c r="I224" s="168"/>
      <c r="L224" s="164"/>
      <c r="M224" s="169"/>
      <c r="T224" s="170"/>
      <c r="AT224" s="165" t="s">
        <v>167</v>
      </c>
      <c r="AU224" s="165" t="s">
        <v>89</v>
      </c>
      <c r="AV224" s="14" t="s">
        <v>143</v>
      </c>
      <c r="AW224" s="14" t="s">
        <v>39</v>
      </c>
      <c r="AX224" s="14" t="s">
        <v>87</v>
      </c>
      <c r="AY224" s="165" t="s">
        <v>119</v>
      </c>
    </row>
    <row r="225" spans="2:65" s="1" customFormat="1" ht="16.5" customHeight="1">
      <c r="B225" s="33"/>
      <c r="C225" s="171" t="s">
        <v>300</v>
      </c>
      <c r="D225" s="171" t="s">
        <v>285</v>
      </c>
      <c r="E225" s="172" t="s">
        <v>286</v>
      </c>
      <c r="F225" s="173" t="s">
        <v>287</v>
      </c>
      <c r="G225" s="174" t="s">
        <v>254</v>
      </c>
      <c r="H225" s="175">
        <v>119.986</v>
      </c>
      <c r="I225" s="176"/>
      <c r="J225" s="177">
        <f>ROUND(I225*H225,2)</f>
        <v>0</v>
      </c>
      <c r="K225" s="173" t="s">
        <v>126</v>
      </c>
      <c r="L225" s="178"/>
      <c r="M225" s="179" t="s">
        <v>34</v>
      </c>
      <c r="N225" s="180" t="s">
        <v>50</v>
      </c>
      <c r="P225" s="137">
        <f>O225*H225</f>
        <v>0</v>
      </c>
      <c r="Q225" s="137">
        <v>1</v>
      </c>
      <c r="R225" s="137">
        <f>Q225*H225</f>
        <v>119.986</v>
      </c>
      <c r="S225" s="137">
        <v>0</v>
      </c>
      <c r="T225" s="138">
        <f>S225*H225</f>
        <v>0</v>
      </c>
      <c r="AR225" s="139" t="s">
        <v>220</v>
      </c>
      <c r="AT225" s="139" t="s">
        <v>285</v>
      </c>
      <c r="AU225" s="139" t="s">
        <v>89</v>
      </c>
      <c r="AY225" s="17" t="s">
        <v>119</v>
      </c>
      <c r="BE225" s="140">
        <f>IF(N225="základní",J225,0)</f>
        <v>0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7" t="s">
        <v>87</v>
      </c>
      <c r="BK225" s="140">
        <f>ROUND(I225*H225,2)</f>
        <v>0</v>
      </c>
      <c r="BL225" s="17" t="s">
        <v>143</v>
      </c>
      <c r="BM225" s="139" t="s">
        <v>301</v>
      </c>
    </row>
    <row r="226" spans="2:65" s="1" customFormat="1">
      <c r="B226" s="33"/>
      <c r="D226" s="141" t="s">
        <v>129</v>
      </c>
      <c r="F226" s="142" t="s">
        <v>287</v>
      </c>
      <c r="I226" s="143"/>
      <c r="L226" s="33"/>
      <c r="M226" s="144"/>
      <c r="T226" s="54"/>
      <c r="AT226" s="17" t="s">
        <v>129</v>
      </c>
      <c r="AU226" s="17" t="s">
        <v>89</v>
      </c>
    </row>
    <row r="227" spans="2:65" s="13" customFormat="1">
      <c r="B227" s="157"/>
      <c r="D227" s="141" t="s">
        <v>167</v>
      </c>
      <c r="F227" s="159" t="s">
        <v>302</v>
      </c>
      <c r="H227" s="160">
        <v>119.986</v>
      </c>
      <c r="I227" s="161"/>
      <c r="L227" s="157"/>
      <c r="M227" s="162"/>
      <c r="T227" s="163"/>
      <c r="AT227" s="158" t="s">
        <v>167</v>
      </c>
      <c r="AU227" s="158" t="s">
        <v>89</v>
      </c>
      <c r="AV227" s="13" t="s">
        <v>89</v>
      </c>
      <c r="AW227" s="13" t="s">
        <v>4</v>
      </c>
      <c r="AX227" s="13" t="s">
        <v>87</v>
      </c>
      <c r="AY227" s="158" t="s">
        <v>119</v>
      </c>
    </row>
    <row r="228" spans="2:65" s="1" customFormat="1" ht="24.2" customHeight="1">
      <c r="B228" s="33"/>
      <c r="C228" s="128" t="s">
        <v>303</v>
      </c>
      <c r="D228" s="128" t="s">
        <v>122</v>
      </c>
      <c r="E228" s="129" t="s">
        <v>304</v>
      </c>
      <c r="F228" s="130" t="s">
        <v>305</v>
      </c>
      <c r="G228" s="131" t="s">
        <v>163</v>
      </c>
      <c r="H228" s="132">
        <v>455</v>
      </c>
      <c r="I228" s="133"/>
      <c r="J228" s="134">
        <f>ROUND(I228*H228,2)</f>
        <v>0</v>
      </c>
      <c r="K228" s="130" t="s">
        <v>126</v>
      </c>
      <c r="L228" s="33"/>
      <c r="M228" s="135" t="s">
        <v>34</v>
      </c>
      <c r="N228" s="136" t="s">
        <v>50</v>
      </c>
      <c r="P228" s="137">
        <f>O228*H228</f>
        <v>0</v>
      </c>
      <c r="Q228" s="137">
        <v>8.0000000000000007E-5</v>
      </c>
      <c r="R228" s="137">
        <f>Q228*H228</f>
        <v>3.6400000000000002E-2</v>
      </c>
      <c r="S228" s="137">
        <v>0</v>
      </c>
      <c r="T228" s="138">
        <f>S228*H228</f>
        <v>0</v>
      </c>
      <c r="AR228" s="139" t="s">
        <v>143</v>
      </c>
      <c r="AT228" s="139" t="s">
        <v>122</v>
      </c>
      <c r="AU228" s="139" t="s">
        <v>89</v>
      </c>
      <c r="AY228" s="17" t="s">
        <v>119</v>
      </c>
      <c r="BE228" s="140">
        <f>IF(N228="základní",J228,0)</f>
        <v>0</v>
      </c>
      <c r="BF228" s="140">
        <f>IF(N228="snížená",J228,0)</f>
        <v>0</v>
      </c>
      <c r="BG228" s="140">
        <f>IF(N228="zákl. přenesená",J228,0)</f>
        <v>0</v>
      </c>
      <c r="BH228" s="140">
        <f>IF(N228="sníž. přenesená",J228,0)</f>
        <v>0</v>
      </c>
      <c r="BI228" s="140">
        <f>IF(N228="nulová",J228,0)</f>
        <v>0</v>
      </c>
      <c r="BJ228" s="17" t="s">
        <v>87</v>
      </c>
      <c r="BK228" s="140">
        <f>ROUND(I228*H228,2)</f>
        <v>0</v>
      </c>
      <c r="BL228" s="17" t="s">
        <v>143</v>
      </c>
      <c r="BM228" s="139" t="s">
        <v>306</v>
      </c>
    </row>
    <row r="229" spans="2:65" s="1" customFormat="1" ht="29.25">
      <c r="B229" s="33"/>
      <c r="D229" s="141" t="s">
        <v>129</v>
      </c>
      <c r="F229" s="142" t="s">
        <v>307</v>
      </c>
      <c r="I229" s="143"/>
      <c r="L229" s="33"/>
      <c r="M229" s="144"/>
      <c r="T229" s="54"/>
      <c r="AT229" s="17" t="s">
        <v>129</v>
      </c>
      <c r="AU229" s="17" t="s">
        <v>89</v>
      </c>
    </row>
    <row r="230" spans="2:65" s="1" customFormat="1">
      <c r="B230" s="33"/>
      <c r="D230" s="145" t="s">
        <v>130</v>
      </c>
      <c r="F230" s="146" t="s">
        <v>308</v>
      </c>
      <c r="I230" s="143"/>
      <c r="L230" s="33"/>
      <c r="M230" s="144"/>
      <c r="T230" s="54"/>
      <c r="AT230" s="17" t="s">
        <v>130</v>
      </c>
      <c r="AU230" s="17" t="s">
        <v>89</v>
      </c>
    </row>
    <row r="231" spans="2:65" s="12" customFormat="1">
      <c r="B231" s="151"/>
      <c r="D231" s="141" t="s">
        <v>167</v>
      </c>
      <c r="E231" s="152" t="s">
        <v>34</v>
      </c>
      <c r="F231" s="153" t="s">
        <v>168</v>
      </c>
      <c r="H231" s="152" t="s">
        <v>34</v>
      </c>
      <c r="I231" s="154"/>
      <c r="L231" s="151"/>
      <c r="M231" s="155"/>
      <c r="T231" s="156"/>
      <c r="AT231" s="152" t="s">
        <v>167</v>
      </c>
      <c r="AU231" s="152" t="s">
        <v>89</v>
      </c>
      <c r="AV231" s="12" t="s">
        <v>87</v>
      </c>
      <c r="AW231" s="12" t="s">
        <v>39</v>
      </c>
      <c r="AX231" s="12" t="s">
        <v>79</v>
      </c>
      <c r="AY231" s="152" t="s">
        <v>119</v>
      </c>
    </row>
    <row r="232" spans="2:65" s="13" customFormat="1">
      <c r="B232" s="157"/>
      <c r="D232" s="141" t="s">
        <v>167</v>
      </c>
      <c r="E232" s="158" t="s">
        <v>34</v>
      </c>
      <c r="F232" s="159" t="s">
        <v>169</v>
      </c>
      <c r="H232" s="160">
        <v>455</v>
      </c>
      <c r="I232" s="161"/>
      <c r="L232" s="157"/>
      <c r="M232" s="162"/>
      <c r="T232" s="163"/>
      <c r="AT232" s="158" t="s">
        <v>167</v>
      </c>
      <c r="AU232" s="158" t="s">
        <v>89</v>
      </c>
      <c r="AV232" s="13" t="s">
        <v>89</v>
      </c>
      <c r="AW232" s="13" t="s">
        <v>39</v>
      </c>
      <c r="AX232" s="13" t="s">
        <v>87</v>
      </c>
      <c r="AY232" s="158" t="s">
        <v>119</v>
      </c>
    </row>
    <row r="233" spans="2:65" s="1" customFormat="1" ht="16.5" customHeight="1">
      <c r="B233" s="33"/>
      <c r="C233" s="171" t="s">
        <v>309</v>
      </c>
      <c r="D233" s="171" t="s">
        <v>285</v>
      </c>
      <c r="E233" s="172" t="s">
        <v>310</v>
      </c>
      <c r="F233" s="173" t="s">
        <v>311</v>
      </c>
      <c r="G233" s="174" t="s">
        <v>163</v>
      </c>
      <c r="H233" s="175">
        <v>477.75</v>
      </c>
      <c r="I233" s="176"/>
      <c r="J233" s="177">
        <f>ROUND(I233*H233,2)</f>
        <v>0</v>
      </c>
      <c r="K233" s="173" t="s">
        <v>126</v>
      </c>
      <c r="L233" s="178"/>
      <c r="M233" s="179" t="s">
        <v>34</v>
      </c>
      <c r="N233" s="180" t="s">
        <v>50</v>
      </c>
      <c r="P233" s="137">
        <f>O233*H233</f>
        <v>0</v>
      </c>
      <c r="Q233" s="137">
        <v>0.02</v>
      </c>
      <c r="R233" s="137">
        <f>Q233*H233</f>
        <v>9.5549999999999997</v>
      </c>
      <c r="S233" s="137">
        <v>0</v>
      </c>
      <c r="T233" s="138">
        <f>S233*H233</f>
        <v>0</v>
      </c>
      <c r="AR233" s="139" t="s">
        <v>220</v>
      </c>
      <c r="AT233" s="139" t="s">
        <v>285</v>
      </c>
      <c r="AU233" s="139" t="s">
        <v>89</v>
      </c>
      <c r="AY233" s="17" t="s">
        <v>119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7" t="s">
        <v>87</v>
      </c>
      <c r="BK233" s="140">
        <f>ROUND(I233*H233,2)</f>
        <v>0</v>
      </c>
      <c r="BL233" s="17" t="s">
        <v>143</v>
      </c>
      <c r="BM233" s="139" t="s">
        <v>312</v>
      </c>
    </row>
    <row r="234" spans="2:65" s="1" customFormat="1">
      <c r="B234" s="33"/>
      <c r="D234" s="141" t="s">
        <v>129</v>
      </c>
      <c r="F234" s="142" t="s">
        <v>311</v>
      </c>
      <c r="I234" s="143"/>
      <c r="L234" s="33"/>
      <c r="M234" s="144"/>
      <c r="T234" s="54"/>
      <c r="AT234" s="17" t="s">
        <v>129</v>
      </c>
      <c r="AU234" s="17" t="s">
        <v>89</v>
      </c>
    </row>
    <row r="235" spans="2:65" s="13" customFormat="1">
      <c r="B235" s="157"/>
      <c r="D235" s="141" t="s">
        <v>167</v>
      </c>
      <c r="F235" s="159" t="s">
        <v>313</v>
      </c>
      <c r="H235" s="160">
        <v>477.75</v>
      </c>
      <c r="I235" s="161"/>
      <c r="L235" s="157"/>
      <c r="M235" s="162"/>
      <c r="T235" s="163"/>
      <c r="AT235" s="158" t="s">
        <v>167</v>
      </c>
      <c r="AU235" s="158" t="s">
        <v>89</v>
      </c>
      <c r="AV235" s="13" t="s">
        <v>89</v>
      </c>
      <c r="AW235" s="13" t="s">
        <v>4</v>
      </c>
      <c r="AX235" s="13" t="s">
        <v>87</v>
      </c>
      <c r="AY235" s="158" t="s">
        <v>119</v>
      </c>
    </row>
    <row r="236" spans="2:65" s="11" customFormat="1" ht="22.9" customHeight="1">
      <c r="B236" s="116"/>
      <c r="D236" s="117" t="s">
        <v>78</v>
      </c>
      <c r="E236" s="126" t="s">
        <v>143</v>
      </c>
      <c r="F236" s="126" t="s">
        <v>314</v>
      </c>
      <c r="I236" s="119"/>
      <c r="J236" s="127">
        <f>BK236</f>
        <v>0</v>
      </c>
      <c r="L236" s="116"/>
      <c r="M236" s="121"/>
      <c r="P236" s="122">
        <f>SUM(P237:P245)</f>
        <v>0</v>
      </c>
      <c r="R236" s="122">
        <f>SUM(R237:R245)</f>
        <v>0</v>
      </c>
      <c r="T236" s="123">
        <f>SUM(T237:T245)</f>
        <v>0</v>
      </c>
      <c r="AR236" s="117" t="s">
        <v>87</v>
      </c>
      <c r="AT236" s="124" t="s">
        <v>78</v>
      </c>
      <c r="AU236" s="124" t="s">
        <v>87</v>
      </c>
      <c r="AY236" s="117" t="s">
        <v>119</v>
      </c>
      <c r="BK236" s="125">
        <f>SUM(BK237:BK245)</f>
        <v>0</v>
      </c>
    </row>
    <row r="237" spans="2:65" s="1" customFormat="1" ht="16.5" customHeight="1">
      <c r="B237" s="33"/>
      <c r="C237" s="128" t="s">
        <v>7</v>
      </c>
      <c r="D237" s="128" t="s">
        <v>122</v>
      </c>
      <c r="E237" s="129" t="s">
        <v>315</v>
      </c>
      <c r="F237" s="130" t="s">
        <v>316</v>
      </c>
      <c r="G237" s="131" t="s">
        <v>172</v>
      </c>
      <c r="H237" s="132">
        <v>19.748000000000001</v>
      </c>
      <c r="I237" s="133"/>
      <c r="J237" s="134">
        <f>ROUND(I237*H237,2)</f>
        <v>0</v>
      </c>
      <c r="K237" s="130" t="s">
        <v>126</v>
      </c>
      <c r="L237" s="33"/>
      <c r="M237" s="135" t="s">
        <v>34</v>
      </c>
      <c r="N237" s="136" t="s">
        <v>50</v>
      </c>
      <c r="P237" s="137">
        <f>O237*H237</f>
        <v>0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143</v>
      </c>
      <c r="AT237" s="139" t="s">
        <v>122</v>
      </c>
      <c r="AU237" s="139" t="s">
        <v>89</v>
      </c>
      <c r="AY237" s="17" t="s">
        <v>119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7" t="s">
        <v>87</v>
      </c>
      <c r="BK237" s="140">
        <f>ROUND(I237*H237,2)</f>
        <v>0</v>
      </c>
      <c r="BL237" s="17" t="s">
        <v>143</v>
      </c>
      <c r="BM237" s="139" t="s">
        <v>317</v>
      </c>
    </row>
    <row r="238" spans="2:65" s="1" customFormat="1" ht="19.5">
      <c r="B238" s="33"/>
      <c r="D238" s="141" t="s">
        <v>129</v>
      </c>
      <c r="F238" s="142" t="s">
        <v>318</v>
      </c>
      <c r="I238" s="143"/>
      <c r="L238" s="33"/>
      <c r="M238" s="144"/>
      <c r="T238" s="54"/>
      <c r="AT238" s="17" t="s">
        <v>129</v>
      </c>
      <c r="AU238" s="17" t="s">
        <v>89</v>
      </c>
    </row>
    <row r="239" spans="2:65" s="1" customFormat="1">
      <c r="B239" s="33"/>
      <c r="D239" s="145" t="s">
        <v>130</v>
      </c>
      <c r="F239" s="146" t="s">
        <v>319</v>
      </c>
      <c r="I239" s="143"/>
      <c r="L239" s="33"/>
      <c r="M239" s="144"/>
      <c r="T239" s="54"/>
      <c r="AT239" s="17" t="s">
        <v>130</v>
      </c>
      <c r="AU239" s="17" t="s">
        <v>89</v>
      </c>
    </row>
    <row r="240" spans="2:65" s="12" customFormat="1">
      <c r="B240" s="151"/>
      <c r="D240" s="141" t="s">
        <v>167</v>
      </c>
      <c r="E240" s="152" t="s">
        <v>34</v>
      </c>
      <c r="F240" s="153" t="s">
        <v>168</v>
      </c>
      <c r="H240" s="152" t="s">
        <v>34</v>
      </c>
      <c r="I240" s="154"/>
      <c r="L240" s="151"/>
      <c r="M240" s="155"/>
      <c r="T240" s="156"/>
      <c r="AT240" s="152" t="s">
        <v>167</v>
      </c>
      <c r="AU240" s="152" t="s">
        <v>89</v>
      </c>
      <c r="AV240" s="12" t="s">
        <v>87</v>
      </c>
      <c r="AW240" s="12" t="s">
        <v>39</v>
      </c>
      <c r="AX240" s="12" t="s">
        <v>79</v>
      </c>
      <c r="AY240" s="152" t="s">
        <v>119</v>
      </c>
    </row>
    <row r="241" spans="2:65" s="13" customFormat="1">
      <c r="B241" s="157"/>
      <c r="D241" s="141" t="s">
        <v>167</v>
      </c>
      <c r="E241" s="158" t="s">
        <v>34</v>
      </c>
      <c r="F241" s="159" t="s">
        <v>320</v>
      </c>
      <c r="H241" s="160">
        <v>24.96</v>
      </c>
      <c r="I241" s="161"/>
      <c r="L241" s="157"/>
      <c r="M241" s="162"/>
      <c r="T241" s="163"/>
      <c r="AT241" s="158" t="s">
        <v>167</v>
      </c>
      <c r="AU241" s="158" t="s">
        <v>89</v>
      </c>
      <c r="AV241" s="13" t="s">
        <v>89</v>
      </c>
      <c r="AW241" s="13" t="s">
        <v>39</v>
      </c>
      <c r="AX241" s="13" t="s">
        <v>79</v>
      </c>
      <c r="AY241" s="158" t="s">
        <v>119</v>
      </c>
    </row>
    <row r="242" spans="2:65" s="12" customFormat="1">
      <c r="B242" s="151"/>
      <c r="D242" s="141" t="s">
        <v>167</v>
      </c>
      <c r="E242" s="152" t="s">
        <v>34</v>
      </c>
      <c r="F242" s="153" t="s">
        <v>202</v>
      </c>
      <c r="H242" s="152" t="s">
        <v>34</v>
      </c>
      <c r="I242" s="154"/>
      <c r="L242" s="151"/>
      <c r="M242" s="155"/>
      <c r="T242" s="156"/>
      <c r="AT242" s="152" t="s">
        <v>167</v>
      </c>
      <c r="AU242" s="152" t="s">
        <v>89</v>
      </c>
      <c r="AV242" s="12" t="s">
        <v>87</v>
      </c>
      <c r="AW242" s="12" t="s">
        <v>39</v>
      </c>
      <c r="AX242" s="12" t="s">
        <v>79</v>
      </c>
      <c r="AY242" s="152" t="s">
        <v>119</v>
      </c>
    </row>
    <row r="243" spans="2:65" s="13" customFormat="1">
      <c r="B243" s="157"/>
      <c r="D243" s="141" t="s">
        <v>167</v>
      </c>
      <c r="E243" s="158" t="s">
        <v>34</v>
      </c>
      <c r="F243" s="159" t="s">
        <v>321</v>
      </c>
      <c r="H243" s="160">
        <v>-3.2</v>
      </c>
      <c r="I243" s="161"/>
      <c r="L243" s="157"/>
      <c r="M243" s="162"/>
      <c r="T243" s="163"/>
      <c r="AT243" s="158" t="s">
        <v>167</v>
      </c>
      <c r="AU243" s="158" t="s">
        <v>89</v>
      </c>
      <c r="AV243" s="13" t="s">
        <v>89</v>
      </c>
      <c r="AW243" s="13" t="s">
        <v>39</v>
      </c>
      <c r="AX243" s="13" t="s">
        <v>79</v>
      </c>
      <c r="AY243" s="158" t="s">
        <v>119</v>
      </c>
    </row>
    <row r="244" spans="2:65" s="13" customFormat="1">
      <c r="B244" s="157"/>
      <c r="D244" s="141" t="s">
        <v>167</v>
      </c>
      <c r="E244" s="158" t="s">
        <v>34</v>
      </c>
      <c r="F244" s="159" t="s">
        <v>322</v>
      </c>
      <c r="H244" s="160">
        <v>-2.012</v>
      </c>
      <c r="I244" s="161"/>
      <c r="L244" s="157"/>
      <c r="M244" s="162"/>
      <c r="T244" s="163"/>
      <c r="AT244" s="158" t="s">
        <v>167</v>
      </c>
      <c r="AU244" s="158" t="s">
        <v>89</v>
      </c>
      <c r="AV244" s="13" t="s">
        <v>89</v>
      </c>
      <c r="AW244" s="13" t="s">
        <v>39</v>
      </c>
      <c r="AX244" s="13" t="s">
        <v>79</v>
      </c>
      <c r="AY244" s="158" t="s">
        <v>119</v>
      </c>
    </row>
    <row r="245" spans="2:65" s="14" customFormat="1">
      <c r="B245" s="164"/>
      <c r="D245" s="141" t="s">
        <v>167</v>
      </c>
      <c r="E245" s="165" t="s">
        <v>34</v>
      </c>
      <c r="F245" s="166" t="s">
        <v>180</v>
      </c>
      <c r="H245" s="167">
        <v>19.748000000000001</v>
      </c>
      <c r="I245" s="168"/>
      <c r="L245" s="164"/>
      <c r="M245" s="169"/>
      <c r="T245" s="170"/>
      <c r="AT245" s="165" t="s">
        <v>167</v>
      </c>
      <c r="AU245" s="165" t="s">
        <v>89</v>
      </c>
      <c r="AV245" s="14" t="s">
        <v>143</v>
      </c>
      <c r="AW245" s="14" t="s">
        <v>39</v>
      </c>
      <c r="AX245" s="14" t="s">
        <v>87</v>
      </c>
      <c r="AY245" s="165" t="s">
        <v>119</v>
      </c>
    </row>
    <row r="246" spans="2:65" s="11" customFormat="1" ht="22.9" customHeight="1">
      <c r="B246" s="116"/>
      <c r="D246" s="117" t="s">
        <v>78</v>
      </c>
      <c r="E246" s="126" t="s">
        <v>220</v>
      </c>
      <c r="F246" s="126" t="s">
        <v>323</v>
      </c>
      <c r="I246" s="119"/>
      <c r="J246" s="127">
        <f>BK246</f>
        <v>0</v>
      </c>
      <c r="L246" s="116"/>
      <c r="M246" s="121"/>
      <c r="P246" s="122">
        <f>SUM(P247:P274)</f>
        <v>0</v>
      </c>
      <c r="R246" s="122">
        <f>SUM(R247:R274)</f>
        <v>0.1853436</v>
      </c>
      <c r="T246" s="123">
        <f>SUM(T247:T274)</f>
        <v>0</v>
      </c>
      <c r="AR246" s="117" t="s">
        <v>87</v>
      </c>
      <c r="AT246" s="124" t="s">
        <v>78</v>
      </c>
      <c r="AU246" s="124" t="s">
        <v>87</v>
      </c>
      <c r="AY246" s="117" t="s">
        <v>119</v>
      </c>
      <c r="BK246" s="125">
        <f>SUM(BK247:BK274)</f>
        <v>0</v>
      </c>
    </row>
    <row r="247" spans="2:65" s="1" customFormat="1" ht="33" customHeight="1">
      <c r="B247" s="33"/>
      <c r="C247" s="128" t="s">
        <v>324</v>
      </c>
      <c r="D247" s="128" t="s">
        <v>122</v>
      </c>
      <c r="E247" s="129" t="s">
        <v>325</v>
      </c>
      <c r="F247" s="130" t="s">
        <v>326</v>
      </c>
      <c r="G247" s="131" t="s">
        <v>208</v>
      </c>
      <c r="H247" s="132">
        <v>312</v>
      </c>
      <c r="I247" s="133"/>
      <c r="J247" s="134">
        <f>ROUND(I247*H247,2)</f>
        <v>0</v>
      </c>
      <c r="K247" s="130" t="s">
        <v>126</v>
      </c>
      <c r="L247" s="33"/>
      <c r="M247" s="135" t="s">
        <v>34</v>
      </c>
      <c r="N247" s="136" t="s">
        <v>50</v>
      </c>
      <c r="P247" s="137">
        <f>O247*H247</f>
        <v>0</v>
      </c>
      <c r="Q247" s="137">
        <v>0</v>
      </c>
      <c r="R247" s="137">
        <f>Q247*H247</f>
        <v>0</v>
      </c>
      <c r="S247" s="137">
        <v>0</v>
      </c>
      <c r="T247" s="138">
        <f>S247*H247</f>
        <v>0</v>
      </c>
      <c r="AR247" s="139" t="s">
        <v>143</v>
      </c>
      <c r="AT247" s="139" t="s">
        <v>122</v>
      </c>
      <c r="AU247" s="139" t="s">
        <v>89</v>
      </c>
      <c r="AY247" s="17" t="s">
        <v>119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7" t="s">
        <v>87</v>
      </c>
      <c r="BK247" s="140">
        <f>ROUND(I247*H247,2)</f>
        <v>0</v>
      </c>
      <c r="BL247" s="17" t="s">
        <v>143</v>
      </c>
      <c r="BM247" s="139" t="s">
        <v>327</v>
      </c>
    </row>
    <row r="248" spans="2:65" s="1" customFormat="1" ht="29.25">
      <c r="B248" s="33"/>
      <c r="D248" s="141" t="s">
        <v>129</v>
      </c>
      <c r="F248" s="142" t="s">
        <v>328</v>
      </c>
      <c r="I248" s="143"/>
      <c r="L248" s="33"/>
      <c r="M248" s="144"/>
      <c r="T248" s="54"/>
      <c r="AT248" s="17" t="s">
        <v>129</v>
      </c>
      <c r="AU248" s="17" t="s">
        <v>89</v>
      </c>
    </row>
    <row r="249" spans="2:65" s="1" customFormat="1">
      <c r="B249" s="33"/>
      <c r="D249" s="145" t="s">
        <v>130</v>
      </c>
      <c r="F249" s="146" t="s">
        <v>329</v>
      </c>
      <c r="I249" s="143"/>
      <c r="L249" s="33"/>
      <c r="M249" s="144"/>
      <c r="T249" s="54"/>
      <c r="AT249" s="17" t="s">
        <v>130</v>
      </c>
      <c r="AU249" s="17" t="s">
        <v>89</v>
      </c>
    </row>
    <row r="250" spans="2:65" s="12" customFormat="1">
      <c r="B250" s="151"/>
      <c r="D250" s="141" t="s">
        <v>167</v>
      </c>
      <c r="E250" s="152" t="s">
        <v>34</v>
      </c>
      <c r="F250" s="153" t="s">
        <v>168</v>
      </c>
      <c r="H250" s="152" t="s">
        <v>34</v>
      </c>
      <c r="I250" s="154"/>
      <c r="L250" s="151"/>
      <c r="M250" s="155"/>
      <c r="T250" s="156"/>
      <c r="AT250" s="152" t="s">
        <v>167</v>
      </c>
      <c r="AU250" s="152" t="s">
        <v>89</v>
      </c>
      <c r="AV250" s="12" t="s">
        <v>87</v>
      </c>
      <c r="AW250" s="12" t="s">
        <v>39</v>
      </c>
      <c r="AX250" s="12" t="s">
        <v>79</v>
      </c>
      <c r="AY250" s="152" t="s">
        <v>119</v>
      </c>
    </row>
    <row r="251" spans="2:65" s="13" customFormat="1">
      <c r="B251" s="157"/>
      <c r="D251" s="141" t="s">
        <v>167</v>
      </c>
      <c r="E251" s="158" t="s">
        <v>34</v>
      </c>
      <c r="F251" s="159" t="s">
        <v>330</v>
      </c>
      <c r="H251" s="160">
        <v>312</v>
      </c>
      <c r="I251" s="161"/>
      <c r="L251" s="157"/>
      <c r="M251" s="162"/>
      <c r="T251" s="163"/>
      <c r="AT251" s="158" t="s">
        <v>167</v>
      </c>
      <c r="AU251" s="158" t="s">
        <v>89</v>
      </c>
      <c r="AV251" s="13" t="s">
        <v>89</v>
      </c>
      <c r="AW251" s="13" t="s">
        <v>39</v>
      </c>
      <c r="AX251" s="13" t="s">
        <v>87</v>
      </c>
      <c r="AY251" s="158" t="s">
        <v>119</v>
      </c>
    </row>
    <row r="252" spans="2:65" s="1" customFormat="1" ht="24.2" customHeight="1">
      <c r="B252" s="33"/>
      <c r="C252" s="171" t="s">
        <v>331</v>
      </c>
      <c r="D252" s="171" t="s">
        <v>285</v>
      </c>
      <c r="E252" s="172" t="s">
        <v>332</v>
      </c>
      <c r="F252" s="173" t="s">
        <v>333</v>
      </c>
      <c r="G252" s="174" t="s">
        <v>208</v>
      </c>
      <c r="H252" s="175">
        <v>316.68</v>
      </c>
      <c r="I252" s="176"/>
      <c r="J252" s="177">
        <f>ROUND(I252*H252,2)</f>
        <v>0</v>
      </c>
      <c r="K252" s="173" t="s">
        <v>126</v>
      </c>
      <c r="L252" s="178"/>
      <c r="M252" s="179" t="s">
        <v>34</v>
      </c>
      <c r="N252" s="180" t="s">
        <v>50</v>
      </c>
      <c r="P252" s="137">
        <f>O252*H252</f>
        <v>0</v>
      </c>
      <c r="Q252" s="137">
        <v>2.7E-4</v>
      </c>
      <c r="R252" s="137">
        <f>Q252*H252</f>
        <v>8.5503599999999999E-2</v>
      </c>
      <c r="S252" s="137">
        <v>0</v>
      </c>
      <c r="T252" s="138">
        <f>S252*H252</f>
        <v>0</v>
      </c>
      <c r="AR252" s="139" t="s">
        <v>220</v>
      </c>
      <c r="AT252" s="139" t="s">
        <v>285</v>
      </c>
      <c r="AU252" s="139" t="s">
        <v>89</v>
      </c>
      <c r="AY252" s="17" t="s">
        <v>119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7" t="s">
        <v>87</v>
      </c>
      <c r="BK252" s="140">
        <f>ROUND(I252*H252,2)</f>
        <v>0</v>
      </c>
      <c r="BL252" s="17" t="s">
        <v>143</v>
      </c>
      <c r="BM252" s="139" t="s">
        <v>334</v>
      </c>
    </row>
    <row r="253" spans="2:65" s="1" customFormat="1">
      <c r="B253" s="33"/>
      <c r="D253" s="141" t="s">
        <v>129</v>
      </c>
      <c r="F253" s="142" t="s">
        <v>333</v>
      </c>
      <c r="I253" s="143"/>
      <c r="L253" s="33"/>
      <c r="M253" s="144"/>
      <c r="T253" s="54"/>
      <c r="AT253" s="17" t="s">
        <v>129</v>
      </c>
      <c r="AU253" s="17" t="s">
        <v>89</v>
      </c>
    </row>
    <row r="254" spans="2:65" s="13" customFormat="1">
      <c r="B254" s="157"/>
      <c r="D254" s="141" t="s">
        <v>167</v>
      </c>
      <c r="F254" s="159" t="s">
        <v>335</v>
      </c>
      <c r="H254" s="160">
        <v>316.68</v>
      </c>
      <c r="I254" s="161"/>
      <c r="L254" s="157"/>
      <c r="M254" s="162"/>
      <c r="T254" s="163"/>
      <c r="AT254" s="158" t="s">
        <v>167</v>
      </c>
      <c r="AU254" s="158" t="s">
        <v>89</v>
      </c>
      <c r="AV254" s="13" t="s">
        <v>89</v>
      </c>
      <c r="AW254" s="13" t="s">
        <v>4</v>
      </c>
      <c r="AX254" s="13" t="s">
        <v>87</v>
      </c>
      <c r="AY254" s="158" t="s">
        <v>119</v>
      </c>
    </row>
    <row r="255" spans="2:65" s="1" customFormat="1" ht="24.2" customHeight="1">
      <c r="B255" s="33"/>
      <c r="C255" s="128" t="s">
        <v>336</v>
      </c>
      <c r="D255" s="128" t="s">
        <v>122</v>
      </c>
      <c r="E255" s="129" t="s">
        <v>337</v>
      </c>
      <c r="F255" s="130" t="s">
        <v>338</v>
      </c>
      <c r="G255" s="131" t="s">
        <v>208</v>
      </c>
      <c r="H255" s="132">
        <v>312</v>
      </c>
      <c r="I255" s="133"/>
      <c r="J255" s="134">
        <f>ROUND(I255*H255,2)</f>
        <v>0</v>
      </c>
      <c r="K255" s="130" t="s">
        <v>126</v>
      </c>
      <c r="L255" s="33"/>
      <c r="M255" s="135" t="s">
        <v>34</v>
      </c>
      <c r="N255" s="136" t="s">
        <v>50</v>
      </c>
      <c r="P255" s="137">
        <f>O255*H255</f>
        <v>0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143</v>
      </c>
      <c r="AT255" s="139" t="s">
        <v>122</v>
      </c>
      <c r="AU255" s="139" t="s">
        <v>89</v>
      </c>
      <c r="AY255" s="17" t="s">
        <v>119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7" t="s">
        <v>87</v>
      </c>
      <c r="BK255" s="140">
        <f>ROUND(I255*H255,2)</f>
        <v>0</v>
      </c>
      <c r="BL255" s="17" t="s">
        <v>143</v>
      </c>
      <c r="BM255" s="139" t="s">
        <v>339</v>
      </c>
    </row>
    <row r="256" spans="2:65" s="1" customFormat="1">
      <c r="B256" s="33"/>
      <c r="D256" s="141" t="s">
        <v>129</v>
      </c>
      <c r="F256" s="142" t="s">
        <v>338</v>
      </c>
      <c r="I256" s="143"/>
      <c r="L256" s="33"/>
      <c r="M256" s="144"/>
      <c r="T256" s="54"/>
      <c r="AT256" s="17" t="s">
        <v>129</v>
      </c>
      <c r="AU256" s="17" t="s">
        <v>89</v>
      </c>
    </row>
    <row r="257" spans="2:65" s="1" customFormat="1">
      <c r="B257" s="33"/>
      <c r="D257" s="145" t="s">
        <v>130</v>
      </c>
      <c r="F257" s="146" t="s">
        <v>340</v>
      </c>
      <c r="I257" s="143"/>
      <c r="L257" s="33"/>
      <c r="M257" s="144"/>
      <c r="T257" s="54"/>
      <c r="AT257" s="17" t="s">
        <v>130</v>
      </c>
      <c r="AU257" s="17" t="s">
        <v>89</v>
      </c>
    </row>
    <row r="258" spans="2:65" s="12" customFormat="1">
      <c r="B258" s="151"/>
      <c r="D258" s="141" t="s">
        <v>167</v>
      </c>
      <c r="E258" s="152" t="s">
        <v>34</v>
      </c>
      <c r="F258" s="153" t="s">
        <v>168</v>
      </c>
      <c r="H258" s="152" t="s">
        <v>34</v>
      </c>
      <c r="I258" s="154"/>
      <c r="L258" s="151"/>
      <c r="M258" s="155"/>
      <c r="T258" s="156"/>
      <c r="AT258" s="152" t="s">
        <v>167</v>
      </c>
      <c r="AU258" s="152" t="s">
        <v>89</v>
      </c>
      <c r="AV258" s="12" t="s">
        <v>87</v>
      </c>
      <c r="AW258" s="12" t="s">
        <v>39</v>
      </c>
      <c r="AX258" s="12" t="s">
        <v>79</v>
      </c>
      <c r="AY258" s="152" t="s">
        <v>119</v>
      </c>
    </row>
    <row r="259" spans="2:65" s="13" customFormat="1">
      <c r="B259" s="157"/>
      <c r="D259" s="141" t="s">
        <v>167</v>
      </c>
      <c r="E259" s="158" t="s">
        <v>34</v>
      </c>
      <c r="F259" s="159" t="s">
        <v>330</v>
      </c>
      <c r="H259" s="160">
        <v>312</v>
      </c>
      <c r="I259" s="161"/>
      <c r="L259" s="157"/>
      <c r="M259" s="162"/>
      <c r="T259" s="163"/>
      <c r="AT259" s="158" t="s">
        <v>167</v>
      </c>
      <c r="AU259" s="158" t="s">
        <v>89</v>
      </c>
      <c r="AV259" s="13" t="s">
        <v>89</v>
      </c>
      <c r="AW259" s="13" t="s">
        <v>39</v>
      </c>
      <c r="AX259" s="13" t="s">
        <v>87</v>
      </c>
      <c r="AY259" s="158" t="s">
        <v>119</v>
      </c>
    </row>
    <row r="260" spans="2:65" s="1" customFormat="1" ht="16.5" customHeight="1">
      <c r="B260" s="33"/>
      <c r="C260" s="128" t="s">
        <v>341</v>
      </c>
      <c r="D260" s="128" t="s">
        <v>122</v>
      </c>
      <c r="E260" s="129" t="s">
        <v>342</v>
      </c>
      <c r="F260" s="130" t="s">
        <v>343</v>
      </c>
      <c r="G260" s="131" t="s">
        <v>208</v>
      </c>
      <c r="H260" s="132">
        <v>312</v>
      </c>
      <c r="I260" s="133"/>
      <c r="J260" s="134">
        <f>ROUND(I260*H260,2)</f>
        <v>0</v>
      </c>
      <c r="K260" s="130" t="s">
        <v>126</v>
      </c>
      <c r="L260" s="33"/>
      <c r="M260" s="135" t="s">
        <v>34</v>
      </c>
      <c r="N260" s="136" t="s">
        <v>50</v>
      </c>
      <c r="P260" s="137">
        <f>O260*H260</f>
        <v>0</v>
      </c>
      <c r="Q260" s="137">
        <v>0</v>
      </c>
      <c r="R260" s="137">
        <f>Q260*H260</f>
        <v>0</v>
      </c>
      <c r="S260" s="137">
        <v>0</v>
      </c>
      <c r="T260" s="138">
        <f>S260*H260</f>
        <v>0</v>
      </c>
      <c r="AR260" s="139" t="s">
        <v>143</v>
      </c>
      <c r="AT260" s="139" t="s">
        <v>122</v>
      </c>
      <c r="AU260" s="139" t="s">
        <v>89</v>
      </c>
      <c r="AY260" s="17" t="s">
        <v>119</v>
      </c>
      <c r="BE260" s="140">
        <f>IF(N260="základní",J260,0)</f>
        <v>0</v>
      </c>
      <c r="BF260" s="140">
        <f>IF(N260="snížená",J260,0)</f>
        <v>0</v>
      </c>
      <c r="BG260" s="140">
        <f>IF(N260="zákl. přenesená",J260,0)</f>
        <v>0</v>
      </c>
      <c r="BH260" s="140">
        <f>IF(N260="sníž. přenesená",J260,0)</f>
        <v>0</v>
      </c>
      <c r="BI260" s="140">
        <f>IF(N260="nulová",J260,0)</f>
        <v>0</v>
      </c>
      <c r="BJ260" s="17" t="s">
        <v>87</v>
      </c>
      <c r="BK260" s="140">
        <f>ROUND(I260*H260,2)</f>
        <v>0</v>
      </c>
      <c r="BL260" s="17" t="s">
        <v>143</v>
      </c>
      <c r="BM260" s="139" t="s">
        <v>344</v>
      </c>
    </row>
    <row r="261" spans="2:65" s="1" customFormat="1">
      <c r="B261" s="33"/>
      <c r="D261" s="141" t="s">
        <v>129</v>
      </c>
      <c r="F261" s="142" t="s">
        <v>345</v>
      </c>
      <c r="I261" s="143"/>
      <c r="L261" s="33"/>
      <c r="M261" s="144"/>
      <c r="T261" s="54"/>
      <c r="AT261" s="17" t="s">
        <v>129</v>
      </c>
      <c r="AU261" s="17" t="s">
        <v>89</v>
      </c>
    </row>
    <row r="262" spans="2:65" s="1" customFormat="1">
      <c r="B262" s="33"/>
      <c r="D262" s="145" t="s">
        <v>130</v>
      </c>
      <c r="F262" s="146" t="s">
        <v>346</v>
      </c>
      <c r="I262" s="143"/>
      <c r="L262" s="33"/>
      <c r="M262" s="144"/>
      <c r="T262" s="54"/>
      <c r="AT262" s="17" t="s">
        <v>130</v>
      </c>
      <c r="AU262" s="17" t="s">
        <v>89</v>
      </c>
    </row>
    <row r="263" spans="2:65" s="12" customFormat="1">
      <c r="B263" s="151"/>
      <c r="D263" s="141" t="s">
        <v>167</v>
      </c>
      <c r="E263" s="152" t="s">
        <v>34</v>
      </c>
      <c r="F263" s="153" t="s">
        <v>168</v>
      </c>
      <c r="H263" s="152" t="s">
        <v>34</v>
      </c>
      <c r="I263" s="154"/>
      <c r="L263" s="151"/>
      <c r="M263" s="155"/>
      <c r="T263" s="156"/>
      <c r="AT263" s="152" t="s">
        <v>167</v>
      </c>
      <c r="AU263" s="152" t="s">
        <v>89</v>
      </c>
      <c r="AV263" s="12" t="s">
        <v>87</v>
      </c>
      <c r="AW263" s="12" t="s">
        <v>39</v>
      </c>
      <c r="AX263" s="12" t="s">
        <v>79</v>
      </c>
      <c r="AY263" s="152" t="s">
        <v>119</v>
      </c>
    </row>
    <row r="264" spans="2:65" s="13" customFormat="1">
      <c r="B264" s="157"/>
      <c r="D264" s="141" t="s">
        <v>167</v>
      </c>
      <c r="E264" s="158" t="s">
        <v>34</v>
      </c>
      <c r="F264" s="159" t="s">
        <v>330</v>
      </c>
      <c r="H264" s="160">
        <v>312</v>
      </c>
      <c r="I264" s="161"/>
      <c r="L264" s="157"/>
      <c r="M264" s="162"/>
      <c r="T264" s="163"/>
      <c r="AT264" s="158" t="s">
        <v>167</v>
      </c>
      <c r="AU264" s="158" t="s">
        <v>89</v>
      </c>
      <c r="AV264" s="13" t="s">
        <v>89</v>
      </c>
      <c r="AW264" s="13" t="s">
        <v>39</v>
      </c>
      <c r="AX264" s="13" t="s">
        <v>87</v>
      </c>
      <c r="AY264" s="158" t="s">
        <v>119</v>
      </c>
    </row>
    <row r="265" spans="2:65" s="1" customFormat="1" ht="16.5" customHeight="1">
      <c r="B265" s="33"/>
      <c r="C265" s="128" t="s">
        <v>347</v>
      </c>
      <c r="D265" s="128" t="s">
        <v>122</v>
      </c>
      <c r="E265" s="129" t="s">
        <v>348</v>
      </c>
      <c r="F265" s="130" t="s">
        <v>349</v>
      </c>
      <c r="G265" s="131" t="s">
        <v>208</v>
      </c>
      <c r="H265" s="132">
        <v>312</v>
      </c>
      <c r="I265" s="133"/>
      <c r="J265" s="134">
        <f>ROUND(I265*H265,2)</f>
        <v>0</v>
      </c>
      <c r="K265" s="130" t="s">
        <v>126</v>
      </c>
      <c r="L265" s="33"/>
      <c r="M265" s="135" t="s">
        <v>34</v>
      </c>
      <c r="N265" s="136" t="s">
        <v>50</v>
      </c>
      <c r="P265" s="137">
        <f>O265*H265</f>
        <v>0</v>
      </c>
      <c r="Q265" s="137">
        <v>1.9000000000000001E-4</v>
      </c>
      <c r="R265" s="137">
        <f>Q265*H265</f>
        <v>5.9280000000000006E-2</v>
      </c>
      <c r="S265" s="137">
        <v>0</v>
      </c>
      <c r="T265" s="138">
        <f>S265*H265</f>
        <v>0</v>
      </c>
      <c r="AR265" s="139" t="s">
        <v>143</v>
      </c>
      <c r="AT265" s="139" t="s">
        <v>122</v>
      </c>
      <c r="AU265" s="139" t="s">
        <v>89</v>
      </c>
      <c r="AY265" s="17" t="s">
        <v>119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7" t="s">
        <v>87</v>
      </c>
      <c r="BK265" s="140">
        <f>ROUND(I265*H265,2)</f>
        <v>0</v>
      </c>
      <c r="BL265" s="17" t="s">
        <v>143</v>
      </c>
      <c r="BM265" s="139" t="s">
        <v>350</v>
      </c>
    </row>
    <row r="266" spans="2:65" s="1" customFormat="1">
      <c r="B266" s="33"/>
      <c r="D266" s="141" t="s">
        <v>129</v>
      </c>
      <c r="F266" s="142" t="s">
        <v>351</v>
      </c>
      <c r="I266" s="143"/>
      <c r="L266" s="33"/>
      <c r="M266" s="144"/>
      <c r="T266" s="54"/>
      <c r="AT266" s="17" t="s">
        <v>129</v>
      </c>
      <c r="AU266" s="17" t="s">
        <v>89</v>
      </c>
    </row>
    <row r="267" spans="2:65" s="1" customFormat="1">
      <c r="B267" s="33"/>
      <c r="D267" s="145" t="s">
        <v>130</v>
      </c>
      <c r="F267" s="146" t="s">
        <v>352</v>
      </c>
      <c r="I267" s="143"/>
      <c r="L267" s="33"/>
      <c r="M267" s="144"/>
      <c r="T267" s="54"/>
      <c r="AT267" s="17" t="s">
        <v>130</v>
      </c>
      <c r="AU267" s="17" t="s">
        <v>89</v>
      </c>
    </row>
    <row r="268" spans="2:65" s="12" customFormat="1">
      <c r="B268" s="151"/>
      <c r="D268" s="141" t="s">
        <v>167</v>
      </c>
      <c r="E268" s="152" t="s">
        <v>34</v>
      </c>
      <c r="F268" s="153" t="s">
        <v>168</v>
      </c>
      <c r="H268" s="152" t="s">
        <v>34</v>
      </c>
      <c r="I268" s="154"/>
      <c r="L268" s="151"/>
      <c r="M268" s="155"/>
      <c r="T268" s="156"/>
      <c r="AT268" s="152" t="s">
        <v>167</v>
      </c>
      <c r="AU268" s="152" t="s">
        <v>89</v>
      </c>
      <c r="AV268" s="12" t="s">
        <v>87</v>
      </c>
      <c r="AW268" s="12" t="s">
        <v>39</v>
      </c>
      <c r="AX268" s="12" t="s">
        <v>79</v>
      </c>
      <c r="AY268" s="152" t="s">
        <v>119</v>
      </c>
    </row>
    <row r="269" spans="2:65" s="13" customFormat="1">
      <c r="B269" s="157"/>
      <c r="D269" s="141" t="s">
        <v>167</v>
      </c>
      <c r="E269" s="158" t="s">
        <v>34</v>
      </c>
      <c r="F269" s="159" t="s">
        <v>330</v>
      </c>
      <c r="H269" s="160">
        <v>312</v>
      </c>
      <c r="I269" s="161"/>
      <c r="L269" s="157"/>
      <c r="M269" s="162"/>
      <c r="T269" s="163"/>
      <c r="AT269" s="158" t="s">
        <v>167</v>
      </c>
      <c r="AU269" s="158" t="s">
        <v>89</v>
      </c>
      <c r="AV269" s="13" t="s">
        <v>89</v>
      </c>
      <c r="AW269" s="13" t="s">
        <v>39</v>
      </c>
      <c r="AX269" s="13" t="s">
        <v>87</v>
      </c>
      <c r="AY269" s="158" t="s">
        <v>119</v>
      </c>
    </row>
    <row r="270" spans="2:65" s="1" customFormat="1" ht="24.2" customHeight="1">
      <c r="B270" s="33"/>
      <c r="C270" s="128" t="s">
        <v>353</v>
      </c>
      <c r="D270" s="128" t="s">
        <v>122</v>
      </c>
      <c r="E270" s="129" t="s">
        <v>354</v>
      </c>
      <c r="F270" s="130" t="s">
        <v>355</v>
      </c>
      <c r="G270" s="131" t="s">
        <v>208</v>
      </c>
      <c r="H270" s="132">
        <v>312</v>
      </c>
      <c r="I270" s="133"/>
      <c r="J270" s="134">
        <f>ROUND(I270*H270,2)</f>
        <v>0</v>
      </c>
      <c r="K270" s="130" t="s">
        <v>126</v>
      </c>
      <c r="L270" s="33"/>
      <c r="M270" s="135" t="s">
        <v>34</v>
      </c>
      <c r="N270" s="136" t="s">
        <v>50</v>
      </c>
      <c r="P270" s="137">
        <f>O270*H270</f>
        <v>0</v>
      </c>
      <c r="Q270" s="137">
        <v>1.2999999999999999E-4</v>
      </c>
      <c r="R270" s="137">
        <f>Q270*H270</f>
        <v>4.0559999999999999E-2</v>
      </c>
      <c r="S270" s="137">
        <v>0</v>
      </c>
      <c r="T270" s="138">
        <f>S270*H270</f>
        <v>0</v>
      </c>
      <c r="AR270" s="139" t="s">
        <v>143</v>
      </c>
      <c r="AT270" s="139" t="s">
        <v>122</v>
      </c>
      <c r="AU270" s="139" t="s">
        <v>89</v>
      </c>
      <c r="AY270" s="17" t="s">
        <v>119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7" t="s">
        <v>87</v>
      </c>
      <c r="BK270" s="140">
        <f>ROUND(I270*H270,2)</f>
        <v>0</v>
      </c>
      <c r="BL270" s="17" t="s">
        <v>143</v>
      </c>
      <c r="BM270" s="139" t="s">
        <v>356</v>
      </c>
    </row>
    <row r="271" spans="2:65" s="1" customFormat="1">
      <c r="B271" s="33"/>
      <c r="D271" s="141" t="s">
        <v>129</v>
      </c>
      <c r="F271" s="142" t="s">
        <v>357</v>
      </c>
      <c r="I271" s="143"/>
      <c r="L271" s="33"/>
      <c r="M271" s="144"/>
      <c r="T271" s="54"/>
      <c r="AT271" s="17" t="s">
        <v>129</v>
      </c>
      <c r="AU271" s="17" t="s">
        <v>89</v>
      </c>
    </row>
    <row r="272" spans="2:65" s="1" customFormat="1">
      <c r="B272" s="33"/>
      <c r="D272" s="145" t="s">
        <v>130</v>
      </c>
      <c r="F272" s="146" t="s">
        <v>358</v>
      </c>
      <c r="I272" s="143"/>
      <c r="L272" s="33"/>
      <c r="M272" s="144"/>
      <c r="T272" s="54"/>
      <c r="AT272" s="17" t="s">
        <v>130</v>
      </c>
      <c r="AU272" s="17" t="s">
        <v>89</v>
      </c>
    </row>
    <row r="273" spans="2:65" s="12" customFormat="1">
      <c r="B273" s="151"/>
      <c r="D273" s="141" t="s">
        <v>167</v>
      </c>
      <c r="E273" s="152" t="s">
        <v>34</v>
      </c>
      <c r="F273" s="153" t="s">
        <v>168</v>
      </c>
      <c r="H273" s="152" t="s">
        <v>34</v>
      </c>
      <c r="I273" s="154"/>
      <c r="L273" s="151"/>
      <c r="M273" s="155"/>
      <c r="T273" s="156"/>
      <c r="AT273" s="152" t="s">
        <v>167</v>
      </c>
      <c r="AU273" s="152" t="s">
        <v>89</v>
      </c>
      <c r="AV273" s="12" t="s">
        <v>87</v>
      </c>
      <c r="AW273" s="12" t="s">
        <v>39</v>
      </c>
      <c r="AX273" s="12" t="s">
        <v>79</v>
      </c>
      <c r="AY273" s="152" t="s">
        <v>119</v>
      </c>
    </row>
    <row r="274" spans="2:65" s="13" customFormat="1">
      <c r="B274" s="157"/>
      <c r="D274" s="141" t="s">
        <v>167</v>
      </c>
      <c r="E274" s="158" t="s">
        <v>34</v>
      </c>
      <c r="F274" s="159" t="s">
        <v>330</v>
      </c>
      <c r="H274" s="160">
        <v>312</v>
      </c>
      <c r="I274" s="161"/>
      <c r="L274" s="157"/>
      <c r="M274" s="162"/>
      <c r="T274" s="163"/>
      <c r="AT274" s="158" t="s">
        <v>167</v>
      </c>
      <c r="AU274" s="158" t="s">
        <v>89</v>
      </c>
      <c r="AV274" s="13" t="s">
        <v>89</v>
      </c>
      <c r="AW274" s="13" t="s">
        <v>39</v>
      </c>
      <c r="AX274" s="13" t="s">
        <v>87</v>
      </c>
      <c r="AY274" s="158" t="s">
        <v>119</v>
      </c>
    </row>
    <row r="275" spans="2:65" s="11" customFormat="1" ht="22.9" customHeight="1">
      <c r="B275" s="116"/>
      <c r="D275" s="117" t="s">
        <v>78</v>
      </c>
      <c r="E275" s="126" t="s">
        <v>359</v>
      </c>
      <c r="F275" s="126" t="s">
        <v>360</v>
      </c>
      <c r="I275" s="119"/>
      <c r="J275" s="127">
        <f>BK275</f>
        <v>0</v>
      </c>
      <c r="L275" s="116"/>
      <c r="M275" s="121"/>
      <c r="P275" s="122">
        <f>SUM(P276:P281)</f>
        <v>0</v>
      </c>
      <c r="R275" s="122">
        <f>SUM(R276:R281)</f>
        <v>0</v>
      </c>
      <c r="T275" s="123">
        <f>SUM(T276:T281)</f>
        <v>0</v>
      </c>
      <c r="AR275" s="117" t="s">
        <v>87</v>
      </c>
      <c r="AT275" s="124" t="s">
        <v>78</v>
      </c>
      <c r="AU275" s="124" t="s">
        <v>87</v>
      </c>
      <c r="AY275" s="117" t="s">
        <v>119</v>
      </c>
      <c r="BK275" s="125">
        <f>SUM(BK276:BK281)</f>
        <v>0</v>
      </c>
    </row>
    <row r="276" spans="2:65" s="1" customFormat="1" ht="24.2" customHeight="1">
      <c r="B276" s="33"/>
      <c r="C276" s="128" t="s">
        <v>361</v>
      </c>
      <c r="D276" s="128" t="s">
        <v>122</v>
      </c>
      <c r="E276" s="129" t="s">
        <v>362</v>
      </c>
      <c r="F276" s="130" t="s">
        <v>363</v>
      </c>
      <c r="G276" s="131" t="s">
        <v>254</v>
      </c>
      <c r="H276" s="132">
        <v>135.203</v>
      </c>
      <c r="I276" s="133"/>
      <c r="J276" s="134">
        <f>ROUND(I276*H276,2)</f>
        <v>0</v>
      </c>
      <c r="K276" s="130" t="s">
        <v>126</v>
      </c>
      <c r="L276" s="33"/>
      <c r="M276" s="135" t="s">
        <v>34</v>
      </c>
      <c r="N276" s="136" t="s">
        <v>50</v>
      </c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AR276" s="139" t="s">
        <v>143</v>
      </c>
      <c r="AT276" s="139" t="s">
        <v>122</v>
      </c>
      <c r="AU276" s="139" t="s">
        <v>89</v>
      </c>
      <c r="AY276" s="17" t="s">
        <v>119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7" t="s">
        <v>87</v>
      </c>
      <c r="BK276" s="140">
        <f>ROUND(I276*H276,2)</f>
        <v>0</v>
      </c>
      <c r="BL276" s="17" t="s">
        <v>143</v>
      </c>
      <c r="BM276" s="139" t="s">
        <v>364</v>
      </c>
    </row>
    <row r="277" spans="2:65" s="1" customFormat="1" ht="29.25">
      <c r="B277" s="33"/>
      <c r="D277" s="141" t="s">
        <v>129</v>
      </c>
      <c r="F277" s="142" t="s">
        <v>365</v>
      </c>
      <c r="I277" s="143"/>
      <c r="L277" s="33"/>
      <c r="M277" s="144"/>
      <c r="T277" s="54"/>
      <c r="AT277" s="17" t="s">
        <v>129</v>
      </c>
      <c r="AU277" s="17" t="s">
        <v>89</v>
      </c>
    </row>
    <row r="278" spans="2:65" s="1" customFormat="1">
      <c r="B278" s="33"/>
      <c r="D278" s="145" t="s">
        <v>130</v>
      </c>
      <c r="F278" s="146" t="s">
        <v>366</v>
      </c>
      <c r="I278" s="143"/>
      <c r="L278" s="33"/>
      <c r="M278" s="144"/>
      <c r="T278" s="54"/>
      <c r="AT278" s="17" t="s">
        <v>130</v>
      </c>
      <c r="AU278" s="17" t="s">
        <v>89</v>
      </c>
    </row>
    <row r="279" spans="2:65" s="1" customFormat="1" ht="33" customHeight="1">
      <c r="B279" s="33"/>
      <c r="C279" s="128" t="s">
        <v>367</v>
      </c>
      <c r="D279" s="128" t="s">
        <v>122</v>
      </c>
      <c r="E279" s="129" t="s">
        <v>368</v>
      </c>
      <c r="F279" s="130" t="s">
        <v>369</v>
      </c>
      <c r="G279" s="131" t="s">
        <v>254</v>
      </c>
      <c r="H279" s="132">
        <v>135.203</v>
      </c>
      <c r="I279" s="133"/>
      <c r="J279" s="134">
        <f>ROUND(I279*H279,2)</f>
        <v>0</v>
      </c>
      <c r="K279" s="130" t="s">
        <v>126</v>
      </c>
      <c r="L279" s="33"/>
      <c r="M279" s="135" t="s">
        <v>34</v>
      </c>
      <c r="N279" s="136" t="s">
        <v>50</v>
      </c>
      <c r="P279" s="137">
        <f>O279*H279</f>
        <v>0</v>
      </c>
      <c r="Q279" s="137">
        <v>0</v>
      </c>
      <c r="R279" s="137">
        <f>Q279*H279</f>
        <v>0</v>
      </c>
      <c r="S279" s="137">
        <v>0</v>
      </c>
      <c r="T279" s="138">
        <f>S279*H279</f>
        <v>0</v>
      </c>
      <c r="AR279" s="139" t="s">
        <v>143</v>
      </c>
      <c r="AT279" s="139" t="s">
        <v>122</v>
      </c>
      <c r="AU279" s="139" t="s">
        <v>89</v>
      </c>
      <c r="AY279" s="17" t="s">
        <v>119</v>
      </c>
      <c r="BE279" s="140">
        <f>IF(N279="základní",J279,0)</f>
        <v>0</v>
      </c>
      <c r="BF279" s="140">
        <f>IF(N279="snížená",J279,0)</f>
        <v>0</v>
      </c>
      <c r="BG279" s="140">
        <f>IF(N279="zákl. přenesená",J279,0)</f>
        <v>0</v>
      </c>
      <c r="BH279" s="140">
        <f>IF(N279="sníž. přenesená",J279,0)</f>
        <v>0</v>
      </c>
      <c r="BI279" s="140">
        <f>IF(N279="nulová",J279,0)</f>
        <v>0</v>
      </c>
      <c r="BJ279" s="17" t="s">
        <v>87</v>
      </c>
      <c r="BK279" s="140">
        <f>ROUND(I279*H279,2)</f>
        <v>0</v>
      </c>
      <c r="BL279" s="17" t="s">
        <v>143</v>
      </c>
      <c r="BM279" s="139" t="s">
        <v>370</v>
      </c>
    </row>
    <row r="280" spans="2:65" s="1" customFormat="1" ht="29.25">
      <c r="B280" s="33"/>
      <c r="D280" s="141" t="s">
        <v>129</v>
      </c>
      <c r="F280" s="142" t="s">
        <v>371</v>
      </c>
      <c r="I280" s="143"/>
      <c r="L280" s="33"/>
      <c r="M280" s="144"/>
      <c r="T280" s="54"/>
      <c r="AT280" s="17" t="s">
        <v>129</v>
      </c>
      <c r="AU280" s="17" t="s">
        <v>89</v>
      </c>
    </row>
    <row r="281" spans="2:65" s="1" customFormat="1">
      <c r="B281" s="33"/>
      <c r="D281" s="145" t="s">
        <v>130</v>
      </c>
      <c r="F281" s="146" t="s">
        <v>372</v>
      </c>
      <c r="I281" s="143"/>
      <c r="L281" s="33"/>
      <c r="M281" s="144"/>
      <c r="T281" s="54"/>
      <c r="AT281" s="17" t="s">
        <v>130</v>
      </c>
      <c r="AU281" s="17" t="s">
        <v>89</v>
      </c>
    </row>
    <row r="282" spans="2:65" s="11" customFormat="1" ht="25.9" customHeight="1">
      <c r="B282" s="116"/>
      <c r="D282" s="117" t="s">
        <v>78</v>
      </c>
      <c r="E282" s="118" t="s">
        <v>373</v>
      </c>
      <c r="F282" s="118" t="s">
        <v>374</v>
      </c>
      <c r="I282" s="119"/>
      <c r="J282" s="120">
        <f>BK282</f>
        <v>0</v>
      </c>
      <c r="L282" s="116"/>
      <c r="M282" s="121"/>
      <c r="P282" s="122">
        <f>P283</f>
        <v>0</v>
      </c>
      <c r="R282" s="122">
        <f>R283</f>
        <v>6.6430000000000003E-2</v>
      </c>
      <c r="T282" s="123">
        <f>T283</f>
        <v>0</v>
      </c>
      <c r="AR282" s="117" t="s">
        <v>89</v>
      </c>
      <c r="AT282" s="124" t="s">
        <v>78</v>
      </c>
      <c r="AU282" s="124" t="s">
        <v>79</v>
      </c>
      <c r="AY282" s="117" t="s">
        <v>119</v>
      </c>
      <c r="BK282" s="125">
        <f>BK283</f>
        <v>0</v>
      </c>
    </row>
    <row r="283" spans="2:65" s="11" customFormat="1" ht="22.9" customHeight="1">
      <c r="B283" s="116"/>
      <c r="D283" s="117" t="s">
        <v>78</v>
      </c>
      <c r="E283" s="126" t="s">
        <v>375</v>
      </c>
      <c r="F283" s="126" t="s">
        <v>376</v>
      </c>
      <c r="I283" s="119"/>
      <c r="J283" s="127">
        <f>BK283</f>
        <v>0</v>
      </c>
      <c r="L283" s="116"/>
      <c r="M283" s="121"/>
      <c r="P283" s="122">
        <f>SUM(P284:P293)</f>
        <v>0</v>
      </c>
      <c r="R283" s="122">
        <f>SUM(R284:R293)</f>
        <v>6.6430000000000003E-2</v>
      </c>
      <c r="T283" s="123">
        <f>SUM(T284:T293)</f>
        <v>0</v>
      </c>
      <c r="AR283" s="117" t="s">
        <v>89</v>
      </c>
      <c r="AT283" s="124" t="s">
        <v>78</v>
      </c>
      <c r="AU283" s="124" t="s">
        <v>87</v>
      </c>
      <c r="AY283" s="117" t="s">
        <v>119</v>
      </c>
      <c r="BK283" s="125">
        <f>SUM(BK284:BK293)</f>
        <v>0</v>
      </c>
    </row>
    <row r="284" spans="2:65" s="1" customFormat="1" ht="33" customHeight="1">
      <c r="B284" s="33"/>
      <c r="C284" s="128" t="s">
        <v>377</v>
      </c>
      <c r="D284" s="128" t="s">
        <v>122</v>
      </c>
      <c r="E284" s="129" t="s">
        <v>378</v>
      </c>
      <c r="F284" s="130" t="s">
        <v>379</v>
      </c>
      <c r="G284" s="131" t="s">
        <v>380</v>
      </c>
      <c r="H284" s="132">
        <v>8</v>
      </c>
      <c r="I284" s="133"/>
      <c r="J284" s="134">
        <f>ROUND(I284*H284,2)</f>
        <v>0</v>
      </c>
      <c r="K284" s="130" t="s">
        <v>126</v>
      </c>
      <c r="L284" s="33"/>
      <c r="M284" s="135" t="s">
        <v>34</v>
      </c>
      <c r="N284" s="136" t="s">
        <v>50</v>
      </c>
      <c r="P284" s="137">
        <f>O284*H284</f>
        <v>0</v>
      </c>
      <c r="Q284" s="137">
        <v>1.25E-3</v>
      </c>
      <c r="R284" s="137">
        <f>Q284*H284</f>
        <v>0.01</v>
      </c>
      <c r="S284" s="137">
        <v>0</v>
      </c>
      <c r="T284" s="138">
        <f>S284*H284</f>
        <v>0</v>
      </c>
      <c r="AR284" s="139" t="s">
        <v>284</v>
      </c>
      <c r="AT284" s="139" t="s">
        <v>122</v>
      </c>
      <c r="AU284" s="139" t="s">
        <v>89</v>
      </c>
      <c r="AY284" s="17" t="s">
        <v>119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7" t="s">
        <v>87</v>
      </c>
      <c r="BK284" s="140">
        <f>ROUND(I284*H284,2)</f>
        <v>0</v>
      </c>
      <c r="BL284" s="17" t="s">
        <v>284</v>
      </c>
      <c r="BM284" s="139" t="s">
        <v>381</v>
      </c>
    </row>
    <row r="285" spans="2:65" s="1" customFormat="1" ht="19.5">
      <c r="B285" s="33"/>
      <c r="D285" s="141" t="s">
        <v>129</v>
      </c>
      <c r="F285" s="142" t="s">
        <v>382</v>
      </c>
      <c r="I285" s="143"/>
      <c r="L285" s="33"/>
      <c r="M285" s="144"/>
      <c r="T285" s="54"/>
      <c r="AT285" s="17" t="s">
        <v>129</v>
      </c>
      <c r="AU285" s="17" t="s">
        <v>89</v>
      </c>
    </row>
    <row r="286" spans="2:65" s="1" customFormat="1">
      <c r="B286" s="33"/>
      <c r="D286" s="145" t="s">
        <v>130</v>
      </c>
      <c r="F286" s="146" t="s">
        <v>383</v>
      </c>
      <c r="I286" s="143"/>
      <c r="L286" s="33"/>
      <c r="M286" s="144"/>
      <c r="T286" s="54"/>
      <c r="AT286" s="17" t="s">
        <v>130</v>
      </c>
      <c r="AU286" s="17" t="s">
        <v>89</v>
      </c>
    </row>
    <row r="287" spans="2:65" s="1" customFormat="1" ht="16.5" customHeight="1">
      <c r="B287" s="33"/>
      <c r="C287" s="128" t="s">
        <v>384</v>
      </c>
      <c r="D287" s="128" t="s">
        <v>122</v>
      </c>
      <c r="E287" s="129" t="s">
        <v>385</v>
      </c>
      <c r="F287" s="130" t="s">
        <v>386</v>
      </c>
      <c r="G287" s="131" t="s">
        <v>145</v>
      </c>
      <c r="H287" s="132">
        <v>7</v>
      </c>
      <c r="I287" s="133"/>
      <c r="J287" s="134">
        <f>ROUND(I287*H287,2)</f>
        <v>0</v>
      </c>
      <c r="K287" s="130" t="s">
        <v>126</v>
      </c>
      <c r="L287" s="33"/>
      <c r="M287" s="135" t="s">
        <v>34</v>
      </c>
      <c r="N287" s="136" t="s">
        <v>50</v>
      </c>
      <c r="P287" s="137">
        <f>O287*H287</f>
        <v>0</v>
      </c>
      <c r="Q287" s="137">
        <v>6.4999999999999997E-3</v>
      </c>
      <c r="R287" s="137">
        <f>Q287*H287</f>
        <v>4.5499999999999999E-2</v>
      </c>
      <c r="S287" s="137">
        <v>0</v>
      </c>
      <c r="T287" s="138">
        <f>S287*H287</f>
        <v>0</v>
      </c>
      <c r="AR287" s="139" t="s">
        <v>284</v>
      </c>
      <c r="AT287" s="139" t="s">
        <v>122</v>
      </c>
      <c r="AU287" s="139" t="s">
        <v>89</v>
      </c>
      <c r="AY287" s="17" t="s">
        <v>119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7" t="s">
        <v>87</v>
      </c>
      <c r="BK287" s="140">
        <f>ROUND(I287*H287,2)</f>
        <v>0</v>
      </c>
      <c r="BL287" s="17" t="s">
        <v>284</v>
      </c>
      <c r="BM287" s="139" t="s">
        <v>387</v>
      </c>
    </row>
    <row r="288" spans="2:65" s="1" customFormat="1">
      <c r="B288" s="33"/>
      <c r="D288" s="141" t="s">
        <v>129</v>
      </c>
      <c r="F288" s="142" t="s">
        <v>388</v>
      </c>
      <c r="I288" s="143"/>
      <c r="L288" s="33"/>
      <c r="M288" s="144"/>
      <c r="T288" s="54"/>
      <c r="AT288" s="17" t="s">
        <v>129</v>
      </c>
      <c r="AU288" s="17" t="s">
        <v>89</v>
      </c>
    </row>
    <row r="289" spans="2:65" s="1" customFormat="1">
      <c r="B289" s="33"/>
      <c r="D289" s="145" t="s">
        <v>130</v>
      </c>
      <c r="F289" s="146" t="s">
        <v>389</v>
      </c>
      <c r="I289" s="143"/>
      <c r="L289" s="33"/>
      <c r="M289" s="144"/>
      <c r="T289" s="54"/>
      <c r="AT289" s="17" t="s">
        <v>130</v>
      </c>
      <c r="AU289" s="17" t="s">
        <v>89</v>
      </c>
    </row>
    <row r="290" spans="2:65" s="1" customFormat="1" ht="16.5" customHeight="1">
      <c r="B290" s="33"/>
      <c r="C290" s="128" t="s">
        <v>390</v>
      </c>
      <c r="D290" s="128" t="s">
        <v>122</v>
      </c>
      <c r="E290" s="129" t="s">
        <v>391</v>
      </c>
      <c r="F290" s="130" t="s">
        <v>392</v>
      </c>
      <c r="G290" s="131" t="s">
        <v>145</v>
      </c>
      <c r="H290" s="132">
        <v>1</v>
      </c>
      <c r="I290" s="133"/>
      <c r="J290" s="134">
        <f>ROUND(I290*H290,2)</f>
        <v>0</v>
      </c>
      <c r="K290" s="130" t="s">
        <v>126</v>
      </c>
      <c r="L290" s="33"/>
      <c r="M290" s="135" t="s">
        <v>34</v>
      </c>
      <c r="N290" s="136" t="s">
        <v>50</v>
      </c>
      <c r="P290" s="137">
        <f>O290*H290</f>
        <v>0</v>
      </c>
      <c r="Q290" s="137">
        <v>1.093E-2</v>
      </c>
      <c r="R290" s="137">
        <f>Q290*H290</f>
        <v>1.093E-2</v>
      </c>
      <c r="S290" s="137">
        <v>0</v>
      </c>
      <c r="T290" s="138">
        <f>S290*H290</f>
        <v>0</v>
      </c>
      <c r="AR290" s="139" t="s">
        <v>284</v>
      </c>
      <c r="AT290" s="139" t="s">
        <v>122</v>
      </c>
      <c r="AU290" s="139" t="s">
        <v>89</v>
      </c>
      <c r="AY290" s="17" t="s">
        <v>119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7" t="s">
        <v>87</v>
      </c>
      <c r="BK290" s="140">
        <f>ROUND(I290*H290,2)</f>
        <v>0</v>
      </c>
      <c r="BL290" s="17" t="s">
        <v>284</v>
      </c>
      <c r="BM290" s="139" t="s">
        <v>393</v>
      </c>
    </row>
    <row r="291" spans="2:65" s="1" customFormat="1">
      <c r="B291" s="33"/>
      <c r="D291" s="141" t="s">
        <v>129</v>
      </c>
      <c r="F291" s="142" t="s">
        <v>394</v>
      </c>
      <c r="I291" s="143"/>
      <c r="L291" s="33"/>
      <c r="M291" s="144"/>
      <c r="T291" s="54"/>
      <c r="AT291" s="17" t="s">
        <v>129</v>
      </c>
      <c r="AU291" s="17" t="s">
        <v>89</v>
      </c>
    </row>
    <row r="292" spans="2:65" s="1" customFormat="1">
      <c r="B292" s="33"/>
      <c r="D292" s="145" t="s">
        <v>130</v>
      </c>
      <c r="F292" s="146" t="s">
        <v>395</v>
      </c>
      <c r="I292" s="143"/>
      <c r="L292" s="33"/>
      <c r="M292" s="144"/>
      <c r="T292" s="54"/>
      <c r="AT292" s="17" t="s">
        <v>130</v>
      </c>
      <c r="AU292" s="17" t="s">
        <v>89</v>
      </c>
    </row>
    <row r="293" spans="2:65" s="13" customFormat="1">
      <c r="B293" s="157"/>
      <c r="D293" s="141" t="s">
        <v>167</v>
      </c>
      <c r="E293" s="158" t="s">
        <v>34</v>
      </c>
      <c r="F293" s="159" t="s">
        <v>396</v>
      </c>
      <c r="H293" s="160">
        <v>1</v>
      </c>
      <c r="I293" s="161"/>
      <c r="L293" s="157"/>
      <c r="M293" s="162"/>
      <c r="T293" s="163"/>
      <c r="AT293" s="158" t="s">
        <v>167</v>
      </c>
      <c r="AU293" s="158" t="s">
        <v>89</v>
      </c>
      <c r="AV293" s="13" t="s">
        <v>89</v>
      </c>
      <c r="AW293" s="13" t="s">
        <v>39</v>
      </c>
      <c r="AX293" s="13" t="s">
        <v>87</v>
      </c>
      <c r="AY293" s="158" t="s">
        <v>119</v>
      </c>
    </row>
    <row r="294" spans="2:65" s="11" customFormat="1" ht="25.9" customHeight="1">
      <c r="B294" s="116"/>
      <c r="D294" s="117" t="s">
        <v>78</v>
      </c>
      <c r="E294" s="118" t="s">
        <v>84</v>
      </c>
      <c r="F294" s="118" t="s">
        <v>85</v>
      </c>
      <c r="I294" s="119"/>
      <c r="J294" s="120">
        <f>BK294</f>
        <v>0</v>
      </c>
      <c r="L294" s="116"/>
      <c r="M294" s="121"/>
      <c r="P294" s="122">
        <f>P295</f>
        <v>0</v>
      </c>
      <c r="R294" s="122">
        <f>R295</f>
        <v>0</v>
      </c>
      <c r="T294" s="123">
        <f>T295</f>
        <v>0</v>
      </c>
      <c r="AR294" s="117" t="s">
        <v>118</v>
      </c>
      <c r="AT294" s="124" t="s">
        <v>78</v>
      </c>
      <c r="AU294" s="124" t="s">
        <v>79</v>
      </c>
      <c r="AY294" s="117" t="s">
        <v>119</v>
      </c>
      <c r="BK294" s="125">
        <f>BK295</f>
        <v>0</v>
      </c>
    </row>
    <row r="295" spans="2:65" s="11" customFormat="1" ht="22.9" customHeight="1">
      <c r="B295" s="116"/>
      <c r="D295" s="117" t="s">
        <v>78</v>
      </c>
      <c r="E295" s="126" t="s">
        <v>120</v>
      </c>
      <c r="F295" s="126" t="s">
        <v>121</v>
      </c>
      <c r="I295" s="119"/>
      <c r="J295" s="127">
        <f>BK295</f>
        <v>0</v>
      </c>
      <c r="L295" s="116"/>
      <c r="M295" s="121"/>
      <c r="P295" s="122">
        <f>SUM(P296:P300)</f>
        <v>0</v>
      </c>
      <c r="R295" s="122">
        <f>SUM(R296:R300)</f>
        <v>0</v>
      </c>
      <c r="T295" s="123">
        <f>SUM(T296:T300)</f>
        <v>0</v>
      </c>
      <c r="AR295" s="117" t="s">
        <v>118</v>
      </c>
      <c r="AT295" s="124" t="s">
        <v>78</v>
      </c>
      <c r="AU295" s="124" t="s">
        <v>87</v>
      </c>
      <c r="AY295" s="117" t="s">
        <v>119</v>
      </c>
      <c r="BK295" s="125">
        <f>SUM(BK296:BK300)</f>
        <v>0</v>
      </c>
    </row>
    <row r="296" spans="2:65" s="1" customFormat="1" ht="16.5" customHeight="1">
      <c r="B296" s="33"/>
      <c r="C296" s="128" t="s">
        <v>397</v>
      </c>
      <c r="D296" s="128" t="s">
        <v>122</v>
      </c>
      <c r="E296" s="129" t="s">
        <v>398</v>
      </c>
      <c r="F296" s="130" t="s">
        <v>399</v>
      </c>
      <c r="G296" s="131" t="s">
        <v>400</v>
      </c>
      <c r="H296" s="132">
        <v>0.35</v>
      </c>
      <c r="I296" s="133"/>
      <c r="J296" s="134">
        <f>ROUND(I296*H296,2)</f>
        <v>0</v>
      </c>
      <c r="K296" s="130" t="s">
        <v>126</v>
      </c>
      <c r="L296" s="33"/>
      <c r="M296" s="135" t="s">
        <v>34</v>
      </c>
      <c r="N296" s="136" t="s">
        <v>50</v>
      </c>
      <c r="P296" s="137">
        <f>O296*H296</f>
        <v>0</v>
      </c>
      <c r="Q296" s="137">
        <v>0</v>
      </c>
      <c r="R296" s="137">
        <f>Q296*H296</f>
        <v>0</v>
      </c>
      <c r="S296" s="137">
        <v>0</v>
      </c>
      <c r="T296" s="138">
        <f>S296*H296</f>
        <v>0</v>
      </c>
      <c r="AR296" s="139" t="s">
        <v>127</v>
      </c>
      <c r="AT296" s="139" t="s">
        <v>122</v>
      </c>
      <c r="AU296" s="139" t="s">
        <v>89</v>
      </c>
      <c r="AY296" s="17" t="s">
        <v>119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7" t="s">
        <v>87</v>
      </c>
      <c r="BK296" s="140">
        <f>ROUND(I296*H296,2)</f>
        <v>0</v>
      </c>
      <c r="BL296" s="17" t="s">
        <v>127</v>
      </c>
      <c r="BM296" s="139" t="s">
        <v>401</v>
      </c>
    </row>
    <row r="297" spans="2:65" s="1" customFormat="1">
      <c r="B297" s="33"/>
      <c r="D297" s="141" t="s">
        <v>129</v>
      </c>
      <c r="F297" s="142" t="s">
        <v>399</v>
      </c>
      <c r="I297" s="143"/>
      <c r="L297" s="33"/>
      <c r="M297" s="144"/>
      <c r="T297" s="54"/>
      <c r="AT297" s="17" t="s">
        <v>129</v>
      </c>
      <c r="AU297" s="17" t="s">
        <v>89</v>
      </c>
    </row>
    <row r="298" spans="2:65" s="1" customFormat="1">
      <c r="B298" s="33"/>
      <c r="D298" s="145" t="s">
        <v>130</v>
      </c>
      <c r="F298" s="146" t="s">
        <v>402</v>
      </c>
      <c r="I298" s="143"/>
      <c r="L298" s="33"/>
      <c r="M298" s="144"/>
      <c r="T298" s="54"/>
      <c r="AT298" s="17" t="s">
        <v>130</v>
      </c>
      <c r="AU298" s="17" t="s">
        <v>89</v>
      </c>
    </row>
    <row r="299" spans="2:65" s="12" customFormat="1">
      <c r="B299" s="151"/>
      <c r="D299" s="141" t="s">
        <v>167</v>
      </c>
      <c r="E299" s="152" t="s">
        <v>34</v>
      </c>
      <c r="F299" s="153" t="s">
        <v>403</v>
      </c>
      <c r="H299" s="152" t="s">
        <v>34</v>
      </c>
      <c r="I299" s="154"/>
      <c r="L299" s="151"/>
      <c r="M299" s="155"/>
      <c r="T299" s="156"/>
      <c r="AT299" s="152" t="s">
        <v>167</v>
      </c>
      <c r="AU299" s="152" t="s">
        <v>89</v>
      </c>
      <c r="AV299" s="12" t="s">
        <v>87</v>
      </c>
      <c r="AW299" s="12" t="s">
        <v>39</v>
      </c>
      <c r="AX299" s="12" t="s">
        <v>79</v>
      </c>
      <c r="AY299" s="152" t="s">
        <v>119</v>
      </c>
    </row>
    <row r="300" spans="2:65" s="13" customFormat="1">
      <c r="B300" s="157"/>
      <c r="D300" s="141" t="s">
        <v>167</v>
      </c>
      <c r="E300" s="158" t="s">
        <v>34</v>
      </c>
      <c r="F300" s="159" t="s">
        <v>404</v>
      </c>
      <c r="H300" s="160">
        <v>0.35</v>
      </c>
      <c r="I300" s="161"/>
      <c r="L300" s="157"/>
      <c r="M300" s="181"/>
      <c r="N300" s="182"/>
      <c r="O300" s="182"/>
      <c r="P300" s="182"/>
      <c r="Q300" s="182"/>
      <c r="R300" s="182"/>
      <c r="S300" s="182"/>
      <c r="T300" s="183"/>
      <c r="AT300" s="158" t="s">
        <v>167</v>
      </c>
      <c r="AU300" s="158" t="s">
        <v>89</v>
      </c>
      <c r="AV300" s="13" t="s">
        <v>89</v>
      </c>
      <c r="AW300" s="13" t="s">
        <v>39</v>
      </c>
      <c r="AX300" s="13" t="s">
        <v>87</v>
      </c>
      <c r="AY300" s="158" t="s">
        <v>119</v>
      </c>
    </row>
    <row r="301" spans="2:65" s="1" customFormat="1" ht="6.95" customHeight="1">
      <c r="B301" s="42"/>
      <c r="C301" s="43"/>
      <c r="D301" s="43"/>
      <c r="E301" s="43"/>
      <c r="F301" s="43"/>
      <c r="G301" s="43"/>
      <c r="H301" s="43"/>
      <c r="I301" s="43"/>
      <c r="J301" s="43"/>
      <c r="K301" s="43"/>
      <c r="L301" s="33"/>
    </row>
  </sheetData>
  <sheetProtection algorithmName="SHA-512" hashValue="SL6Ax7pcT0GkdJMex0N9CDJBH8jgV0ap1E56wr3c5b0I1diDo6rdS0G0jBQYrH3CXauNEKRhVbjsASKYw7tQNQ==" saltValue="mDtW8jt/8Pb7rIJiSLN6yzK68CGBP0LWcQTQRVadJ26fF5Xx3O0HRF10wq3kEcFf2ROTd6Ho65MIlxKJaOxeqg==" spinCount="100000" sheet="1" objects="1" scenarios="1" formatColumns="0" formatRows="0" autoFilter="0"/>
  <autoFilter ref="C87:K300" xr:uid="{00000000-0009-0000-0000-000002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200-000000000000}"/>
    <hyperlink ref="F98" r:id="rId2" xr:uid="{00000000-0004-0000-0200-000001000000}"/>
    <hyperlink ref="F106" r:id="rId3" xr:uid="{00000000-0004-0000-0200-000002000000}"/>
    <hyperlink ref="F111" r:id="rId4" xr:uid="{00000000-0004-0000-0200-000003000000}"/>
    <hyperlink ref="F119" r:id="rId5" xr:uid="{00000000-0004-0000-0200-000004000000}"/>
    <hyperlink ref="F133" r:id="rId6" xr:uid="{00000000-0004-0000-0200-000005000000}"/>
    <hyperlink ref="F140" r:id="rId7" xr:uid="{00000000-0004-0000-0200-000006000000}"/>
    <hyperlink ref="F145" r:id="rId8" xr:uid="{00000000-0004-0000-0200-000007000000}"/>
    <hyperlink ref="F151" r:id="rId9" xr:uid="{00000000-0004-0000-0200-000008000000}"/>
    <hyperlink ref="F161" r:id="rId10" xr:uid="{00000000-0004-0000-0200-000009000000}"/>
    <hyperlink ref="F172" r:id="rId11" xr:uid="{00000000-0004-0000-0200-00000A000000}"/>
    <hyperlink ref="F177" r:id="rId12" xr:uid="{00000000-0004-0000-0200-00000B000000}"/>
    <hyperlink ref="F188" r:id="rId13" xr:uid="{00000000-0004-0000-0200-00000C000000}"/>
    <hyperlink ref="F198" r:id="rId14" xr:uid="{00000000-0004-0000-0200-00000D000000}"/>
    <hyperlink ref="F208" r:id="rId15" xr:uid="{00000000-0004-0000-0200-00000E000000}"/>
    <hyperlink ref="F216" r:id="rId16" xr:uid="{00000000-0004-0000-0200-00000F000000}"/>
    <hyperlink ref="F230" r:id="rId17" xr:uid="{00000000-0004-0000-0200-000010000000}"/>
    <hyperlink ref="F239" r:id="rId18" xr:uid="{00000000-0004-0000-0200-000011000000}"/>
    <hyperlink ref="F249" r:id="rId19" xr:uid="{00000000-0004-0000-0200-000012000000}"/>
    <hyperlink ref="F257" r:id="rId20" xr:uid="{00000000-0004-0000-0200-000013000000}"/>
    <hyperlink ref="F262" r:id="rId21" xr:uid="{00000000-0004-0000-0200-000014000000}"/>
    <hyperlink ref="F267" r:id="rId22" xr:uid="{00000000-0004-0000-0200-000015000000}"/>
    <hyperlink ref="F272" r:id="rId23" xr:uid="{00000000-0004-0000-0200-000016000000}"/>
    <hyperlink ref="F278" r:id="rId24" xr:uid="{00000000-0004-0000-0200-000017000000}"/>
    <hyperlink ref="F281" r:id="rId25" xr:uid="{00000000-0004-0000-0200-000018000000}"/>
    <hyperlink ref="F286" r:id="rId26" xr:uid="{00000000-0004-0000-0200-000019000000}"/>
    <hyperlink ref="F289" r:id="rId27" xr:uid="{00000000-0004-0000-0200-00001A000000}"/>
    <hyperlink ref="F292" r:id="rId28" xr:uid="{00000000-0004-0000-0200-00001B000000}"/>
    <hyperlink ref="F298" r:id="rId29" xr:uid="{00000000-0004-0000-0200-00001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pans="2:46" ht="24.95" customHeight="1">
      <c r="B4" s="20"/>
      <c r="D4" s="21" t="s">
        <v>96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Přípojka vody a NN pro multif. připoj. body v ul. Masarykova. ML</v>
      </c>
      <c r="F7" s="308"/>
      <c r="G7" s="308"/>
      <c r="H7" s="308"/>
      <c r="L7" s="20"/>
    </row>
    <row r="8" spans="2:46" s="1" customFormat="1" ht="12" customHeight="1">
      <c r="B8" s="33"/>
      <c r="D8" s="27" t="s">
        <v>97</v>
      </c>
      <c r="L8" s="33"/>
    </row>
    <row r="9" spans="2:46" s="1" customFormat="1" ht="16.5" customHeight="1">
      <c r="B9" s="33"/>
      <c r="E9" s="279" t="s">
        <v>405</v>
      </c>
      <c r="F9" s="306"/>
      <c r="G9" s="306"/>
      <c r="H9" s="306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7" t="s">
        <v>18</v>
      </c>
      <c r="F11" s="25" t="s">
        <v>34</v>
      </c>
      <c r="I11" s="27" t="s">
        <v>20</v>
      </c>
      <c r="J11" s="25" t="s">
        <v>34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Vyplň údaj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29</v>
      </c>
      <c r="I14" s="27" t="s">
        <v>30</v>
      </c>
      <c r="J14" s="25" t="s">
        <v>31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34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35</v>
      </c>
      <c r="I17" s="27" t="s">
        <v>30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309" t="str">
        <f>'Rekapitulace stavby'!E14</f>
        <v>Vyplň údaj</v>
      </c>
      <c r="F18" s="298"/>
      <c r="G18" s="298"/>
      <c r="H18" s="298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37</v>
      </c>
      <c r="I20" s="27" t="s">
        <v>30</v>
      </c>
      <c r="J20" s="25" t="s">
        <v>34</v>
      </c>
      <c r="L20" s="33"/>
    </row>
    <row r="21" spans="2:12" s="1" customFormat="1" ht="18" customHeight="1">
      <c r="B21" s="33"/>
      <c r="E21" s="25" t="s">
        <v>38</v>
      </c>
      <c r="I21" s="27" t="s">
        <v>33</v>
      </c>
      <c r="J21" s="25" t="s">
        <v>34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40</v>
      </c>
      <c r="I23" s="27" t="s">
        <v>30</v>
      </c>
      <c r="J23" s="25" t="str">
        <f>IF('Rekapitulace stavby'!AN19="","",'Rekapitulace stavby'!AN19)</f>
        <v>04883632</v>
      </c>
      <c r="L23" s="33"/>
    </row>
    <row r="24" spans="2:12" s="1" customFormat="1" ht="18" customHeight="1">
      <c r="B24" s="33"/>
      <c r="E24" s="25" t="str">
        <f>IF('Rekapitulace stavby'!E20="","",'Rekapitulace stavby'!E20)</f>
        <v>Jakub Vilingr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43</v>
      </c>
      <c r="L26" s="33"/>
    </row>
    <row r="27" spans="2:12" s="7" customFormat="1" ht="71.25" customHeight="1">
      <c r="B27" s="87"/>
      <c r="E27" s="302" t="s">
        <v>44</v>
      </c>
      <c r="F27" s="302"/>
      <c r="G27" s="302"/>
      <c r="H27" s="302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45</v>
      </c>
      <c r="J30" s="64">
        <f>ROUND(J84,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47</v>
      </c>
      <c r="I32" s="36" t="s">
        <v>46</v>
      </c>
      <c r="J32" s="36" t="s">
        <v>48</v>
      </c>
      <c r="L32" s="33"/>
    </row>
    <row r="33" spans="2:12" s="1" customFormat="1" ht="14.45" customHeight="1">
      <c r="B33" s="33"/>
      <c r="D33" s="53" t="s">
        <v>49</v>
      </c>
      <c r="E33" s="27" t="s">
        <v>50</v>
      </c>
      <c r="F33" s="89">
        <f>ROUND((SUM(BE84:BE165)),  2)</f>
        <v>0</v>
      </c>
      <c r="I33" s="90">
        <v>0.21</v>
      </c>
      <c r="J33" s="89">
        <f>ROUND(((SUM(BE84:BE165))*I33),  2)</f>
        <v>0</v>
      </c>
      <c r="L33" s="33"/>
    </row>
    <row r="34" spans="2:12" s="1" customFormat="1" ht="14.45" customHeight="1">
      <c r="B34" s="33"/>
      <c r="E34" s="27" t="s">
        <v>51</v>
      </c>
      <c r="F34" s="89">
        <f>ROUND((SUM(BF84:BF165)),  2)</f>
        <v>0</v>
      </c>
      <c r="I34" s="90">
        <v>0.12</v>
      </c>
      <c r="J34" s="89">
        <f>ROUND(((SUM(BF84:BF165))*I34),  2)</f>
        <v>0</v>
      </c>
      <c r="L34" s="33"/>
    </row>
    <row r="35" spans="2:12" s="1" customFormat="1" ht="14.45" hidden="1" customHeight="1">
      <c r="B35" s="33"/>
      <c r="E35" s="27" t="s">
        <v>52</v>
      </c>
      <c r="F35" s="89">
        <f>ROUND((SUM(BG84:BG165)),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7" t="s">
        <v>53</v>
      </c>
      <c r="F36" s="89">
        <f>ROUND((SUM(BH84:BH165)),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7" t="s">
        <v>54</v>
      </c>
      <c r="F37" s="89">
        <f>ROUND((SUM(BI84:BI165)),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55</v>
      </c>
      <c r="E39" s="55"/>
      <c r="F39" s="55"/>
      <c r="G39" s="93" t="s">
        <v>56</v>
      </c>
      <c r="H39" s="94" t="s">
        <v>57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1" t="s">
        <v>99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7" t="str">
        <f>E7</f>
        <v>Přípojka vody a NN pro multif. připoj. body v ul. Masarykova. ML</v>
      </c>
      <c r="F48" s="308"/>
      <c r="G48" s="308"/>
      <c r="H48" s="308"/>
      <c r="L48" s="33"/>
    </row>
    <row r="49" spans="2:47" s="1" customFormat="1" ht="12" customHeight="1">
      <c r="B49" s="33"/>
      <c r="C49" s="27" t="s">
        <v>97</v>
      </c>
      <c r="L49" s="33"/>
    </row>
    <row r="50" spans="2:47" s="1" customFormat="1" ht="16.5" customHeight="1">
      <c r="B50" s="33"/>
      <c r="E50" s="279" t="str">
        <f>E9</f>
        <v>EIS - Elektroinstalace</v>
      </c>
      <c r="F50" s="306"/>
      <c r="G50" s="306"/>
      <c r="H50" s="306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p.č. 73/1, 169, 78/1, k.ú. Mariánské Lázně</v>
      </c>
      <c r="I52" s="27" t="s">
        <v>24</v>
      </c>
      <c r="J52" s="50" t="str">
        <f>IF(J12="","",J12)</f>
        <v>Vyplň údaj</v>
      </c>
      <c r="L52" s="33"/>
    </row>
    <row r="53" spans="2:47" s="1" customFormat="1" ht="6.95" customHeight="1">
      <c r="B53" s="33"/>
      <c r="L53" s="33"/>
    </row>
    <row r="54" spans="2:47" s="1" customFormat="1" ht="40.15" customHeight="1">
      <c r="B54" s="33"/>
      <c r="C54" s="27" t="s">
        <v>29</v>
      </c>
      <c r="F54" s="25" t="str">
        <f>E15</f>
        <v>Město Mariánské Lázně</v>
      </c>
      <c r="I54" s="27" t="s">
        <v>37</v>
      </c>
      <c r="J54" s="31" t="str">
        <f>E21</f>
        <v>PK Beránek &amp; Hradil, Svobody 7/1, 350 02, Cheb</v>
      </c>
      <c r="L54" s="33"/>
    </row>
    <row r="55" spans="2:47" s="1" customFormat="1" ht="15.2" customHeight="1">
      <c r="B55" s="33"/>
      <c r="C55" s="27" t="s">
        <v>35</v>
      </c>
      <c r="F55" s="25" t="str">
        <f>IF(E18="","",E18)</f>
        <v>Vyplň údaj</v>
      </c>
      <c r="I55" s="27" t="s">
        <v>40</v>
      </c>
      <c r="J55" s="31" t="str">
        <f>E24</f>
        <v>Jakub Vilingr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100</v>
      </c>
      <c r="D57" s="91"/>
      <c r="E57" s="91"/>
      <c r="F57" s="91"/>
      <c r="G57" s="91"/>
      <c r="H57" s="91"/>
      <c r="I57" s="91"/>
      <c r="J57" s="98" t="s">
        <v>101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77</v>
      </c>
      <c r="J59" s="64">
        <f>J84</f>
        <v>0</v>
      </c>
      <c r="L59" s="33"/>
      <c r="AU59" s="17" t="s">
        <v>102</v>
      </c>
    </row>
    <row r="60" spans="2:47" s="8" customFormat="1" ht="24.95" customHeight="1">
      <c r="B60" s="100"/>
      <c r="D60" s="101" t="s">
        <v>156</v>
      </c>
      <c r="E60" s="102"/>
      <c r="F60" s="102"/>
      <c r="G60" s="102"/>
      <c r="H60" s="102"/>
      <c r="I60" s="102"/>
      <c r="J60" s="103">
        <f>J85</f>
        <v>0</v>
      </c>
      <c r="L60" s="100"/>
    </row>
    <row r="61" spans="2:47" s="9" customFormat="1" ht="19.899999999999999" customHeight="1">
      <c r="B61" s="104"/>
      <c r="D61" s="105" t="s">
        <v>406</v>
      </c>
      <c r="E61" s="106"/>
      <c r="F61" s="106"/>
      <c r="G61" s="106"/>
      <c r="H61" s="106"/>
      <c r="I61" s="106"/>
      <c r="J61" s="107">
        <f>J86</f>
        <v>0</v>
      </c>
      <c r="L61" s="104"/>
    </row>
    <row r="62" spans="2:47" s="8" customFormat="1" ht="24.95" customHeight="1">
      <c r="B62" s="100"/>
      <c r="D62" s="101" t="s">
        <v>407</v>
      </c>
      <c r="E62" s="102"/>
      <c r="F62" s="102"/>
      <c r="G62" s="102"/>
      <c r="H62" s="102"/>
      <c r="I62" s="102"/>
      <c r="J62" s="103">
        <f>J102</f>
        <v>0</v>
      </c>
      <c r="L62" s="100"/>
    </row>
    <row r="63" spans="2:47" s="9" customFormat="1" ht="19.899999999999999" customHeight="1">
      <c r="B63" s="104"/>
      <c r="D63" s="105" t="s">
        <v>408</v>
      </c>
      <c r="E63" s="106"/>
      <c r="F63" s="106"/>
      <c r="G63" s="106"/>
      <c r="H63" s="106"/>
      <c r="I63" s="106"/>
      <c r="J63" s="107">
        <f>J103</f>
        <v>0</v>
      </c>
      <c r="L63" s="104"/>
    </row>
    <row r="64" spans="2:47" s="9" customFormat="1" ht="19.899999999999999" customHeight="1">
      <c r="B64" s="104"/>
      <c r="D64" s="105" t="s">
        <v>409</v>
      </c>
      <c r="E64" s="106"/>
      <c r="F64" s="106"/>
      <c r="G64" s="106"/>
      <c r="H64" s="106"/>
      <c r="I64" s="106"/>
      <c r="J64" s="107">
        <f>J117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>
      <c r="B71" s="33"/>
      <c r="C71" s="21" t="s">
        <v>105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7" t="s">
        <v>16</v>
      </c>
      <c r="L73" s="33"/>
    </row>
    <row r="74" spans="2:12" s="1" customFormat="1" ht="16.5" customHeight="1">
      <c r="B74" s="33"/>
      <c r="E74" s="307" t="str">
        <f>E7</f>
        <v>Přípojka vody a NN pro multif. připoj. body v ul. Masarykova. ML</v>
      </c>
      <c r="F74" s="308"/>
      <c r="G74" s="308"/>
      <c r="H74" s="308"/>
      <c r="L74" s="33"/>
    </row>
    <row r="75" spans="2:12" s="1" customFormat="1" ht="12" customHeight="1">
      <c r="B75" s="33"/>
      <c r="C75" s="27" t="s">
        <v>97</v>
      </c>
      <c r="L75" s="33"/>
    </row>
    <row r="76" spans="2:12" s="1" customFormat="1" ht="16.5" customHeight="1">
      <c r="B76" s="33"/>
      <c r="E76" s="279" t="str">
        <f>E9</f>
        <v>EIS - Elektroinstalace</v>
      </c>
      <c r="F76" s="306"/>
      <c r="G76" s="306"/>
      <c r="H76" s="306"/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7" t="s">
        <v>22</v>
      </c>
      <c r="F78" s="25" t="str">
        <f>F12</f>
        <v>p.č. 73/1, 169, 78/1, k.ú. Mariánské Lázně</v>
      </c>
      <c r="I78" s="27" t="s">
        <v>24</v>
      </c>
      <c r="J78" s="50" t="str">
        <f>IF(J12="","",J12)</f>
        <v>Vyplň údaj</v>
      </c>
      <c r="L78" s="33"/>
    </row>
    <row r="79" spans="2:12" s="1" customFormat="1" ht="6.95" customHeight="1">
      <c r="B79" s="33"/>
      <c r="L79" s="33"/>
    </row>
    <row r="80" spans="2:12" s="1" customFormat="1" ht="40.15" customHeight="1">
      <c r="B80" s="33"/>
      <c r="C80" s="27" t="s">
        <v>29</v>
      </c>
      <c r="F80" s="25" t="str">
        <f>E15</f>
        <v>Město Mariánské Lázně</v>
      </c>
      <c r="I80" s="27" t="s">
        <v>37</v>
      </c>
      <c r="J80" s="31" t="str">
        <f>E21</f>
        <v>PK Beránek &amp; Hradil, Svobody 7/1, 350 02, Cheb</v>
      </c>
      <c r="L80" s="33"/>
    </row>
    <row r="81" spans="2:65" s="1" customFormat="1" ht="15.2" customHeight="1">
      <c r="B81" s="33"/>
      <c r="C81" s="27" t="s">
        <v>35</v>
      </c>
      <c r="F81" s="25" t="str">
        <f>IF(E18="","",E18)</f>
        <v>Vyplň údaj</v>
      </c>
      <c r="I81" s="27" t="s">
        <v>40</v>
      </c>
      <c r="J81" s="31" t="str">
        <f>E24</f>
        <v>Jakub Vilingr</v>
      </c>
      <c r="L81" s="33"/>
    </row>
    <row r="82" spans="2:65" s="1" customFormat="1" ht="10.35" customHeight="1">
      <c r="B82" s="33"/>
      <c r="L82" s="33"/>
    </row>
    <row r="83" spans="2:65" s="10" customFormat="1" ht="29.25" customHeight="1">
      <c r="B83" s="108"/>
      <c r="C83" s="109" t="s">
        <v>106</v>
      </c>
      <c r="D83" s="110" t="s">
        <v>64</v>
      </c>
      <c r="E83" s="110" t="s">
        <v>60</v>
      </c>
      <c r="F83" s="110" t="s">
        <v>61</v>
      </c>
      <c r="G83" s="110" t="s">
        <v>107</v>
      </c>
      <c r="H83" s="110" t="s">
        <v>108</v>
      </c>
      <c r="I83" s="110" t="s">
        <v>109</v>
      </c>
      <c r="J83" s="110" t="s">
        <v>101</v>
      </c>
      <c r="K83" s="111" t="s">
        <v>110</v>
      </c>
      <c r="L83" s="108"/>
      <c r="M83" s="57" t="s">
        <v>34</v>
      </c>
      <c r="N83" s="58" t="s">
        <v>49</v>
      </c>
      <c r="O83" s="58" t="s">
        <v>111</v>
      </c>
      <c r="P83" s="58" t="s">
        <v>112</v>
      </c>
      <c r="Q83" s="58" t="s">
        <v>113</v>
      </c>
      <c r="R83" s="58" t="s">
        <v>114</v>
      </c>
      <c r="S83" s="58" t="s">
        <v>115</v>
      </c>
      <c r="T83" s="59" t="s">
        <v>116</v>
      </c>
    </row>
    <row r="84" spans="2:65" s="1" customFormat="1" ht="22.9" customHeight="1">
      <c r="B84" s="33"/>
      <c r="C84" s="62" t="s">
        <v>117</v>
      </c>
      <c r="J84" s="112">
        <f>BK84</f>
        <v>0</v>
      </c>
      <c r="L84" s="33"/>
      <c r="M84" s="60"/>
      <c r="N84" s="51"/>
      <c r="O84" s="51"/>
      <c r="P84" s="113">
        <f>P85+P102</f>
        <v>0</v>
      </c>
      <c r="Q84" s="51"/>
      <c r="R84" s="113">
        <f>R85+R102</f>
        <v>2.6622254999999999</v>
      </c>
      <c r="S84" s="51"/>
      <c r="T84" s="114">
        <f>T85+T102</f>
        <v>0</v>
      </c>
      <c r="AT84" s="17" t="s">
        <v>78</v>
      </c>
      <c r="AU84" s="17" t="s">
        <v>102</v>
      </c>
      <c r="BK84" s="115">
        <f>BK85+BK102</f>
        <v>0</v>
      </c>
    </row>
    <row r="85" spans="2:65" s="11" customFormat="1" ht="25.9" customHeight="1">
      <c r="B85" s="116"/>
      <c r="D85" s="117" t="s">
        <v>78</v>
      </c>
      <c r="E85" s="118" t="s">
        <v>373</v>
      </c>
      <c r="F85" s="118" t="s">
        <v>374</v>
      </c>
      <c r="I85" s="119"/>
      <c r="J85" s="120">
        <f>BK85</f>
        <v>0</v>
      </c>
      <c r="L85" s="116"/>
      <c r="M85" s="121"/>
      <c r="P85" s="122">
        <f>P86</f>
        <v>0</v>
      </c>
      <c r="R85" s="122">
        <f>R86</f>
        <v>0.64239000000000002</v>
      </c>
      <c r="T85" s="123">
        <f>T86</f>
        <v>0</v>
      </c>
      <c r="AR85" s="117" t="s">
        <v>89</v>
      </c>
      <c r="AT85" s="124" t="s">
        <v>78</v>
      </c>
      <c r="AU85" s="124" t="s">
        <v>79</v>
      </c>
      <c r="AY85" s="117" t="s">
        <v>119</v>
      </c>
      <c r="BK85" s="125">
        <f>BK86</f>
        <v>0</v>
      </c>
    </row>
    <row r="86" spans="2:65" s="11" customFormat="1" ht="22.9" customHeight="1">
      <c r="B86" s="116"/>
      <c r="D86" s="117" t="s">
        <v>78</v>
      </c>
      <c r="E86" s="126" t="s">
        <v>410</v>
      </c>
      <c r="F86" s="126" t="s">
        <v>411</v>
      </c>
      <c r="I86" s="119"/>
      <c r="J86" s="127">
        <f>BK86</f>
        <v>0</v>
      </c>
      <c r="L86" s="116"/>
      <c r="M86" s="121"/>
      <c r="P86" s="122">
        <f>SUM(P87:P101)</f>
        <v>0</v>
      </c>
      <c r="R86" s="122">
        <f>SUM(R87:R101)</f>
        <v>0.64239000000000002</v>
      </c>
      <c r="T86" s="123">
        <f>SUM(T87:T101)</f>
        <v>0</v>
      </c>
      <c r="AR86" s="117" t="s">
        <v>89</v>
      </c>
      <c r="AT86" s="124" t="s">
        <v>78</v>
      </c>
      <c r="AU86" s="124" t="s">
        <v>87</v>
      </c>
      <c r="AY86" s="117" t="s">
        <v>119</v>
      </c>
      <c r="BK86" s="125">
        <f>SUM(BK87:BK101)</f>
        <v>0</v>
      </c>
    </row>
    <row r="87" spans="2:65" s="1" customFormat="1" ht="24.2" customHeight="1">
      <c r="B87" s="33"/>
      <c r="C87" s="128" t="s">
        <v>87</v>
      </c>
      <c r="D87" s="128" t="s">
        <v>122</v>
      </c>
      <c r="E87" s="129" t="s">
        <v>412</v>
      </c>
      <c r="F87" s="130" t="s">
        <v>413</v>
      </c>
      <c r="G87" s="131" t="s">
        <v>208</v>
      </c>
      <c r="H87" s="132">
        <v>380</v>
      </c>
      <c r="I87" s="133"/>
      <c r="J87" s="134">
        <f>ROUND(I87*H87,2)</f>
        <v>0</v>
      </c>
      <c r="K87" s="130" t="s">
        <v>126</v>
      </c>
      <c r="L87" s="33"/>
      <c r="M87" s="135" t="s">
        <v>34</v>
      </c>
      <c r="N87" s="136" t="s">
        <v>50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284</v>
      </c>
      <c r="AT87" s="139" t="s">
        <v>122</v>
      </c>
      <c r="AU87" s="139" t="s">
        <v>89</v>
      </c>
      <c r="AY87" s="17" t="s">
        <v>119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87</v>
      </c>
      <c r="BK87" s="140">
        <f>ROUND(I87*H87,2)</f>
        <v>0</v>
      </c>
      <c r="BL87" s="17" t="s">
        <v>284</v>
      </c>
      <c r="BM87" s="139" t="s">
        <v>414</v>
      </c>
    </row>
    <row r="88" spans="2:65" s="1" customFormat="1" ht="29.25">
      <c r="B88" s="33"/>
      <c r="D88" s="141" t="s">
        <v>129</v>
      </c>
      <c r="F88" s="142" t="s">
        <v>415</v>
      </c>
      <c r="I88" s="143"/>
      <c r="L88" s="33"/>
      <c r="M88" s="144"/>
      <c r="T88" s="54"/>
      <c r="AT88" s="17" t="s">
        <v>129</v>
      </c>
      <c r="AU88" s="17" t="s">
        <v>89</v>
      </c>
    </row>
    <row r="89" spans="2:65" s="1" customFormat="1">
      <c r="B89" s="33"/>
      <c r="D89" s="145" t="s">
        <v>130</v>
      </c>
      <c r="F89" s="146" t="s">
        <v>416</v>
      </c>
      <c r="I89" s="143"/>
      <c r="L89" s="33"/>
      <c r="M89" s="144"/>
      <c r="T89" s="54"/>
      <c r="AT89" s="17" t="s">
        <v>130</v>
      </c>
      <c r="AU89" s="17" t="s">
        <v>89</v>
      </c>
    </row>
    <row r="90" spans="2:65" s="1" customFormat="1" ht="24.2" customHeight="1">
      <c r="B90" s="33"/>
      <c r="C90" s="171" t="s">
        <v>89</v>
      </c>
      <c r="D90" s="171" t="s">
        <v>285</v>
      </c>
      <c r="E90" s="172" t="s">
        <v>417</v>
      </c>
      <c r="F90" s="173" t="s">
        <v>418</v>
      </c>
      <c r="G90" s="174" t="s">
        <v>208</v>
      </c>
      <c r="H90" s="175">
        <v>437</v>
      </c>
      <c r="I90" s="176"/>
      <c r="J90" s="177">
        <f>ROUND(I90*H90,2)</f>
        <v>0</v>
      </c>
      <c r="K90" s="173" t="s">
        <v>126</v>
      </c>
      <c r="L90" s="178"/>
      <c r="M90" s="179" t="s">
        <v>34</v>
      </c>
      <c r="N90" s="180" t="s">
        <v>50</v>
      </c>
      <c r="P90" s="137">
        <f>O90*H90</f>
        <v>0</v>
      </c>
      <c r="Q90" s="137">
        <v>1.47E-3</v>
      </c>
      <c r="R90" s="137">
        <f>Q90*H90</f>
        <v>0.64239000000000002</v>
      </c>
      <c r="S90" s="137">
        <v>0</v>
      </c>
      <c r="T90" s="138">
        <f>S90*H90</f>
        <v>0</v>
      </c>
      <c r="AR90" s="139" t="s">
        <v>390</v>
      </c>
      <c r="AT90" s="139" t="s">
        <v>285</v>
      </c>
      <c r="AU90" s="139" t="s">
        <v>89</v>
      </c>
      <c r="AY90" s="17" t="s">
        <v>119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7" t="s">
        <v>87</v>
      </c>
      <c r="BK90" s="140">
        <f>ROUND(I90*H90,2)</f>
        <v>0</v>
      </c>
      <c r="BL90" s="17" t="s">
        <v>284</v>
      </c>
      <c r="BM90" s="139" t="s">
        <v>419</v>
      </c>
    </row>
    <row r="91" spans="2:65" s="1" customFormat="1" ht="19.5">
      <c r="B91" s="33"/>
      <c r="D91" s="141" t="s">
        <v>129</v>
      </c>
      <c r="F91" s="142" t="s">
        <v>418</v>
      </c>
      <c r="I91" s="143"/>
      <c r="L91" s="33"/>
      <c r="M91" s="144"/>
      <c r="T91" s="54"/>
      <c r="AT91" s="17" t="s">
        <v>129</v>
      </c>
      <c r="AU91" s="17" t="s">
        <v>89</v>
      </c>
    </row>
    <row r="92" spans="2:65" s="13" customFormat="1">
      <c r="B92" s="157"/>
      <c r="D92" s="141" t="s">
        <v>167</v>
      </c>
      <c r="F92" s="159" t="s">
        <v>420</v>
      </c>
      <c r="H92" s="160">
        <v>437</v>
      </c>
      <c r="I92" s="161"/>
      <c r="L92" s="157"/>
      <c r="M92" s="162"/>
      <c r="T92" s="163"/>
      <c r="AT92" s="158" t="s">
        <v>167</v>
      </c>
      <c r="AU92" s="158" t="s">
        <v>89</v>
      </c>
      <c r="AV92" s="13" t="s">
        <v>89</v>
      </c>
      <c r="AW92" s="13" t="s">
        <v>4</v>
      </c>
      <c r="AX92" s="13" t="s">
        <v>87</v>
      </c>
      <c r="AY92" s="158" t="s">
        <v>119</v>
      </c>
    </row>
    <row r="93" spans="2:65" s="1" customFormat="1" ht="24.2" customHeight="1">
      <c r="B93" s="33"/>
      <c r="C93" s="128" t="s">
        <v>136</v>
      </c>
      <c r="D93" s="128" t="s">
        <v>122</v>
      </c>
      <c r="E93" s="129" t="s">
        <v>421</v>
      </c>
      <c r="F93" s="130" t="s">
        <v>422</v>
      </c>
      <c r="G93" s="131" t="s">
        <v>380</v>
      </c>
      <c r="H93" s="132">
        <v>1</v>
      </c>
      <c r="I93" s="133"/>
      <c r="J93" s="134">
        <f>ROUND(I93*H93,2)</f>
        <v>0</v>
      </c>
      <c r="K93" s="130" t="s">
        <v>126</v>
      </c>
      <c r="L93" s="33"/>
      <c r="M93" s="135" t="s">
        <v>34</v>
      </c>
      <c r="N93" s="136" t="s">
        <v>50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284</v>
      </c>
      <c r="AT93" s="139" t="s">
        <v>122</v>
      </c>
      <c r="AU93" s="139" t="s">
        <v>89</v>
      </c>
      <c r="AY93" s="17" t="s">
        <v>119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7" t="s">
        <v>87</v>
      </c>
      <c r="BK93" s="140">
        <f>ROUND(I93*H93,2)</f>
        <v>0</v>
      </c>
      <c r="BL93" s="17" t="s">
        <v>284</v>
      </c>
      <c r="BM93" s="139" t="s">
        <v>423</v>
      </c>
    </row>
    <row r="94" spans="2:65" s="1" customFormat="1" ht="29.25">
      <c r="B94" s="33"/>
      <c r="D94" s="141" t="s">
        <v>129</v>
      </c>
      <c r="F94" s="142" t="s">
        <v>424</v>
      </c>
      <c r="I94" s="143"/>
      <c r="L94" s="33"/>
      <c r="M94" s="144"/>
      <c r="T94" s="54"/>
      <c r="AT94" s="17" t="s">
        <v>129</v>
      </c>
      <c r="AU94" s="17" t="s">
        <v>89</v>
      </c>
    </row>
    <row r="95" spans="2:65" s="1" customFormat="1">
      <c r="B95" s="33"/>
      <c r="D95" s="145" t="s">
        <v>130</v>
      </c>
      <c r="F95" s="146" t="s">
        <v>425</v>
      </c>
      <c r="I95" s="143"/>
      <c r="L95" s="33"/>
      <c r="M95" s="144"/>
      <c r="T95" s="54"/>
      <c r="AT95" s="17" t="s">
        <v>130</v>
      </c>
      <c r="AU95" s="17" t="s">
        <v>89</v>
      </c>
    </row>
    <row r="96" spans="2:65" s="1" customFormat="1" ht="24.2" customHeight="1">
      <c r="B96" s="33"/>
      <c r="C96" s="128" t="s">
        <v>143</v>
      </c>
      <c r="D96" s="128" t="s">
        <v>122</v>
      </c>
      <c r="E96" s="129" t="s">
        <v>426</v>
      </c>
      <c r="F96" s="130" t="s">
        <v>427</v>
      </c>
      <c r="G96" s="131" t="s">
        <v>380</v>
      </c>
      <c r="H96" s="132">
        <v>1</v>
      </c>
      <c r="I96" s="133"/>
      <c r="J96" s="134">
        <f>ROUND(I96*H96,2)</f>
        <v>0</v>
      </c>
      <c r="K96" s="130" t="s">
        <v>126</v>
      </c>
      <c r="L96" s="33"/>
      <c r="M96" s="135" t="s">
        <v>34</v>
      </c>
      <c r="N96" s="136" t="s">
        <v>50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284</v>
      </c>
      <c r="AT96" s="139" t="s">
        <v>122</v>
      </c>
      <c r="AU96" s="139" t="s">
        <v>89</v>
      </c>
      <c r="AY96" s="17" t="s">
        <v>119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7" t="s">
        <v>87</v>
      </c>
      <c r="BK96" s="140">
        <f>ROUND(I96*H96,2)</f>
        <v>0</v>
      </c>
      <c r="BL96" s="17" t="s">
        <v>284</v>
      </c>
      <c r="BM96" s="139" t="s">
        <v>428</v>
      </c>
    </row>
    <row r="97" spans="2:65" s="1" customFormat="1" ht="39">
      <c r="B97" s="33"/>
      <c r="D97" s="141" t="s">
        <v>129</v>
      </c>
      <c r="F97" s="142" t="s">
        <v>429</v>
      </c>
      <c r="I97" s="143"/>
      <c r="L97" s="33"/>
      <c r="M97" s="144"/>
      <c r="T97" s="54"/>
      <c r="AT97" s="17" t="s">
        <v>129</v>
      </c>
      <c r="AU97" s="17" t="s">
        <v>89</v>
      </c>
    </row>
    <row r="98" spans="2:65" s="1" customFormat="1">
      <c r="B98" s="33"/>
      <c r="D98" s="145" t="s">
        <v>130</v>
      </c>
      <c r="F98" s="146" t="s">
        <v>430</v>
      </c>
      <c r="I98" s="143"/>
      <c r="L98" s="33"/>
      <c r="M98" s="144"/>
      <c r="T98" s="54"/>
      <c r="AT98" s="17" t="s">
        <v>130</v>
      </c>
      <c r="AU98" s="17" t="s">
        <v>89</v>
      </c>
    </row>
    <row r="99" spans="2:65" s="1" customFormat="1" ht="24.2" customHeight="1">
      <c r="B99" s="33"/>
      <c r="C99" s="128" t="s">
        <v>118</v>
      </c>
      <c r="D99" s="128" t="s">
        <v>122</v>
      </c>
      <c r="E99" s="129" t="s">
        <v>431</v>
      </c>
      <c r="F99" s="130" t="s">
        <v>432</v>
      </c>
      <c r="G99" s="131" t="s">
        <v>254</v>
      </c>
      <c r="H99" s="132">
        <v>0.64200000000000002</v>
      </c>
      <c r="I99" s="133"/>
      <c r="J99" s="134">
        <f>ROUND(I99*H99,2)</f>
        <v>0</v>
      </c>
      <c r="K99" s="130" t="s">
        <v>126</v>
      </c>
      <c r="L99" s="33"/>
      <c r="M99" s="135" t="s">
        <v>34</v>
      </c>
      <c r="N99" s="136" t="s">
        <v>50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284</v>
      </c>
      <c r="AT99" s="139" t="s">
        <v>122</v>
      </c>
      <c r="AU99" s="139" t="s">
        <v>89</v>
      </c>
      <c r="AY99" s="17" t="s">
        <v>119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7" t="s">
        <v>87</v>
      </c>
      <c r="BK99" s="140">
        <f>ROUND(I99*H99,2)</f>
        <v>0</v>
      </c>
      <c r="BL99" s="17" t="s">
        <v>284</v>
      </c>
      <c r="BM99" s="139" t="s">
        <v>433</v>
      </c>
    </row>
    <row r="100" spans="2:65" s="1" customFormat="1" ht="29.25">
      <c r="B100" s="33"/>
      <c r="D100" s="141" t="s">
        <v>129</v>
      </c>
      <c r="F100" s="142" t="s">
        <v>434</v>
      </c>
      <c r="I100" s="143"/>
      <c r="L100" s="33"/>
      <c r="M100" s="144"/>
      <c r="T100" s="54"/>
      <c r="AT100" s="17" t="s">
        <v>129</v>
      </c>
      <c r="AU100" s="17" t="s">
        <v>89</v>
      </c>
    </row>
    <row r="101" spans="2:65" s="1" customFormat="1">
      <c r="B101" s="33"/>
      <c r="D101" s="145" t="s">
        <v>130</v>
      </c>
      <c r="F101" s="146" t="s">
        <v>435</v>
      </c>
      <c r="I101" s="143"/>
      <c r="L101" s="33"/>
      <c r="M101" s="144"/>
      <c r="T101" s="54"/>
      <c r="AT101" s="17" t="s">
        <v>130</v>
      </c>
      <c r="AU101" s="17" t="s">
        <v>89</v>
      </c>
    </row>
    <row r="102" spans="2:65" s="11" customFormat="1" ht="25.9" customHeight="1">
      <c r="B102" s="116"/>
      <c r="D102" s="117" t="s">
        <v>78</v>
      </c>
      <c r="E102" s="118" t="s">
        <v>285</v>
      </c>
      <c r="F102" s="118" t="s">
        <v>436</v>
      </c>
      <c r="I102" s="119"/>
      <c r="J102" s="120">
        <f>BK102</f>
        <v>0</v>
      </c>
      <c r="L102" s="116"/>
      <c r="M102" s="121"/>
      <c r="P102" s="122">
        <f>P103+P117</f>
        <v>0</v>
      </c>
      <c r="R102" s="122">
        <f>R103+R117</f>
        <v>2.0198355000000001</v>
      </c>
      <c r="T102" s="123">
        <f>T103+T117</f>
        <v>0</v>
      </c>
      <c r="AR102" s="117" t="s">
        <v>136</v>
      </c>
      <c r="AT102" s="124" t="s">
        <v>78</v>
      </c>
      <c r="AU102" s="124" t="s">
        <v>79</v>
      </c>
      <c r="AY102" s="117" t="s">
        <v>119</v>
      </c>
      <c r="BK102" s="125">
        <f>BK103+BK117</f>
        <v>0</v>
      </c>
    </row>
    <row r="103" spans="2:65" s="11" customFormat="1" ht="22.9" customHeight="1">
      <c r="B103" s="116"/>
      <c r="D103" s="117" t="s">
        <v>78</v>
      </c>
      <c r="E103" s="126" t="s">
        <v>437</v>
      </c>
      <c r="F103" s="126" t="s">
        <v>438</v>
      </c>
      <c r="I103" s="119"/>
      <c r="J103" s="127">
        <f>BK103</f>
        <v>0</v>
      </c>
      <c r="L103" s="116"/>
      <c r="M103" s="121"/>
      <c r="P103" s="122">
        <f>SUM(P104:P116)</f>
        <v>0</v>
      </c>
      <c r="R103" s="122">
        <f>SUM(R104:R116)</f>
        <v>1.8855</v>
      </c>
      <c r="T103" s="123">
        <f>SUM(T104:T116)</f>
        <v>0</v>
      </c>
      <c r="AR103" s="117" t="s">
        <v>136</v>
      </c>
      <c r="AT103" s="124" t="s">
        <v>78</v>
      </c>
      <c r="AU103" s="124" t="s">
        <v>87</v>
      </c>
      <c r="AY103" s="117" t="s">
        <v>119</v>
      </c>
      <c r="BK103" s="125">
        <f>SUM(BK104:BK116)</f>
        <v>0</v>
      </c>
    </row>
    <row r="104" spans="2:65" s="1" customFormat="1" ht="24.2" customHeight="1">
      <c r="B104" s="33"/>
      <c r="C104" s="128" t="s">
        <v>205</v>
      </c>
      <c r="D104" s="128" t="s">
        <v>122</v>
      </c>
      <c r="E104" s="129" t="s">
        <v>439</v>
      </c>
      <c r="F104" s="130" t="s">
        <v>440</v>
      </c>
      <c r="G104" s="131" t="s">
        <v>380</v>
      </c>
      <c r="H104" s="132">
        <v>7</v>
      </c>
      <c r="I104" s="133"/>
      <c r="J104" s="134">
        <f>ROUND(I104*H104,2)</f>
        <v>0</v>
      </c>
      <c r="K104" s="130" t="s">
        <v>126</v>
      </c>
      <c r="L104" s="33"/>
      <c r="M104" s="135" t="s">
        <v>34</v>
      </c>
      <c r="N104" s="136" t="s">
        <v>50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441</v>
      </c>
      <c r="AT104" s="139" t="s">
        <v>122</v>
      </c>
      <c r="AU104" s="139" t="s">
        <v>89</v>
      </c>
      <c r="AY104" s="17" t="s">
        <v>119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7" t="s">
        <v>87</v>
      </c>
      <c r="BK104" s="140">
        <f>ROUND(I104*H104,2)</f>
        <v>0</v>
      </c>
      <c r="BL104" s="17" t="s">
        <v>441</v>
      </c>
      <c r="BM104" s="139" t="s">
        <v>442</v>
      </c>
    </row>
    <row r="105" spans="2:65" s="1" customFormat="1" ht="19.5">
      <c r="B105" s="33"/>
      <c r="D105" s="141" t="s">
        <v>129</v>
      </c>
      <c r="F105" s="142" t="s">
        <v>443</v>
      </c>
      <c r="I105" s="143"/>
      <c r="L105" s="33"/>
      <c r="M105" s="144"/>
      <c r="T105" s="54"/>
      <c r="AT105" s="17" t="s">
        <v>129</v>
      </c>
      <c r="AU105" s="17" t="s">
        <v>89</v>
      </c>
    </row>
    <row r="106" spans="2:65" s="1" customFormat="1">
      <c r="B106" s="33"/>
      <c r="D106" s="145" t="s">
        <v>130</v>
      </c>
      <c r="F106" s="146" t="s">
        <v>444</v>
      </c>
      <c r="I106" s="143"/>
      <c r="L106" s="33"/>
      <c r="M106" s="144"/>
      <c r="T106" s="54"/>
      <c r="AT106" s="17" t="s">
        <v>130</v>
      </c>
      <c r="AU106" s="17" t="s">
        <v>89</v>
      </c>
    </row>
    <row r="107" spans="2:65" s="1" customFormat="1" ht="37.9" customHeight="1">
      <c r="B107" s="33"/>
      <c r="C107" s="171" t="s">
        <v>214</v>
      </c>
      <c r="D107" s="171" t="s">
        <v>285</v>
      </c>
      <c r="E107" s="172" t="s">
        <v>445</v>
      </c>
      <c r="F107" s="173" t="s">
        <v>446</v>
      </c>
      <c r="G107" s="174" t="s">
        <v>125</v>
      </c>
      <c r="H107" s="175">
        <v>7</v>
      </c>
      <c r="I107" s="176"/>
      <c r="J107" s="177">
        <f>ROUND(I107*H107,2)</f>
        <v>0</v>
      </c>
      <c r="K107" s="173" t="s">
        <v>34</v>
      </c>
      <c r="L107" s="178"/>
      <c r="M107" s="179" t="s">
        <v>34</v>
      </c>
      <c r="N107" s="180" t="s">
        <v>50</v>
      </c>
      <c r="P107" s="137">
        <f>O107*H107</f>
        <v>0</v>
      </c>
      <c r="Q107" s="137">
        <v>0.245</v>
      </c>
      <c r="R107" s="137">
        <f>Q107*H107</f>
        <v>1.7149999999999999</v>
      </c>
      <c r="S107" s="137">
        <v>0</v>
      </c>
      <c r="T107" s="138">
        <f>S107*H107</f>
        <v>0</v>
      </c>
      <c r="AR107" s="139" t="s">
        <v>447</v>
      </c>
      <c r="AT107" s="139" t="s">
        <v>285</v>
      </c>
      <c r="AU107" s="139" t="s">
        <v>89</v>
      </c>
      <c r="AY107" s="17" t="s">
        <v>119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7" t="s">
        <v>87</v>
      </c>
      <c r="BK107" s="140">
        <f>ROUND(I107*H107,2)</f>
        <v>0</v>
      </c>
      <c r="BL107" s="17" t="s">
        <v>441</v>
      </c>
      <c r="BM107" s="139" t="s">
        <v>448</v>
      </c>
    </row>
    <row r="108" spans="2:65" s="1" customFormat="1" ht="19.5">
      <c r="B108" s="33"/>
      <c r="D108" s="141" t="s">
        <v>129</v>
      </c>
      <c r="F108" s="142" t="s">
        <v>446</v>
      </c>
      <c r="I108" s="143"/>
      <c r="L108" s="33"/>
      <c r="M108" s="144"/>
      <c r="T108" s="54"/>
      <c r="AT108" s="17" t="s">
        <v>129</v>
      </c>
      <c r="AU108" s="17" t="s">
        <v>89</v>
      </c>
    </row>
    <row r="109" spans="2:65" s="1" customFormat="1" ht="117">
      <c r="B109" s="33"/>
      <c r="D109" s="141" t="s">
        <v>148</v>
      </c>
      <c r="F109" s="147" t="s">
        <v>449</v>
      </c>
      <c r="I109" s="143"/>
      <c r="L109" s="33"/>
      <c r="M109" s="144"/>
      <c r="T109" s="54"/>
      <c r="AT109" s="17" t="s">
        <v>148</v>
      </c>
      <c r="AU109" s="17" t="s">
        <v>89</v>
      </c>
    </row>
    <row r="110" spans="2:65" s="1" customFormat="1" ht="37.9" customHeight="1">
      <c r="B110" s="33"/>
      <c r="C110" s="128" t="s">
        <v>220</v>
      </c>
      <c r="D110" s="128" t="s">
        <v>122</v>
      </c>
      <c r="E110" s="129" t="s">
        <v>450</v>
      </c>
      <c r="F110" s="130" t="s">
        <v>451</v>
      </c>
      <c r="G110" s="131" t="s">
        <v>208</v>
      </c>
      <c r="H110" s="132">
        <v>250</v>
      </c>
      <c r="I110" s="133"/>
      <c r="J110" s="134">
        <f>ROUND(I110*H110,2)</f>
        <v>0</v>
      </c>
      <c r="K110" s="130" t="s">
        <v>126</v>
      </c>
      <c r="L110" s="33"/>
      <c r="M110" s="135" t="s">
        <v>34</v>
      </c>
      <c r="N110" s="136" t="s">
        <v>50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441</v>
      </c>
      <c r="AT110" s="139" t="s">
        <v>122</v>
      </c>
      <c r="AU110" s="139" t="s">
        <v>89</v>
      </c>
      <c r="AY110" s="17" t="s">
        <v>119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7" t="s">
        <v>87</v>
      </c>
      <c r="BK110" s="140">
        <f>ROUND(I110*H110,2)</f>
        <v>0</v>
      </c>
      <c r="BL110" s="17" t="s">
        <v>441</v>
      </c>
      <c r="BM110" s="139" t="s">
        <v>452</v>
      </c>
    </row>
    <row r="111" spans="2:65" s="1" customFormat="1" ht="29.25">
      <c r="B111" s="33"/>
      <c r="D111" s="141" t="s">
        <v>129</v>
      </c>
      <c r="F111" s="142" t="s">
        <v>453</v>
      </c>
      <c r="I111" s="143"/>
      <c r="L111" s="33"/>
      <c r="M111" s="144"/>
      <c r="T111" s="54"/>
      <c r="AT111" s="17" t="s">
        <v>129</v>
      </c>
      <c r="AU111" s="17" t="s">
        <v>89</v>
      </c>
    </row>
    <row r="112" spans="2:65" s="1" customFormat="1">
      <c r="B112" s="33"/>
      <c r="D112" s="145" t="s">
        <v>130</v>
      </c>
      <c r="F112" s="146" t="s">
        <v>454</v>
      </c>
      <c r="I112" s="143"/>
      <c r="L112" s="33"/>
      <c r="M112" s="144"/>
      <c r="T112" s="54"/>
      <c r="AT112" s="17" t="s">
        <v>130</v>
      </c>
      <c r="AU112" s="17" t="s">
        <v>89</v>
      </c>
    </row>
    <row r="113" spans="2:65" s="1" customFormat="1" ht="16.5" customHeight="1">
      <c r="B113" s="33"/>
      <c r="C113" s="171" t="s">
        <v>228</v>
      </c>
      <c r="D113" s="171" t="s">
        <v>285</v>
      </c>
      <c r="E113" s="172" t="s">
        <v>455</v>
      </c>
      <c r="F113" s="173" t="s">
        <v>456</v>
      </c>
      <c r="G113" s="174" t="s">
        <v>457</v>
      </c>
      <c r="H113" s="175">
        <v>170.5</v>
      </c>
      <c r="I113" s="176"/>
      <c r="J113" s="177">
        <f>ROUND(I113*H113,2)</f>
        <v>0</v>
      </c>
      <c r="K113" s="173" t="s">
        <v>126</v>
      </c>
      <c r="L113" s="178"/>
      <c r="M113" s="179" t="s">
        <v>34</v>
      </c>
      <c r="N113" s="180" t="s">
        <v>50</v>
      </c>
      <c r="P113" s="137">
        <f>O113*H113</f>
        <v>0</v>
      </c>
      <c r="Q113" s="137">
        <v>1E-3</v>
      </c>
      <c r="R113" s="137">
        <f>Q113*H113</f>
        <v>0.17050000000000001</v>
      </c>
      <c r="S113" s="137">
        <v>0</v>
      </c>
      <c r="T113" s="138">
        <f>S113*H113</f>
        <v>0</v>
      </c>
      <c r="AR113" s="139" t="s">
        <v>458</v>
      </c>
      <c r="AT113" s="139" t="s">
        <v>285</v>
      </c>
      <c r="AU113" s="139" t="s">
        <v>89</v>
      </c>
      <c r="AY113" s="17" t="s">
        <v>119</v>
      </c>
      <c r="BE113" s="140">
        <f>IF(N113="základní",J113,0)</f>
        <v>0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7" t="s">
        <v>87</v>
      </c>
      <c r="BK113" s="140">
        <f>ROUND(I113*H113,2)</f>
        <v>0</v>
      </c>
      <c r="BL113" s="17" t="s">
        <v>458</v>
      </c>
      <c r="BM113" s="139" t="s">
        <v>459</v>
      </c>
    </row>
    <row r="114" spans="2:65" s="1" customFormat="1">
      <c r="B114" s="33"/>
      <c r="D114" s="141" t="s">
        <v>129</v>
      </c>
      <c r="F114" s="142" t="s">
        <v>456</v>
      </c>
      <c r="I114" s="143"/>
      <c r="L114" s="33"/>
      <c r="M114" s="144"/>
      <c r="T114" s="54"/>
      <c r="AT114" s="17" t="s">
        <v>129</v>
      </c>
      <c r="AU114" s="17" t="s">
        <v>89</v>
      </c>
    </row>
    <row r="115" spans="2:65" s="13" customFormat="1">
      <c r="B115" s="157"/>
      <c r="D115" s="141" t="s">
        <v>167</v>
      </c>
      <c r="E115" s="158" t="s">
        <v>34</v>
      </c>
      <c r="F115" s="159" t="s">
        <v>460</v>
      </c>
      <c r="H115" s="160">
        <v>155</v>
      </c>
      <c r="I115" s="161"/>
      <c r="L115" s="157"/>
      <c r="M115" s="162"/>
      <c r="T115" s="163"/>
      <c r="AT115" s="158" t="s">
        <v>167</v>
      </c>
      <c r="AU115" s="158" t="s">
        <v>89</v>
      </c>
      <c r="AV115" s="13" t="s">
        <v>89</v>
      </c>
      <c r="AW115" s="13" t="s">
        <v>39</v>
      </c>
      <c r="AX115" s="13" t="s">
        <v>87</v>
      </c>
      <c r="AY115" s="158" t="s">
        <v>119</v>
      </c>
    </row>
    <row r="116" spans="2:65" s="13" customFormat="1">
      <c r="B116" s="157"/>
      <c r="D116" s="141" t="s">
        <v>167</v>
      </c>
      <c r="F116" s="159" t="s">
        <v>461</v>
      </c>
      <c r="H116" s="160">
        <v>170.5</v>
      </c>
      <c r="I116" s="161"/>
      <c r="L116" s="157"/>
      <c r="M116" s="162"/>
      <c r="T116" s="163"/>
      <c r="AT116" s="158" t="s">
        <v>167</v>
      </c>
      <c r="AU116" s="158" t="s">
        <v>89</v>
      </c>
      <c r="AV116" s="13" t="s">
        <v>89</v>
      </c>
      <c r="AW116" s="13" t="s">
        <v>4</v>
      </c>
      <c r="AX116" s="13" t="s">
        <v>87</v>
      </c>
      <c r="AY116" s="158" t="s">
        <v>119</v>
      </c>
    </row>
    <row r="117" spans="2:65" s="11" customFormat="1" ht="22.9" customHeight="1">
      <c r="B117" s="116"/>
      <c r="D117" s="117" t="s">
        <v>78</v>
      </c>
      <c r="E117" s="126" t="s">
        <v>462</v>
      </c>
      <c r="F117" s="126" t="s">
        <v>463</v>
      </c>
      <c r="I117" s="119"/>
      <c r="J117" s="127">
        <f>BK117</f>
        <v>0</v>
      </c>
      <c r="L117" s="116"/>
      <c r="M117" s="121"/>
      <c r="P117" s="122">
        <f>SUM(P118:P165)</f>
        <v>0</v>
      </c>
      <c r="R117" s="122">
        <f>SUM(R118:R165)</f>
        <v>0.1343355</v>
      </c>
      <c r="T117" s="123">
        <f>SUM(T118:T165)</f>
        <v>0</v>
      </c>
      <c r="AR117" s="117" t="s">
        <v>136</v>
      </c>
      <c r="AT117" s="124" t="s">
        <v>78</v>
      </c>
      <c r="AU117" s="124" t="s">
        <v>87</v>
      </c>
      <c r="AY117" s="117" t="s">
        <v>119</v>
      </c>
      <c r="BK117" s="125">
        <f>SUM(BK118:BK165)</f>
        <v>0</v>
      </c>
    </row>
    <row r="118" spans="2:65" s="1" customFormat="1" ht="24.2" customHeight="1">
      <c r="B118" s="33"/>
      <c r="C118" s="128" t="s">
        <v>240</v>
      </c>
      <c r="D118" s="128" t="s">
        <v>122</v>
      </c>
      <c r="E118" s="129" t="s">
        <v>464</v>
      </c>
      <c r="F118" s="130" t="s">
        <v>465</v>
      </c>
      <c r="G118" s="131" t="s">
        <v>400</v>
      </c>
      <c r="H118" s="132">
        <v>0.38</v>
      </c>
      <c r="I118" s="133"/>
      <c r="J118" s="134">
        <f>ROUND(I118*H118,2)</f>
        <v>0</v>
      </c>
      <c r="K118" s="130" t="s">
        <v>126</v>
      </c>
      <c r="L118" s="33"/>
      <c r="M118" s="135" t="s">
        <v>34</v>
      </c>
      <c r="N118" s="136" t="s">
        <v>50</v>
      </c>
      <c r="P118" s="137">
        <f>O118*H118</f>
        <v>0</v>
      </c>
      <c r="Q118" s="137">
        <v>8.8000000000000005E-3</v>
      </c>
      <c r="R118" s="137">
        <f>Q118*H118</f>
        <v>3.3440000000000002E-3</v>
      </c>
      <c r="S118" s="137">
        <v>0</v>
      </c>
      <c r="T118" s="138">
        <f>S118*H118</f>
        <v>0</v>
      </c>
      <c r="AR118" s="139" t="s">
        <v>441</v>
      </c>
      <c r="AT118" s="139" t="s">
        <v>122</v>
      </c>
      <c r="AU118" s="139" t="s">
        <v>89</v>
      </c>
      <c r="AY118" s="17" t="s">
        <v>119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7" t="s">
        <v>87</v>
      </c>
      <c r="BK118" s="140">
        <f>ROUND(I118*H118,2)</f>
        <v>0</v>
      </c>
      <c r="BL118" s="17" t="s">
        <v>441</v>
      </c>
      <c r="BM118" s="139" t="s">
        <v>466</v>
      </c>
    </row>
    <row r="119" spans="2:65" s="1" customFormat="1">
      <c r="B119" s="33"/>
      <c r="D119" s="141" t="s">
        <v>129</v>
      </c>
      <c r="F119" s="142" t="s">
        <v>467</v>
      </c>
      <c r="I119" s="143"/>
      <c r="L119" s="33"/>
      <c r="M119" s="144"/>
      <c r="T119" s="54"/>
      <c r="AT119" s="17" t="s">
        <v>129</v>
      </c>
      <c r="AU119" s="17" t="s">
        <v>89</v>
      </c>
    </row>
    <row r="120" spans="2:65" s="1" customFormat="1">
      <c r="B120" s="33"/>
      <c r="D120" s="145" t="s">
        <v>130</v>
      </c>
      <c r="F120" s="146" t="s">
        <v>468</v>
      </c>
      <c r="I120" s="143"/>
      <c r="L120" s="33"/>
      <c r="M120" s="144"/>
      <c r="T120" s="54"/>
      <c r="AT120" s="17" t="s">
        <v>130</v>
      </c>
      <c r="AU120" s="17" t="s">
        <v>89</v>
      </c>
    </row>
    <row r="121" spans="2:65" s="13" customFormat="1">
      <c r="B121" s="157"/>
      <c r="D121" s="141" t="s">
        <v>167</v>
      </c>
      <c r="E121" s="158" t="s">
        <v>34</v>
      </c>
      <c r="F121" s="159" t="s">
        <v>469</v>
      </c>
      <c r="H121" s="160">
        <v>0.38</v>
      </c>
      <c r="I121" s="161"/>
      <c r="L121" s="157"/>
      <c r="M121" s="162"/>
      <c r="T121" s="163"/>
      <c r="AT121" s="158" t="s">
        <v>167</v>
      </c>
      <c r="AU121" s="158" t="s">
        <v>89</v>
      </c>
      <c r="AV121" s="13" t="s">
        <v>89</v>
      </c>
      <c r="AW121" s="13" t="s">
        <v>39</v>
      </c>
      <c r="AX121" s="13" t="s">
        <v>87</v>
      </c>
      <c r="AY121" s="158" t="s">
        <v>119</v>
      </c>
    </row>
    <row r="122" spans="2:65" s="1" customFormat="1" ht="24.2" customHeight="1">
      <c r="B122" s="33"/>
      <c r="C122" s="128" t="s">
        <v>247</v>
      </c>
      <c r="D122" s="128" t="s">
        <v>122</v>
      </c>
      <c r="E122" s="129" t="s">
        <v>470</v>
      </c>
      <c r="F122" s="130" t="s">
        <v>471</v>
      </c>
      <c r="G122" s="131" t="s">
        <v>208</v>
      </c>
      <c r="H122" s="132">
        <v>10</v>
      </c>
      <c r="I122" s="133"/>
      <c r="J122" s="134">
        <f>ROUND(I122*H122,2)</f>
        <v>0</v>
      </c>
      <c r="K122" s="130" t="s">
        <v>126</v>
      </c>
      <c r="L122" s="33"/>
      <c r="M122" s="135" t="s">
        <v>34</v>
      </c>
      <c r="N122" s="136" t="s">
        <v>50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441</v>
      </c>
      <c r="AT122" s="139" t="s">
        <v>122</v>
      </c>
      <c r="AU122" s="139" t="s">
        <v>89</v>
      </c>
      <c r="AY122" s="17" t="s">
        <v>119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7" t="s">
        <v>87</v>
      </c>
      <c r="BK122" s="140">
        <f>ROUND(I122*H122,2)</f>
        <v>0</v>
      </c>
      <c r="BL122" s="17" t="s">
        <v>441</v>
      </c>
      <c r="BM122" s="139" t="s">
        <v>472</v>
      </c>
    </row>
    <row r="123" spans="2:65" s="1" customFormat="1" ht="39">
      <c r="B123" s="33"/>
      <c r="D123" s="141" t="s">
        <v>129</v>
      </c>
      <c r="F123" s="142" t="s">
        <v>473</v>
      </c>
      <c r="I123" s="143"/>
      <c r="L123" s="33"/>
      <c r="M123" s="144"/>
      <c r="T123" s="54"/>
      <c r="AT123" s="17" t="s">
        <v>129</v>
      </c>
      <c r="AU123" s="17" t="s">
        <v>89</v>
      </c>
    </row>
    <row r="124" spans="2:65" s="1" customFormat="1">
      <c r="B124" s="33"/>
      <c r="D124" s="145" t="s">
        <v>130</v>
      </c>
      <c r="F124" s="146" t="s">
        <v>474</v>
      </c>
      <c r="I124" s="143"/>
      <c r="L124" s="33"/>
      <c r="M124" s="144"/>
      <c r="T124" s="54"/>
      <c r="AT124" s="17" t="s">
        <v>130</v>
      </c>
      <c r="AU124" s="17" t="s">
        <v>89</v>
      </c>
    </row>
    <row r="125" spans="2:65" s="13" customFormat="1">
      <c r="B125" s="157"/>
      <c r="D125" s="141" t="s">
        <v>167</v>
      </c>
      <c r="E125" s="158" t="s">
        <v>34</v>
      </c>
      <c r="F125" s="159" t="s">
        <v>475</v>
      </c>
      <c r="H125" s="160">
        <v>10</v>
      </c>
      <c r="I125" s="161"/>
      <c r="L125" s="157"/>
      <c r="M125" s="162"/>
      <c r="T125" s="163"/>
      <c r="AT125" s="158" t="s">
        <v>167</v>
      </c>
      <c r="AU125" s="158" t="s">
        <v>89</v>
      </c>
      <c r="AV125" s="13" t="s">
        <v>89</v>
      </c>
      <c r="AW125" s="13" t="s">
        <v>39</v>
      </c>
      <c r="AX125" s="13" t="s">
        <v>87</v>
      </c>
      <c r="AY125" s="158" t="s">
        <v>119</v>
      </c>
    </row>
    <row r="126" spans="2:65" s="1" customFormat="1" ht="24.2" customHeight="1">
      <c r="B126" s="33"/>
      <c r="C126" s="128" t="s">
        <v>8</v>
      </c>
      <c r="D126" s="128" t="s">
        <v>122</v>
      </c>
      <c r="E126" s="129" t="s">
        <v>476</v>
      </c>
      <c r="F126" s="130" t="s">
        <v>477</v>
      </c>
      <c r="G126" s="131" t="s">
        <v>208</v>
      </c>
      <c r="H126" s="132">
        <v>370</v>
      </c>
      <c r="I126" s="133"/>
      <c r="J126" s="134">
        <f>ROUND(I126*H126,2)</f>
        <v>0</v>
      </c>
      <c r="K126" s="130" t="s">
        <v>126</v>
      </c>
      <c r="L126" s="33"/>
      <c r="M126" s="135" t="s">
        <v>34</v>
      </c>
      <c r="N126" s="136" t="s">
        <v>50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441</v>
      </c>
      <c r="AT126" s="139" t="s">
        <v>122</v>
      </c>
      <c r="AU126" s="139" t="s">
        <v>89</v>
      </c>
      <c r="AY126" s="17" t="s">
        <v>119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87</v>
      </c>
      <c r="BK126" s="140">
        <f>ROUND(I126*H126,2)</f>
        <v>0</v>
      </c>
      <c r="BL126" s="17" t="s">
        <v>441</v>
      </c>
      <c r="BM126" s="139" t="s">
        <v>478</v>
      </c>
    </row>
    <row r="127" spans="2:65" s="1" customFormat="1" ht="39">
      <c r="B127" s="33"/>
      <c r="D127" s="141" t="s">
        <v>129</v>
      </c>
      <c r="F127" s="142" t="s">
        <v>479</v>
      </c>
      <c r="I127" s="143"/>
      <c r="L127" s="33"/>
      <c r="M127" s="144"/>
      <c r="T127" s="54"/>
      <c r="AT127" s="17" t="s">
        <v>129</v>
      </c>
      <c r="AU127" s="17" t="s">
        <v>89</v>
      </c>
    </row>
    <row r="128" spans="2:65" s="1" customFormat="1">
      <c r="B128" s="33"/>
      <c r="D128" s="145" t="s">
        <v>130</v>
      </c>
      <c r="F128" s="146" t="s">
        <v>480</v>
      </c>
      <c r="I128" s="143"/>
      <c r="L128" s="33"/>
      <c r="M128" s="144"/>
      <c r="T128" s="54"/>
      <c r="AT128" s="17" t="s">
        <v>130</v>
      </c>
      <c r="AU128" s="17" t="s">
        <v>89</v>
      </c>
    </row>
    <row r="129" spans="2:65" s="13" customFormat="1">
      <c r="B129" s="157"/>
      <c r="D129" s="141" t="s">
        <v>167</v>
      </c>
      <c r="E129" s="158" t="s">
        <v>34</v>
      </c>
      <c r="F129" s="159" t="s">
        <v>481</v>
      </c>
      <c r="H129" s="160">
        <v>380</v>
      </c>
      <c r="I129" s="161"/>
      <c r="L129" s="157"/>
      <c r="M129" s="162"/>
      <c r="T129" s="163"/>
      <c r="AT129" s="158" t="s">
        <v>167</v>
      </c>
      <c r="AU129" s="158" t="s">
        <v>89</v>
      </c>
      <c r="AV129" s="13" t="s">
        <v>89</v>
      </c>
      <c r="AW129" s="13" t="s">
        <v>39</v>
      </c>
      <c r="AX129" s="13" t="s">
        <v>79</v>
      </c>
      <c r="AY129" s="158" t="s">
        <v>119</v>
      </c>
    </row>
    <row r="130" spans="2:65" s="13" customFormat="1">
      <c r="B130" s="157"/>
      <c r="D130" s="141" t="s">
        <v>167</v>
      </c>
      <c r="E130" s="158" t="s">
        <v>34</v>
      </c>
      <c r="F130" s="159" t="s">
        <v>482</v>
      </c>
      <c r="H130" s="160">
        <v>-10</v>
      </c>
      <c r="I130" s="161"/>
      <c r="L130" s="157"/>
      <c r="M130" s="162"/>
      <c r="T130" s="163"/>
      <c r="AT130" s="158" t="s">
        <v>167</v>
      </c>
      <c r="AU130" s="158" t="s">
        <v>89</v>
      </c>
      <c r="AV130" s="13" t="s">
        <v>89</v>
      </c>
      <c r="AW130" s="13" t="s">
        <v>39</v>
      </c>
      <c r="AX130" s="13" t="s">
        <v>79</v>
      </c>
      <c r="AY130" s="158" t="s">
        <v>119</v>
      </c>
    </row>
    <row r="131" spans="2:65" s="14" customFormat="1">
      <c r="B131" s="164"/>
      <c r="D131" s="141" t="s">
        <v>167</v>
      </c>
      <c r="E131" s="165" t="s">
        <v>34</v>
      </c>
      <c r="F131" s="166" t="s">
        <v>180</v>
      </c>
      <c r="H131" s="167">
        <v>370</v>
      </c>
      <c r="I131" s="168"/>
      <c r="L131" s="164"/>
      <c r="M131" s="169"/>
      <c r="T131" s="170"/>
      <c r="AT131" s="165" t="s">
        <v>167</v>
      </c>
      <c r="AU131" s="165" t="s">
        <v>89</v>
      </c>
      <c r="AV131" s="14" t="s">
        <v>143</v>
      </c>
      <c r="AW131" s="14" t="s">
        <v>39</v>
      </c>
      <c r="AX131" s="14" t="s">
        <v>87</v>
      </c>
      <c r="AY131" s="165" t="s">
        <v>119</v>
      </c>
    </row>
    <row r="132" spans="2:65" s="1" customFormat="1" ht="24.2" customHeight="1">
      <c r="B132" s="33"/>
      <c r="C132" s="128" t="s">
        <v>259</v>
      </c>
      <c r="D132" s="128" t="s">
        <v>122</v>
      </c>
      <c r="E132" s="129" t="s">
        <v>483</v>
      </c>
      <c r="F132" s="130" t="s">
        <v>484</v>
      </c>
      <c r="G132" s="131" t="s">
        <v>208</v>
      </c>
      <c r="H132" s="132">
        <v>10</v>
      </c>
      <c r="I132" s="133"/>
      <c r="J132" s="134">
        <f>ROUND(I132*H132,2)</f>
        <v>0</v>
      </c>
      <c r="K132" s="130" t="s">
        <v>126</v>
      </c>
      <c r="L132" s="33"/>
      <c r="M132" s="135" t="s">
        <v>34</v>
      </c>
      <c r="N132" s="136" t="s">
        <v>50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441</v>
      </c>
      <c r="AT132" s="139" t="s">
        <v>122</v>
      </c>
      <c r="AU132" s="139" t="s">
        <v>89</v>
      </c>
      <c r="AY132" s="17" t="s">
        <v>119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7" t="s">
        <v>87</v>
      </c>
      <c r="BK132" s="140">
        <f>ROUND(I132*H132,2)</f>
        <v>0</v>
      </c>
      <c r="BL132" s="17" t="s">
        <v>441</v>
      </c>
      <c r="BM132" s="139" t="s">
        <v>485</v>
      </c>
    </row>
    <row r="133" spans="2:65" s="1" customFormat="1" ht="39">
      <c r="B133" s="33"/>
      <c r="D133" s="141" t="s">
        <v>129</v>
      </c>
      <c r="F133" s="142" t="s">
        <v>486</v>
      </c>
      <c r="I133" s="143"/>
      <c r="L133" s="33"/>
      <c r="M133" s="144"/>
      <c r="T133" s="54"/>
      <c r="AT133" s="17" t="s">
        <v>129</v>
      </c>
      <c r="AU133" s="17" t="s">
        <v>89</v>
      </c>
    </row>
    <row r="134" spans="2:65" s="1" customFormat="1">
      <c r="B134" s="33"/>
      <c r="D134" s="145" t="s">
        <v>130</v>
      </c>
      <c r="F134" s="146" t="s">
        <v>487</v>
      </c>
      <c r="I134" s="143"/>
      <c r="L134" s="33"/>
      <c r="M134" s="144"/>
      <c r="T134" s="54"/>
      <c r="AT134" s="17" t="s">
        <v>130</v>
      </c>
      <c r="AU134" s="17" t="s">
        <v>89</v>
      </c>
    </row>
    <row r="135" spans="2:65" s="13" customFormat="1">
      <c r="B135" s="157"/>
      <c r="D135" s="141" t="s">
        <v>167</v>
      </c>
      <c r="E135" s="158" t="s">
        <v>34</v>
      </c>
      <c r="F135" s="159" t="s">
        <v>475</v>
      </c>
      <c r="H135" s="160">
        <v>10</v>
      </c>
      <c r="I135" s="161"/>
      <c r="L135" s="157"/>
      <c r="M135" s="162"/>
      <c r="T135" s="163"/>
      <c r="AT135" s="158" t="s">
        <v>167</v>
      </c>
      <c r="AU135" s="158" t="s">
        <v>89</v>
      </c>
      <c r="AV135" s="13" t="s">
        <v>89</v>
      </c>
      <c r="AW135" s="13" t="s">
        <v>39</v>
      </c>
      <c r="AX135" s="13" t="s">
        <v>87</v>
      </c>
      <c r="AY135" s="158" t="s">
        <v>119</v>
      </c>
    </row>
    <row r="136" spans="2:65" s="1" customFormat="1" ht="24.2" customHeight="1">
      <c r="B136" s="33"/>
      <c r="C136" s="128" t="s">
        <v>269</v>
      </c>
      <c r="D136" s="128" t="s">
        <v>122</v>
      </c>
      <c r="E136" s="129" t="s">
        <v>488</v>
      </c>
      <c r="F136" s="130" t="s">
        <v>489</v>
      </c>
      <c r="G136" s="131" t="s">
        <v>208</v>
      </c>
      <c r="H136" s="132">
        <v>370</v>
      </c>
      <c r="I136" s="133"/>
      <c r="J136" s="134">
        <f>ROUND(I136*H136,2)</f>
        <v>0</v>
      </c>
      <c r="K136" s="130" t="s">
        <v>126</v>
      </c>
      <c r="L136" s="33"/>
      <c r="M136" s="135" t="s">
        <v>34</v>
      </c>
      <c r="N136" s="136" t="s">
        <v>50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441</v>
      </c>
      <c r="AT136" s="139" t="s">
        <v>122</v>
      </c>
      <c r="AU136" s="139" t="s">
        <v>89</v>
      </c>
      <c r="AY136" s="17" t="s">
        <v>119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7" t="s">
        <v>87</v>
      </c>
      <c r="BK136" s="140">
        <f>ROUND(I136*H136,2)</f>
        <v>0</v>
      </c>
      <c r="BL136" s="17" t="s">
        <v>441</v>
      </c>
      <c r="BM136" s="139" t="s">
        <v>490</v>
      </c>
    </row>
    <row r="137" spans="2:65" s="1" customFormat="1" ht="39">
      <c r="B137" s="33"/>
      <c r="D137" s="141" t="s">
        <v>129</v>
      </c>
      <c r="F137" s="142" t="s">
        <v>491</v>
      </c>
      <c r="I137" s="143"/>
      <c r="L137" s="33"/>
      <c r="M137" s="144"/>
      <c r="T137" s="54"/>
      <c r="AT137" s="17" t="s">
        <v>129</v>
      </c>
      <c r="AU137" s="17" t="s">
        <v>89</v>
      </c>
    </row>
    <row r="138" spans="2:65" s="1" customFormat="1">
      <c r="B138" s="33"/>
      <c r="D138" s="145" t="s">
        <v>130</v>
      </c>
      <c r="F138" s="146" t="s">
        <v>492</v>
      </c>
      <c r="I138" s="143"/>
      <c r="L138" s="33"/>
      <c r="M138" s="144"/>
      <c r="T138" s="54"/>
      <c r="AT138" s="17" t="s">
        <v>130</v>
      </c>
      <c r="AU138" s="17" t="s">
        <v>89</v>
      </c>
    </row>
    <row r="139" spans="2:65" s="13" customFormat="1">
      <c r="B139" s="157"/>
      <c r="D139" s="141" t="s">
        <v>167</v>
      </c>
      <c r="E139" s="158" t="s">
        <v>34</v>
      </c>
      <c r="F139" s="159" t="s">
        <v>481</v>
      </c>
      <c r="H139" s="160">
        <v>380</v>
      </c>
      <c r="I139" s="161"/>
      <c r="L139" s="157"/>
      <c r="M139" s="162"/>
      <c r="T139" s="163"/>
      <c r="AT139" s="158" t="s">
        <v>167</v>
      </c>
      <c r="AU139" s="158" t="s">
        <v>89</v>
      </c>
      <c r="AV139" s="13" t="s">
        <v>89</v>
      </c>
      <c r="AW139" s="13" t="s">
        <v>39</v>
      </c>
      <c r="AX139" s="13" t="s">
        <v>79</v>
      </c>
      <c r="AY139" s="158" t="s">
        <v>119</v>
      </c>
    </row>
    <row r="140" spans="2:65" s="13" customFormat="1">
      <c r="B140" s="157"/>
      <c r="D140" s="141" t="s">
        <v>167</v>
      </c>
      <c r="E140" s="158" t="s">
        <v>34</v>
      </c>
      <c r="F140" s="159" t="s">
        <v>482</v>
      </c>
      <c r="H140" s="160">
        <v>-10</v>
      </c>
      <c r="I140" s="161"/>
      <c r="L140" s="157"/>
      <c r="M140" s="162"/>
      <c r="T140" s="163"/>
      <c r="AT140" s="158" t="s">
        <v>167</v>
      </c>
      <c r="AU140" s="158" t="s">
        <v>89</v>
      </c>
      <c r="AV140" s="13" t="s">
        <v>89</v>
      </c>
      <c r="AW140" s="13" t="s">
        <v>39</v>
      </c>
      <c r="AX140" s="13" t="s">
        <v>79</v>
      </c>
      <c r="AY140" s="158" t="s">
        <v>119</v>
      </c>
    </row>
    <row r="141" spans="2:65" s="14" customFormat="1">
      <c r="B141" s="164"/>
      <c r="D141" s="141" t="s">
        <v>167</v>
      </c>
      <c r="E141" s="165" t="s">
        <v>34</v>
      </c>
      <c r="F141" s="166" t="s">
        <v>180</v>
      </c>
      <c r="H141" s="167">
        <v>370</v>
      </c>
      <c r="I141" s="168"/>
      <c r="L141" s="164"/>
      <c r="M141" s="169"/>
      <c r="T141" s="170"/>
      <c r="AT141" s="165" t="s">
        <v>167</v>
      </c>
      <c r="AU141" s="165" t="s">
        <v>89</v>
      </c>
      <c r="AV141" s="14" t="s">
        <v>143</v>
      </c>
      <c r="AW141" s="14" t="s">
        <v>39</v>
      </c>
      <c r="AX141" s="14" t="s">
        <v>87</v>
      </c>
      <c r="AY141" s="165" t="s">
        <v>119</v>
      </c>
    </row>
    <row r="142" spans="2:65" s="1" customFormat="1" ht="37.9" customHeight="1">
      <c r="B142" s="33"/>
      <c r="C142" s="128" t="s">
        <v>277</v>
      </c>
      <c r="D142" s="128" t="s">
        <v>122</v>
      </c>
      <c r="E142" s="129" t="s">
        <v>493</v>
      </c>
      <c r="F142" s="130" t="s">
        <v>494</v>
      </c>
      <c r="G142" s="131" t="s">
        <v>208</v>
      </c>
      <c r="H142" s="132">
        <v>65.150000000000006</v>
      </c>
      <c r="I142" s="133"/>
      <c r="J142" s="134">
        <f>ROUND(I142*H142,2)</f>
        <v>0</v>
      </c>
      <c r="K142" s="130" t="s">
        <v>126</v>
      </c>
      <c r="L142" s="33"/>
      <c r="M142" s="135" t="s">
        <v>34</v>
      </c>
      <c r="N142" s="136" t="s">
        <v>50</v>
      </c>
      <c r="P142" s="137">
        <f>O142*H142</f>
        <v>0</v>
      </c>
      <c r="Q142" s="137">
        <v>1.0000000000000001E-5</v>
      </c>
      <c r="R142" s="137">
        <f>Q142*H142</f>
        <v>6.5150000000000006E-4</v>
      </c>
      <c r="S142" s="137">
        <v>0</v>
      </c>
      <c r="T142" s="138">
        <f>S142*H142</f>
        <v>0</v>
      </c>
      <c r="AR142" s="139" t="s">
        <v>441</v>
      </c>
      <c r="AT142" s="139" t="s">
        <v>122</v>
      </c>
      <c r="AU142" s="139" t="s">
        <v>89</v>
      </c>
      <c r="AY142" s="17" t="s">
        <v>119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7" t="s">
        <v>87</v>
      </c>
      <c r="BK142" s="140">
        <f>ROUND(I142*H142,2)</f>
        <v>0</v>
      </c>
      <c r="BL142" s="17" t="s">
        <v>441</v>
      </c>
      <c r="BM142" s="139" t="s">
        <v>495</v>
      </c>
    </row>
    <row r="143" spans="2:65" s="1" customFormat="1" ht="19.5">
      <c r="B143" s="33"/>
      <c r="D143" s="141" t="s">
        <v>129</v>
      </c>
      <c r="F143" s="142" t="s">
        <v>496</v>
      </c>
      <c r="I143" s="143"/>
      <c r="L143" s="33"/>
      <c r="M143" s="144"/>
      <c r="T143" s="54"/>
      <c r="AT143" s="17" t="s">
        <v>129</v>
      </c>
      <c r="AU143" s="17" t="s">
        <v>89</v>
      </c>
    </row>
    <row r="144" spans="2:65" s="1" customFormat="1">
      <c r="B144" s="33"/>
      <c r="D144" s="145" t="s">
        <v>130</v>
      </c>
      <c r="F144" s="146" t="s">
        <v>497</v>
      </c>
      <c r="I144" s="143"/>
      <c r="L144" s="33"/>
      <c r="M144" s="144"/>
      <c r="T144" s="54"/>
      <c r="AT144" s="17" t="s">
        <v>130</v>
      </c>
      <c r="AU144" s="17" t="s">
        <v>89</v>
      </c>
    </row>
    <row r="145" spans="2:65" s="13" customFormat="1">
      <c r="B145" s="157"/>
      <c r="D145" s="141" t="s">
        <v>167</v>
      </c>
      <c r="E145" s="158" t="s">
        <v>34</v>
      </c>
      <c r="F145" s="159" t="s">
        <v>213</v>
      </c>
      <c r="H145" s="160">
        <v>25.15</v>
      </c>
      <c r="I145" s="161"/>
      <c r="L145" s="157"/>
      <c r="M145" s="162"/>
      <c r="T145" s="163"/>
      <c r="AT145" s="158" t="s">
        <v>167</v>
      </c>
      <c r="AU145" s="158" t="s">
        <v>89</v>
      </c>
      <c r="AV145" s="13" t="s">
        <v>89</v>
      </c>
      <c r="AW145" s="13" t="s">
        <v>39</v>
      </c>
      <c r="AX145" s="13" t="s">
        <v>79</v>
      </c>
      <c r="AY145" s="158" t="s">
        <v>119</v>
      </c>
    </row>
    <row r="146" spans="2:65" s="13" customFormat="1">
      <c r="B146" s="157"/>
      <c r="D146" s="141" t="s">
        <v>167</v>
      </c>
      <c r="E146" s="158" t="s">
        <v>34</v>
      </c>
      <c r="F146" s="159" t="s">
        <v>212</v>
      </c>
      <c r="H146" s="160">
        <v>40</v>
      </c>
      <c r="I146" s="161"/>
      <c r="L146" s="157"/>
      <c r="M146" s="162"/>
      <c r="T146" s="163"/>
      <c r="AT146" s="158" t="s">
        <v>167</v>
      </c>
      <c r="AU146" s="158" t="s">
        <v>89</v>
      </c>
      <c r="AV146" s="13" t="s">
        <v>89</v>
      </c>
      <c r="AW146" s="13" t="s">
        <v>39</v>
      </c>
      <c r="AX146" s="13" t="s">
        <v>79</v>
      </c>
      <c r="AY146" s="158" t="s">
        <v>119</v>
      </c>
    </row>
    <row r="147" spans="2:65" s="14" customFormat="1">
      <c r="B147" s="164"/>
      <c r="D147" s="141" t="s">
        <v>167</v>
      </c>
      <c r="E147" s="165" t="s">
        <v>34</v>
      </c>
      <c r="F147" s="166" t="s">
        <v>180</v>
      </c>
      <c r="H147" s="167">
        <v>65.150000000000006</v>
      </c>
      <c r="I147" s="168"/>
      <c r="L147" s="164"/>
      <c r="M147" s="169"/>
      <c r="T147" s="170"/>
      <c r="AT147" s="165" t="s">
        <v>167</v>
      </c>
      <c r="AU147" s="165" t="s">
        <v>89</v>
      </c>
      <c r="AV147" s="14" t="s">
        <v>143</v>
      </c>
      <c r="AW147" s="14" t="s">
        <v>39</v>
      </c>
      <c r="AX147" s="14" t="s">
        <v>87</v>
      </c>
      <c r="AY147" s="165" t="s">
        <v>119</v>
      </c>
    </row>
    <row r="148" spans="2:65" s="1" customFormat="1" ht="24.2" customHeight="1">
      <c r="B148" s="33"/>
      <c r="C148" s="128" t="s">
        <v>284</v>
      </c>
      <c r="D148" s="128" t="s">
        <v>122</v>
      </c>
      <c r="E148" s="129" t="s">
        <v>498</v>
      </c>
      <c r="F148" s="130" t="s">
        <v>499</v>
      </c>
      <c r="G148" s="131" t="s">
        <v>208</v>
      </c>
      <c r="H148" s="132">
        <v>380</v>
      </c>
      <c r="I148" s="133"/>
      <c r="J148" s="134">
        <f>ROUND(I148*H148,2)</f>
        <v>0</v>
      </c>
      <c r="K148" s="130" t="s">
        <v>126</v>
      </c>
      <c r="L148" s="33"/>
      <c r="M148" s="135" t="s">
        <v>34</v>
      </c>
      <c r="N148" s="136" t="s">
        <v>50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441</v>
      </c>
      <c r="AT148" s="139" t="s">
        <v>122</v>
      </c>
      <c r="AU148" s="139" t="s">
        <v>89</v>
      </c>
      <c r="AY148" s="17" t="s">
        <v>119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7" t="s">
        <v>87</v>
      </c>
      <c r="BK148" s="140">
        <f>ROUND(I148*H148,2)</f>
        <v>0</v>
      </c>
      <c r="BL148" s="17" t="s">
        <v>441</v>
      </c>
      <c r="BM148" s="139" t="s">
        <v>500</v>
      </c>
    </row>
    <row r="149" spans="2:65" s="1" customFormat="1" ht="19.5">
      <c r="B149" s="33"/>
      <c r="D149" s="141" t="s">
        <v>129</v>
      </c>
      <c r="F149" s="142" t="s">
        <v>501</v>
      </c>
      <c r="I149" s="143"/>
      <c r="L149" s="33"/>
      <c r="M149" s="144"/>
      <c r="T149" s="54"/>
      <c r="AT149" s="17" t="s">
        <v>129</v>
      </c>
      <c r="AU149" s="17" t="s">
        <v>89</v>
      </c>
    </row>
    <row r="150" spans="2:65" s="1" customFormat="1">
      <c r="B150" s="33"/>
      <c r="D150" s="145" t="s">
        <v>130</v>
      </c>
      <c r="F150" s="146" t="s">
        <v>502</v>
      </c>
      <c r="I150" s="143"/>
      <c r="L150" s="33"/>
      <c r="M150" s="144"/>
      <c r="T150" s="54"/>
      <c r="AT150" s="17" t="s">
        <v>130</v>
      </c>
      <c r="AU150" s="17" t="s">
        <v>89</v>
      </c>
    </row>
    <row r="151" spans="2:65" s="1" customFormat="1" ht="24.2" customHeight="1">
      <c r="B151" s="33"/>
      <c r="C151" s="128" t="s">
        <v>290</v>
      </c>
      <c r="D151" s="128" t="s">
        <v>122</v>
      </c>
      <c r="E151" s="129" t="s">
        <v>503</v>
      </c>
      <c r="F151" s="130" t="s">
        <v>504</v>
      </c>
      <c r="G151" s="131" t="s">
        <v>208</v>
      </c>
      <c r="H151" s="132">
        <v>380</v>
      </c>
      <c r="I151" s="133"/>
      <c r="J151" s="134">
        <f>ROUND(I151*H151,2)</f>
        <v>0</v>
      </c>
      <c r="K151" s="130" t="s">
        <v>126</v>
      </c>
      <c r="L151" s="33"/>
      <c r="M151" s="135" t="s">
        <v>34</v>
      </c>
      <c r="N151" s="136" t="s">
        <v>50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441</v>
      </c>
      <c r="AT151" s="139" t="s">
        <v>122</v>
      </c>
      <c r="AU151" s="139" t="s">
        <v>89</v>
      </c>
      <c r="AY151" s="17" t="s">
        <v>119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87</v>
      </c>
      <c r="BK151" s="140">
        <f>ROUND(I151*H151,2)</f>
        <v>0</v>
      </c>
      <c r="BL151" s="17" t="s">
        <v>441</v>
      </c>
      <c r="BM151" s="139" t="s">
        <v>505</v>
      </c>
    </row>
    <row r="152" spans="2:65" s="1" customFormat="1" ht="19.5">
      <c r="B152" s="33"/>
      <c r="D152" s="141" t="s">
        <v>129</v>
      </c>
      <c r="F152" s="142" t="s">
        <v>506</v>
      </c>
      <c r="I152" s="143"/>
      <c r="L152" s="33"/>
      <c r="M152" s="144"/>
      <c r="T152" s="54"/>
      <c r="AT152" s="17" t="s">
        <v>129</v>
      </c>
      <c r="AU152" s="17" t="s">
        <v>89</v>
      </c>
    </row>
    <row r="153" spans="2:65" s="1" customFormat="1">
      <c r="B153" s="33"/>
      <c r="D153" s="145" t="s">
        <v>130</v>
      </c>
      <c r="F153" s="146" t="s">
        <v>507</v>
      </c>
      <c r="I153" s="143"/>
      <c r="L153" s="33"/>
      <c r="M153" s="144"/>
      <c r="T153" s="54"/>
      <c r="AT153" s="17" t="s">
        <v>130</v>
      </c>
      <c r="AU153" s="17" t="s">
        <v>89</v>
      </c>
    </row>
    <row r="154" spans="2:65" s="1" customFormat="1" ht="21.75" customHeight="1">
      <c r="B154" s="33"/>
      <c r="C154" s="128" t="s">
        <v>300</v>
      </c>
      <c r="D154" s="128" t="s">
        <v>122</v>
      </c>
      <c r="E154" s="129" t="s">
        <v>508</v>
      </c>
      <c r="F154" s="130" t="s">
        <v>509</v>
      </c>
      <c r="G154" s="131" t="s">
        <v>208</v>
      </c>
      <c r="H154" s="132">
        <v>380</v>
      </c>
      <c r="I154" s="133"/>
      <c r="J154" s="134">
        <f>ROUND(I154*H154,2)</f>
        <v>0</v>
      </c>
      <c r="K154" s="130" t="s">
        <v>126</v>
      </c>
      <c r="L154" s="33"/>
      <c r="M154" s="135" t="s">
        <v>34</v>
      </c>
      <c r="N154" s="136" t="s">
        <v>50</v>
      </c>
      <c r="P154" s="137">
        <f>O154*H154</f>
        <v>0</v>
      </c>
      <c r="Q154" s="137">
        <v>6.9999999999999994E-5</v>
      </c>
      <c r="R154" s="137">
        <f>Q154*H154</f>
        <v>2.6599999999999999E-2</v>
      </c>
      <c r="S154" s="137">
        <v>0</v>
      </c>
      <c r="T154" s="138">
        <f>S154*H154</f>
        <v>0</v>
      </c>
      <c r="AR154" s="139" t="s">
        <v>441</v>
      </c>
      <c r="AT154" s="139" t="s">
        <v>122</v>
      </c>
      <c r="AU154" s="139" t="s">
        <v>89</v>
      </c>
      <c r="AY154" s="17" t="s">
        <v>119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87</v>
      </c>
      <c r="BK154" s="140">
        <f>ROUND(I154*H154,2)</f>
        <v>0</v>
      </c>
      <c r="BL154" s="17" t="s">
        <v>441</v>
      </c>
      <c r="BM154" s="139" t="s">
        <v>510</v>
      </c>
    </row>
    <row r="155" spans="2:65" s="1" customFormat="1" ht="19.5">
      <c r="B155" s="33"/>
      <c r="D155" s="141" t="s">
        <v>129</v>
      </c>
      <c r="F155" s="142" t="s">
        <v>511</v>
      </c>
      <c r="I155" s="143"/>
      <c r="L155" s="33"/>
      <c r="M155" s="144"/>
      <c r="T155" s="54"/>
      <c r="AT155" s="17" t="s">
        <v>129</v>
      </c>
      <c r="AU155" s="17" t="s">
        <v>89</v>
      </c>
    </row>
    <row r="156" spans="2:65" s="1" customFormat="1">
      <c r="B156" s="33"/>
      <c r="D156" s="145" t="s">
        <v>130</v>
      </c>
      <c r="F156" s="146" t="s">
        <v>512</v>
      </c>
      <c r="I156" s="143"/>
      <c r="L156" s="33"/>
      <c r="M156" s="144"/>
      <c r="T156" s="54"/>
      <c r="AT156" s="17" t="s">
        <v>130</v>
      </c>
      <c r="AU156" s="17" t="s">
        <v>89</v>
      </c>
    </row>
    <row r="157" spans="2:65" s="1" customFormat="1" ht="24.2" customHeight="1">
      <c r="B157" s="33"/>
      <c r="C157" s="128" t="s">
        <v>303</v>
      </c>
      <c r="D157" s="128" t="s">
        <v>122</v>
      </c>
      <c r="E157" s="129" t="s">
        <v>513</v>
      </c>
      <c r="F157" s="130" t="s">
        <v>514</v>
      </c>
      <c r="G157" s="131" t="s">
        <v>208</v>
      </c>
      <c r="H157" s="132">
        <v>380</v>
      </c>
      <c r="I157" s="133"/>
      <c r="J157" s="134">
        <f>ROUND(I157*H157,2)</f>
        <v>0</v>
      </c>
      <c r="K157" s="130" t="s">
        <v>126</v>
      </c>
      <c r="L157" s="33"/>
      <c r="M157" s="135" t="s">
        <v>34</v>
      </c>
      <c r="N157" s="136" t="s">
        <v>50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441</v>
      </c>
      <c r="AT157" s="139" t="s">
        <v>122</v>
      </c>
      <c r="AU157" s="139" t="s">
        <v>89</v>
      </c>
      <c r="AY157" s="17" t="s">
        <v>119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7" t="s">
        <v>87</v>
      </c>
      <c r="BK157" s="140">
        <f>ROUND(I157*H157,2)</f>
        <v>0</v>
      </c>
      <c r="BL157" s="17" t="s">
        <v>441</v>
      </c>
      <c r="BM157" s="139" t="s">
        <v>515</v>
      </c>
    </row>
    <row r="158" spans="2:65" s="1" customFormat="1" ht="19.5">
      <c r="B158" s="33"/>
      <c r="D158" s="141" t="s">
        <v>129</v>
      </c>
      <c r="F158" s="142" t="s">
        <v>516</v>
      </c>
      <c r="I158" s="143"/>
      <c r="L158" s="33"/>
      <c r="M158" s="144"/>
      <c r="T158" s="54"/>
      <c r="AT158" s="17" t="s">
        <v>129</v>
      </c>
      <c r="AU158" s="17" t="s">
        <v>89</v>
      </c>
    </row>
    <row r="159" spans="2:65" s="1" customFormat="1">
      <c r="B159" s="33"/>
      <c r="D159" s="145" t="s">
        <v>130</v>
      </c>
      <c r="F159" s="146" t="s">
        <v>517</v>
      </c>
      <c r="I159" s="143"/>
      <c r="L159" s="33"/>
      <c r="M159" s="144"/>
      <c r="T159" s="54"/>
      <c r="AT159" s="17" t="s">
        <v>130</v>
      </c>
      <c r="AU159" s="17" t="s">
        <v>89</v>
      </c>
    </row>
    <row r="160" spans="2:65" s="1" customFormat="1" ht="24.2" customHeight="1">
      <c r="B160" s="33"/>
      <c r="C160" s="171" t="s">
        <v>309</v>
      </c>
      <c r="D160" s="171" t="s">
        <v>285</v>
      </c>
      <c r="E160" s="172" t="s">
        <v>518</v>
      </c>
      <c r="F160" s="173" t="s">
        <v>519</v>
      </c>
      <c r="G160" s="174" t="s">
        <v>208</v>
      </c>
      <c r="H160" s="175">
        <v>399</v>
      </c>
      <c r="I160" s="176"/>
      <c r="J160" s="177">
        <f>ROUND(I160*H160,2)</f>
        <v>0</v>
      </c>
      <c r="K160" s="173" t="s">
        <v>126</v>
      </c>
      <c r="L160" s="178"/>
      <c r="M160" s="179" t="s">
        <v>34</v>
      </c>
      <c r="N160" s="180" t="s">
        <v>50</v>
      </c>
      <c r="P160" s="137">
        <f>O160*H160</f>
        <v>0</v>
      </c>
      <c r="Q160" s="137">
        <v>2.5999999999999998E-4</v>
      </c>
      <c r="R160" s="137">
        <f>Q160*H160</f>
        <v>0.10373999999999999</v>
      </c>
      <c r="S160" s="137">
        <v>0</v>
      </c>
      <c r="T160" s="138">
        <f>S160*H160</f>
        <v>0</v>
      </c>
      <c r="AR160" s="139" t="s">
        <v>458</v>
      </c>
      <c r="AT160" s="139" t="s">
        <v>285</v>
      </c>
      <c r="AU160" s="139" t="s">
        <v>89</v>
      </c>
      <c r="AY160" s="17" t="s">
        <v>119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87</v>
      </c>
      <c r="BK160" s="140">
        <f>ROUND(I160*H160,2)</f>
        <v>0</v>
      </c>
      <c r="BL160" s="17" t="s">
        <v>458</v>
      </c>
      <c r="BM160" s="139" t="s">
        <v>520</v>
      </c>
    </row>
    <row r="161" spans="2:65" s="1" customFormat="1" ht="19.5">
      <c r="B161" s="33"/>
      <c r="D161" s="141" t="s">
        <v>129</v>
      </c>
      <c r="F161" s="142" t="s">
        <v>519</v>
      </c>
      <c r="I161" s="143"/>
      <c r="L161" s="33"/>
      <c r="M161" s="144"/>
      <c r="T161" s="54"/>
      <c r="AT161" s="17" t="s">
        <v>129</v>
      </c>
      <c r="AU161" s="17" t="s">
        <v>89</v>
      </c>
    </row>
    <row r="162" spans="2:65" s="13" customFormat="1">
      <c r="B162" s="157"/>
      <c r="D162" s="141" t="s">
        <v>167</v>
      </c>
      <c r="F162" s="159" t="s">
        <v>521</v>
      </c>
      <c r="H162" s="160">
        <v>399</v>
      </c>
      <c r="I162" s="161"/>
      <c r="L162" s="157"/>
      <c r="M162" s="162"/>
      <c r="T162" s="163"/>
      <c r="AT162" s="158" t="s">
        <v>167</v>
      </c>
      <c r="AU162" s="158" t="s">
        <v>89</v>
      </c>
      <c r="AV162" s="13" t="s">
        <v>89</v>
      </c>
      <c r="AW162" s="13" t="s">
        <v>4</v>
      </c>
      <c r="AX162" s="13" t="s">
        <v>87</v>
      </c>
      <c r="AY162" s="158" t="s">
        <v>119</v>
      </c>
    </row>
    <row r="163" spans="2:65" s="1" customFormat="1" ht="24.2" customHeight="1">
      <c r="B163" s="33"/>
      <c r="C163" s="128" t="s">
        <v>7</v>
      </c>
      <c r="D163" s="128" t="s">
        <v>122</v>
      </c>
      <c r="E163" s="129" t="s">
        <v>522</v>
      </c>
      <c r="F163" s="130" t="s">
        <v>523</v>
      </c>
      <c r="G163" s="131" t="s">
        <v>254</v>
      </c>
      <c r="H163" s="132">
        <v>0.13400000000000001</v>
      </c>
      <c r="I163" s="133"/>
      <c r="J163" s="134">
        <f>ROUND(I163*H163,2)</f>
        <v>0</v>
      </c>
      <c r="K163" s="130" t="s">
        <v>126</v>
      </c>
      <c r="L163" s="33"/>
      <c r="M163" s="135" t="s">
        <v>34</v>
      </c>
      <c r="N163" s="136" t="s">
        <v>50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441</v>
      </c>
      <c r="AT163" s="139" t="s">
        <v>122</v>
      </c>
      <c r="AU163" s="139" t="s">
        <v>89</v>
      </c>
      <c r="AY163" s="17" t="s">
        <v>119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7" t="s">
        <v>87</v>
      </c>
      <c r="BK163" s="140">
        <f>ROUND(I163*H163,2)</f>
        <v>0</v>
      </c>
      <c r="BL163" s="17" t="s">
        <v>441</v>
      </c>
      <c r="BM163" s="139" t="s">
        <v>524</v>
      </c>
    </row>
    <row r="164" spans="2:65" s="1" customFormat="1" ht="19.5">
      <c r="B164" s="33"/>
      <c r="D164" s="141" t="s">
        <v>129</v>
      </c>
      <c r="F164" s="142" t="s">
        <v>525</v>
      </c>
      <c r="I164" s="143"/>
      <c r="L164" s="33"/>
      <c r="M164" s="144"/>
      <c r="T164" s="54"/>
      <c r="AT164" s="17" t="s">
        <v>129</v>
      </c>
      <c r="AU164" s="17" t="s">
        <v>89</v>
      </c>
    </row>
    <row r="165" spans="2:65" s="1" customFormat="1">
      <c r="B165" s="33"/>
      <c r="D165" s="145" t="s">
        <v>130</v>
      </c>
      <c r="F165" s="146" t="s">
        <v>526</v>
      </c>
      <c r="I165" s="143"/>
      <c r="L165" s="33"/>
      <c r="M165" s="148"/>
      <c r="N165" s="149"/>
      <c r="O165" s="149"/>
      <c r="P165" s="149"/>
      <c r="Q165" s="149"/>
      <c r="R165" s="149"/>
      <c r="S165" s="149"/>
      <c r="T165" s="150"/>
      <c r="AT165" s="17" t="s">
        <v>130</v>
      </c>
      <c r="AU165" s="17" t="s">
        <v>89</v>
      </c>
    </row>
    <row r="166" spans="2:65" s="1" customFormat="1" ht="6.95" customHeight="1"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33"/>
    </row>
  </sheetData>
  <sheetProtection algorithmName="SHA-512" hashValue="cyLBkcchHITN8oVZ63LECSKJhJvBhMvejUQRBIhbPLgKRAmrhT9LJ4g+x7Jg5IWhV2Msgd4EO3xtSeynV6n9Mg==" saltValue="tyJTPCj4lLGiyyfIOH3UBoK1+gqD6S3L0RHQrEkeKzsZ0ZsJh0IXL+C4B2WRzKC6eS5B3fraZYiFbHQcKCTrxw==" spinCount="100000" sheet="1" objects="1" scenarios="1" formatColumns="0" formatRows="0" autoFilter="0"/>
  <autoFilter ref="C83:K165" xr:uid="{00000000-0009-0000-0000-000003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300-000000000000}"/>
    <hyperlink ref="F95" r:id="rId2" xr:uid="{00000000-0004-0000-0300-000001000000}"/>
    <hyperlink ref="F98" r:id="rId3" xr:uid="{00000000-0004-0000-0300-000002000000}"/>
    <hyperlink ref="F101" r:id="rId4" xr:uid="{00000000-0004-0000-0300-000003000000}"/>
    <hyperlink ref="F106" r:id="rId5" xr:uid="{00000000-0004-0000-0300-000004000000}"/>
    <hyperlink ref="F112" r:id="rId6" xr:uid="{00000000-0004-0000-0300-000005000000}"/>
    <hyperlink ref="F120" r:id="rId7" xr:uid="{00000000-0004-0000-0300-000006000000}"/>
    <hyperlink ref="F124" r:id="rId8" xr:uid="{00000000-0004-0000-0300-000007000000}"/>
    <hyperlink ref="F128" r:id="rId9" xr:uid="{00000000-0004-0000-0300-000008000000}"/>
    <hyperlink ref="F134" r:id="rId10" xr:uid="{00000000-0004-0000-0300-000009000000}"/>
    <hyperlink ref="F138" r:id="rId11" xr:uid="{00000000-0004-0000-0300-00000A000000}"/>
    <hyperlink ref="F144" r:id="rId12" xr:uid="{00000000-0004-0000-0300-00000B000000}"/>
    <hyperlink ref="F150" r:id="rId13" xr:uid="{00000000-0004-0000-0300-00000C000000}"/>
    <hyperlink ref="F153" r:id="rId14" xr:uid="{00000000-0004-0000-0300-00000D000000}"/>
    <hyperlink ref="F156" r:id="rId15" xr:uid="{00000000-0004-0000-0300-00000E000000}"/>
    <hyperlink ref="F159" r:id="rId16" xr:uid="{00000000-0004-0000-0300-00000F000000}"/>
    <hyperlink ref="F165" r:id="rId17" xr:uid="{00000000-0004-0000-0300-00001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84" customWidth="1"/>
    <col min="2" max="2" width="1.6640625" style="184" customWidth="1"/>
    <col min="3" max="4" width="5" style="184" customWidth="1"/>
    <col min="5" max="5" width="11.6640625" style="184" customWidth="1"/>
    <col min="6" max="6" width="9.1640625" style="184" customWidth="1"/>
    <col min="7" max="7" width="5" style="184" customWidth="1"/>
    <col min="8" max="8" width="77.83203125" style="184" customWidth="1"/>
    <col min="9" max="10" width="20" style="184" customWidth="1"/>
    <col min="11" max="11" width="1.6640625" style="184" customWidth="1"/>
  </cols>
  <sheetData>
    <row r="1" spans="2:11" customFormat="1" ht="37.5" customHeight="1"/>
    <row r="2" spans="2:11" customFormat="1" ht="7.5" customHeight="1">
      <c r="B2" s="185"/>
      <c r="C2" s="186"/>
      <c r="D2" s="186"/>
      <c r="E2" s="186"/>
      <c r="F2" s="186"/>
      <c r="G2" s="186"/>
      <c r="H2" s="186"/>
      <c r="I2" s="186"/>
      <c r="J2" s="186"/>
      <c r="K2" s="187"/>
    </row>
    <row r="3" spans="2:11" s="15" customFormat="1" ht="45" customHeight="1">
      <c r="B3" s="188"/>
      <c r="C3" s="312" t="s">
        <v>527</v>
      </c>
      <c r="D3" s="312"/>
      <c r="E3" s="312"/>
      <c r="F3" s="312"/>
      <c r="G3" s="312"/>
      <c r="H3" s="312"/>
      <c r="I3" s="312"/>
      <c r="J3" s="312"/>
      <c r="K3" s="189"/>
    </row>
    <row r="4" spans="2:11" customFormat="1" ht="25.5" customHeight="1">
      <c r="B4" s="190"/>
      <c r="C4" s="317" t="s">
        <v>528</v>
      </c>
      <c r="D4" s="317"/>
      <c r="E4" s="317"/>
      <c r="F4" s="317"/>
      <c r="G4" s="317"/>
      <c r="H4" s="317"/>
      <c r="I4" s="317"/>
      <c r="J4" s="317"/>
      <c r="K4" s="191"/>
    </row>
    <row r="5" spans="2:11" customFormat="1" ht="5.25" customHeight="1">
      <c r="B5" s="190"/>
      <c r="C5" s="192"/>
      <c r="D5" s="192"/>
      <c r="E5" s="192"/>
      <c r="F5" s="192"/>
      <c r="G5" s="192"/>
      <c r="H5" s="192"/>
      <c r="I5" s="192"/>
      <c r="J5" s="192"/>
      <c r="K5" s="191"/>
    </row>
    <row r="6" spans="2:11" customFormat="1" ht="15" customHeight="1">
      <c r="B6" s="190"/>
      <c r="C6" s="316" t="s">
        <v>529</v>
      </c>
      <c r="D6" s="316"/>
      <c r="E6" s="316"/>
      <c r="F6" s="316"/>
      <c r="G6" s="316"/>
      <c r="H6" s="316"/>
      <c r="I6" s="316"/>
      <c r="J6" s="316"/>
      <c r="K6" s="191"/>
    </row>
    <row r="7" spans="2:11" customFormat="1" ht="15" customHeight="1">
      <c r="B7" s="194"/>
      <c r="C7" s="316" t="s">
        <v>530</v>
      </c>
      <c r="D7" s="316"/>
      <c r="E7" s="316"/>
      <c r="F7" s="316"/>
      <c r="G7" s="316"/>
      <c r="H7" s="316"/>
      <c r="I7" s="316"/>
      <c r="J7" s="316"/>
      <c r="K7" s="191"/>
    </row>
    <row r="8" spans="2:11" customFormat="1" ht="12.75" customHeight="1">
      <c r="B8" s="194"/>
      <c r="C8" s="193"/>
      <c r="D8" s="193"/>
      <c r="E8" s="193"/>
      <c r="F8" s="193"/>
      <c r="G8" s="193"/>
      <c r="H8" s="193"/>
      <c r="I8" s="193"/>
      <c r="J8" s="193"/>
      <c r="K8" s="191"/>
    </row>
    <row r="9" spans="2:11" customFormat="1" ht="15" customHeight="1">
      <c r="B9" s="194"/>
      <c r="C9" s="316" t="s">
        <v>531</v>
      </c>
      <c r="D9" s="316"/>
      <c r="E9" s="316"/>
      <c r="F9" s="316"/>
      <c r="G9" s="316"/>
      <c r="H9" s="316"/>
      <c r="I9" s="316"/>
      <c r="J9" s="316"/>
      <c r="K9" s="191"/>
    </row>
    <row r="10" spans="2:11" customFormat="1" ht="15" customHeight="1">
      <c r="B10" s="194"/>
      <c r="C10" s="193"/>
      <c r="D10" s="316" t="s">
        <v>532</v>
      </c>
      <c r="E10" s="316"/>
      <c r="F10" s="316"/>
      <c r="G10" s="316"/>
      <c r="H10" s="316"/>
      <c r="I10" s="316"/>
      <c r="J10" s="316"/>
      <c r="K10" s="191"/>
    </row>
    <row r="11" spans="2:11" customFormat="1" ht="15" customHeight="1">
      <c r="B11" s="194"/>
      <c r="C11" s="195"/>
      <c r="D11" s="316" t="s">
        <v>533</v>
      </c>
      <c r="E11" s="316"/>
      <c r="F11" s="316"/>
      <c r="G11" s="316"/>
      <c r="H11" s="316"/>
      <c r="I11" s="316"/>
      <c r="J11" s="316"/>
      <c r="K11" s="191"/>
    </row>
    <row r="12" spans="2:11" customFormat="1" ht="15" customHeight="1">
      <c r="B12" s="194"/>
      <c r="C12" s="195"/>
      <c r="D12" s="193"/>
      <c r="E12" s="193"/>
      <c r="F12" s="193"/>
      <c r="G12" s="193"/>
      <c r="H12" s="193"/>
      <c r="I12" s="193"/>
      <c r="J12" s="193"/>
      <c r="K12" s="191"/>
    </row>
    <row r="13" spans="2:11" customFormat="1" ht="15" customHeight="1">
      <c r="B13" s="194"/>
      <c r="C13" s="195"/>
      <c r="D13" s="196" t="s">
        <v>534</v>
      </c>
      <c r="E13" s="193"/>
      <c r="F13" s="193"/>
      <c r="G13" s="193"/>
      <c r="H13" s="193"/>
      <c r="I13" s="193"/>
      <c r="J13" s="193"/>
      <c r="K13" s="191"/>
    </row>
    <row r="14" spans="2:11" customFormat="1" ht="12.75" customHeight="1">
      <c r="B14" s="194"/>
      <c r="C14" s="195"/>
      <c r="D14" s="195"/>
      <c r="E14" s="195"/>
      <c r="F14" s="195"/>
      <c r="G14" s="195"/>
      <c r="H14" s="195"/>
      <c r="I14" s="195"/>
      <c r="J14" s="195"/>
      <c r="K14" s="191"/>
    </row>
    <row r="15" spans="2:11" customFormat="1" ht="15" customHeight="1">
      <c r="B15" s="194"/>
      <c r="C15" s="195"/>
      <c r="D15" s="316" t="s">
        <v>535</v>
      </c>
      <c r="E15" s="316"/>
      <c r="F15" s="316"/>
      <c r="G15" s="316"/>
      <c r="H15" s="316"/>
      <c r="I15" s="316"/>
      <c r="J15" s="316"/>
      <c r="K15" s="191"/>
    </row>
    <row r="16" spans="2:11" customFormat="1" ht="15" customHeight="1">
      <c r="B16" s="194"/>
      <c r="C16" s="195"/>
      <c r="D16" s="316" t="s">
        <v>536</v>
      </c>
      <c r="E16" s="316"/>
      <c r="F16" s="316"/>
      <c r="G16" s="316"/>
      <c r="H16" s="316"/>
      <c r="I16" s="316"/>
      <c r="J16" s="316"/>
      <c r="K16" s="191"/>
    </row>
    <row r="17" spans="2:11" customFormat="1" ht="15" customHeight="1">
      <c r="B17" s="194"/>
      <c r="C17" s="195"/>
      <c r="D17" s="316" t="s">
        <v>537</v>
      </c>
      <c r="E17" s="316"/>
      <c r="F17" s="316"/>
      <c r="G17" s="316"/>
      <c r="H17" s="316"/>
      <c r="I17" s="316"/>
      <c r="J17" s="316"/>
      <c r="K17" s="191"/>
    </row>
    <row r="18" spans="2:11" customFormat="1" ht="15" customHeight="1">
      <c r="B18" s="194"/>
      <c r="C18" s="195"/>
      <c r="D18" s="195"/>
      <c r="E18" s="197" t="s">
        <v>86</v>
      </c>
      <c r="F18" s="316" t="s">
        <v>538</v>
      </c>
      <c r="G18" s="316"/>
      <c r="H18" s="316"/>
      <c r="I18" s="316"/>
      <c r="J18" s="316"/>
      <c r="K18" s="191"/>
    </row>
    <row r="19" spans="2:11" customFormat="1" ht="15" customHeight="1">
      <c r="B19" s="194"/>
      <c r="C19" s="195"/>
      <c r="D19" s="195"/>
      <c r="E19" s="197" t="s">
        <v>539</v>
      </c>
      <c r="F19" s="316" t="s">
        <v>540</v>
      </c>
      <c r="G19" s="316"/>
      <c r="H19" s="316"/>
      <c r="I19" s="316"/>
      <c r="J19" s="316"/>
      <c r="K19" s="191"/>
    </row>
    <row r="20" spans="2:11" customFormat="1" ht="15" customHeight="1">
      <c r="B20" s="194"/>
      <c r="C20" s="195"/>
      <c r="D20" s="195"/>
      <c r="E20" s="197" t="s">
        <v>541</v>
      </c>
      <c r="F20" s="316" t="s">
        <v>542</v>
      </c>
      <c r="G20" s="316"/>
      <c r="H20" s="316"/>
      <c r="I20" s="316"/>
      <c r="J20" s="316"/>
      <c r="K20" s="191"/>
    </row>
    <row r="21" spans="2:11" customFormat="1" ht="15" customHeight="1">
      <c r="B21" s="194"/>
      <c r="C21" s="195"/>
      <c r="D21" s="195"/>
      <c r="E21" s="197" t="s">
        <v>543</v>
      </c>
      <c r="F21" s="316" t="s">
        <v>544</v>
      </c>
      <c r="G21" s="316"/>
      <c r="H21" s="316"/>
      <c r="I21" s="316"/>
      <c r="J21" s="316"/>
      <c r="K21" s="191"/>
    </row>
    <row r="22" spans="2:11" customFormat="1" ht="15" customHeight="1">
      <c r="B22" s="194"/>
      <c r="C22" s="195"/>
      <c r="D22" s="195"/>
      <c r="E22" s="197" t="s">
        <v>545</v>
      </c>
      <c r="F22" s="316" t="s">
        <v>546</v>
      </c>
      <c r="G22" s="316"/>
      <c r="H22" s="316"/>
      <c r="I22" s="316"/>
      <c r="J22" s="316"/>
      <c r="K22" s="191"/>
    </row>
    <row r="23" spans="2:11" customFormat="1" ht="15" customHeight="1">
      <c r="B23" s="194"/>
      <c r="C23" s="195"/>
      <c r="D23" s="195"/>
      <c r="E23" s="197" t="s">
        <v>547</v>
      </c>
      <c r="F23" s="316" t="s">
        <v>548</v>
      </c>
      <c r="G23" s="316"/>
      <c r="H23" s="316"/>
      <c r="I23" s="316"/>
      <c r="J23" s="316"/>
      <c r="K23" s="191"/>
    </row>
    <row r="24" spans="2:11" customFormat="1" ht="12.75" customHeight="1">
      <c r="B24" s="194"/>
      <c r="C24" s="195"/>
      <c r="D24" s="195"/>
      <c r="E24" s="195"/>
      <c r="F24" s="195"/>
      <c r="G24" s="195"/>
      <c r="H24" s="195"/>
      <c r="I24" s="195"/>
      <c r="J24" s="195"/>
      <c r="K24" s="191"/>
    </row>
    <row r="25" spans="2:11" customFormat="1" ht="15" customHeight="1">
      <c r="B25" s="194"/>
      <c r="C25" s="316" t="s">
        <v>549</v>
      </c>
      <c r="D25" s="316"/>
      <c r="E25" s="316"/>
      <c r="F25" s="316"/>
      <c r="G25" s="316"/>
      <c r="H25" s="316"/>
      <c r="I25" s="316"/>
      <c r="J25" s="316"/>
      <c r="K25" s="191"/>
    </row>
    <row r="26" spans="2:11" customFormat="1" ht="15" customHeight="1">
      <c r="B26" s="194"/>
      <c r="C26" s="316" t="s">
        <v>550</v>
      </c>
      <c r="D26" s="316"/>
      <c r="E26" s="316"/>
      <c r="F26" s="316"/>
      <c r="G26" s="316"/>
      <c r="H26" s="316"/>
      <c r="I26" s="316"/>
      <c r="J26" s="316"/>
      <c r="K26" s="191"/>
    </row>
    <row r="27" spans="2:11" customFormat="1" ht="15" customHeight="1">
      <c r="B27" s="194"/>
      <c r="C27" s="193"/>
      <c r="D27" s="316" t="s">
        <v>551</v>
      </c>
      <c r="E27" s="316"/>
      <c r="F27" s="316"/>
      <c r="G27" s="316"/>
      <c r="H27" s="316"/>
      <c r="I27" s="316"/>
      <c r="J27" s="316"/>
      <c r="K27" s="191"/>
    </row>
    <row r="28" spans="2:11" customFormat="1" ht="15" customHeight="1">
      <c r="B28" s="194"/>
      <c r="C28" s="195"/>
      <c r="D28" s="316" t="s">
        <v>552</v>
      </c>
      <c r="E28" s="316"/>
      <c r="F28" s="316"/>
      <c r="G28" s="316"/>
      <c r="H28" s="316"/>
      <c r="I28" s="316"/>
      <c r="J28" s="316"/>
      <c r="K28" s="191"/>
    </row>
    <row r="29" spans="2:11" customFormat="1" ht="12.75" customHeight="1">
      <c r="B29" s="194"/>
      <c r="C29" s="195"/>
      <c r="D29" s="195"/>
      <c r="E29" s="195"/>
      <c r="F29" s="195"/>
      <c r="G29" s="195"/>
      <c r="H29" s="195"/>
      <c r="I29" s="195"/>
      <c r="J29" s="195"/>
      <c r="K29" s="191"/>
    </row>
    <row r="30" spans="2:11" customFormat="1" ht="15" customHeight="1">
      <c r="B30" s="194"/>
      <c r="C30" s="195"/>
      <c r="D30" s="316" t="s">
        <v>553</v>
      </c>
      <c r="E30" s="316"/>
      <c r="F30" s="316"/>
      <c r="G30" s="316"/>
      <c r="H30" s="316"/>
      <c r="I30" s="316"/>
      <c r="J30" s="316"/>
      <c r="K30" s="191"/>
    </row>
    <row r="31" spans="2:11" customFormat="1" ht="15" customHeight="1">
      <c r="B31" s="194"/>
      <c r="C31" s="195"/>
      <c r="D31" s="316" t="s">
        <v>554</v>
      </c>
      <c r="E31" s="316"/>
      <c r="F31" s="316"/>
      <c r="G31" s="316"/>
      <c r="H31" s="316"/>
      <c r="I31" s="316"/>
      <c r="J31" s="316"/>
      <c r="K31" s="191"/>
    </row>
    <row r="32" spans="2:11" customFormat="1" ht="12.75" customHeight="1">
      <c r="B32" s="194"/>
      <c r="C32" s="195"/>
      <c r="D32" s="195"/>
      <c r="E32" s="195"/>
      <c r="F32" s="195"/>
      <c r="G32" s="195"/>
      <c r="H32" s="195"/>
      <c r="I32" s="195"/>
      <c r="J32" s="195"/>
      <c r="K32" s="191"/>
    </row>
    <row r="33" spans="2:11" customFormat="1" ht="15" customHeight="1">
      <c r="B33" s="194"/>
      <c r="C33" s="195"/>
      <c r="D33" s="316" t="s">
        <v>555</v>
      </c>
      <c r="E33" s="316"/>
      <c r="F33" s="316"/>
      <c r="G33" s="316"/>
      <c r="H33" s="316"/>
      <c r="I33" s="316"/>
      <c r="J33" s="316"/>
      <c r="K33" s="191"/>
    </row>
    <row r="34" spans="2:11" customFormat="1" ht="15" customHeight="1">
      <c r="B34" s="194"/>
      <c r="C34" s="195"/>
      <c r="D34" s="316" t="s">
        <v>556</v>
      </c>
      <c r="E34" s="316"/>
      <c r="F34" s="316"/>
      <c r="G34" s="316"/>
      <c r="H34" s="316"/>
      <c r="I34" s="316"/>
      <c r="J34" s="316"/>
      <c r="K34" s="191"/>
    </row>
    <row r="35" spans="2:11" customFormat="1" ht="15" customHeight="1">
      <c r="B35" s="194"/>
      <c r="C35" s="195"/>
      <c r="D35" s="316" t="s">
        <v>557</v>
      </c>
      <c r="E35" s="316"/>
      <c r="F35" s="316"/>
      <c r="G35" s="316"/>
      <c r="H35" s="316"/>
      <c r="I35" s="316"/>
      <c r="J35" s="316"/>
      <c r="K35" s="191"/>
    </row>
    <row r="36" spans="2:11" customFormat="1" ht="15" customHeight="1">
      <c r="B36" s="194"/>
      <c r="C36" s="195"/>
      <c r="D36" s="193"/>
      <c r="E36" s="196" t="s">
        <v>106</v>
      </c>
      <c r="F36" s="193"/>
      <c r="G36" s="316" t="s">
        <v>558</v>
      </c>
      <c r="H36" s="316"/>
      <c r="I36" s="316"/>
      <c r="J36" s="316"/>
      <c r="K36" s="191"/>
    </row>
    <row r="37" spans="2:11" customFormat="1" ht="30.75" customHeight="1">
      <c r="B37" s="194"/>
      <c r="C37" s="195"/>
      <c r="D37" s="193"/>
      <c r="E37" s="196" t="s">
        <v>559</v>
      </c>
      <c r="F37" s="193"/>
      <c r="G37" s="316" t="s">
        <v>560</v>
      </c>
      <c r="H37" s="316"/>
      <c r="I37" s="316"/>
      <c r="J37" s="316"/>
      <c r="K37" s="191"/>
    </row>
    <row r="38" spans="2:11" customFormat="1" ht="15" customHeight="1">
      <c r="B38" s="194"/>
      <c r="C38" s="195"/>
      <c r="D38" s="193"/>
      <c r="E38" s="196" t="s">
        <v>60</v>
      </c>
      <c r="F38" s="193"/>
      <c r="G38" s="316" t="s">
        <v>561</v>
      </c>
      <c r="H38" s="316"/>
      <c r="I38" s="316"/>
      <c r="J38" s="316"/>
      <c r="K38" s="191"/>
    </row>
    <row r="39" spans="2:11" customFormat="1" ht="15" customHeight="1">
      <c r="B39" s="194"/>
      <c r="C39" s="195"/>
      <c r="D39" s="193"/>
      <c r="E39" s="196" t="s">
        <v>61</v>
      </c>
      <c r="F39" s="193"/>
      <c r="G39" s="316" t="s">
        <v>562</v>
      </c>
      <c r="H39" s="316"/>
      <c r="I39" s="316"/>
      <c r="J39" s="316"/>
      <c r="K39" s="191"/>
    </row>
    <row r="40" spans="2:11" customFormat="1" ht="15" customHeight="1">
      <c r="B40" s="194"/>
      <c r="C40" s="195"/>
      <c r="D40" s="193"/>
      <c r="E40" s="196" t="s">
        <v>107</v>
      </c>
      <c r="F40" s="193"/>
      <c r="G40" s="316" t="s">
        <v>563</v>
      </c>
      <c r="H40" s="316"/>
      <c r="I40" s="316"/>
      <c r="J40" s="316"/>
      <c r="K40" s="191"/>
    </row>
    <row r="41" spans="2:11" customFormat="1" ht="15" customHeight="1">
      <c r="B41" s="194"/>
      <c r="C41" s="195"/>
      <c r="D41" s="193"/>
      <c r="E41" s="196" t="s">
        <v>108</v>
      </c>
      <c r="F41" s="193"/>
      <c r="G41" s="316" t="s">
        <v>564</v>
      </c>
      <c r="H41" s="316"/>
      <c r="I41" s="316"/>
      <c r="J41" s="316"/>
      <c r="K41" s="191"/>
    </row>
    <row r="42" spans="2:11" customFormat="1" ht="15" customHeight="1">
      <c r="B42" s="194"/>
      <c r="C42" s="195"/>
      <c r="D42" s="193"/>
      <c r="E42" s="196" t="s">
        <v>565</v>
      </c>
      <c r="F42" s="193"/>
      <c r="G42" s="316" t="s">
        <v>566</v>
      </c>
      <c r="H42" s="316"/>
      <c r="I42" s="316"/>
      <c r="J42" s="316"/>
      <c r="K42" s="191"/>
    </row>
    <row r="43" spans="2:11" customFormat="1" ht="15" customHeight="1">
      <c r="B43" s="194"/>
      <c r="C43" s="195"/>
      <c r="D43" s="193"/>
      <c r="E43" s="196"/>
      <c r="F43" s="193"/>
      <c r="G43" s="316" t="s">
        <v>567</v>
      </c>
      <c r="H43" s="316"/>
      <c r="I43" s="316"/>
      <c r="J43" s="316"/>
      <c r="K43" s="191"/>
    </row>
    <row r="44" spans="2:11" customFormat="1" ht="15" customHeight="1">
      <c r="B44" s="194"/>
      <c r="C44" s="195"/>
      <c r="D44" s="193"/>
      <c r="E44" s="196" t="s">
        <v>568</v>
      </c>
      <c r="F44" s="193"/>
      <c r="G44" s="316" t="s">
        <v>569</v>
      </c>
      <c r="H44" s="316"/>
      <c r="I44" s="316"/>
      <c r="J44" s="316"/>
      <c r="K44" s="191"/>
    </row>
    <row r="45" spans="2:11" customFormat="1" ht="15" customHeight="1">
      <c r="B45" s="194"/>
      <c r="C45" s="195"/>
      <c r="D45" s="193"/>
      <c r="E45" s="196" t="s">
        <v>110</v>
      </c>
      <c r="F45" s="193"/>
      <c r="G45" s="316" t="s">
        <v>570</v>
      </c>
      <c r="H45" s="316"/>
      <c r="I45" s="316"/>
      <c r="J45" s="316"/>
      <c r="K45" s="191"/>
    </row>
    <row r="46" spans="2:11" customFormat="1" ht="12.75" customHeight="1">
      <c r="B46" s="194"/>
      <c r="C46" s="195"/>
      <c r="D46" s="193"/>
      <c r="E46" s="193"/>
      <c r="F46" s="193"/>
      <c r="G46" s="193"/>
      <c r="H46" s="193"/>
      <c r="I46" s="193"/>
      <c r="J46" s="193"/>
      <c r="K46" s="191"/>
    </row>
    <row r="47" spans="2:11" customFormat="1" ht="15" customHeight="1">
      <c r="B47" s="194"/>
      <c r="C47" s="195"/>
      <c r="D47" s="316" t="s">
        <v>571</v>
      </c>
      <c r="E47" s="316"/>
      <c r="F47" s="316"/>
      <c r="G47" s="316"/>
      <c r="H47" s="316"/>
      <c r="I47" s="316"/>
      <c r="J47" s="316"/>
      <c r="K47" s="191"/>
    </row>
    <row r="48" spans="2:11" customFormat="1" ht="15" customHeight="1">
      <c r="B48" s="194"/>
      <c r="C48" s="195"/>
      <c r="D48" s="195"/>
      <c r="E48" s="316" t="s">
        <v>572</v>
      </c>
      <c r="F48" s="316"/>
      <c r="G48" s="316"/>
      <c r="H48" s="316"/>
      <c r="I48" s="316"/>
      <c r="J48" s="316"/>
      <c r="K48" s="191"/>
    </row>
    <row r="49" spans="2:11" customFormat="1" ht="15" customHeight="1">
      <c r="B49" s="194"/>
      <c r="C49" s="195"/>
      <c r="D49" s="195"/>
      <c r="E49" s="316" t="s">
        <v>573</v>
      </c>
      <c r="F49" s="316"/>
      <c r="G49" s="316"/>
      <c r="H49" s="316"/>
      <c r="I49" s="316"/>
      <c r="J49" s="316"/>
      <c r="K49" s="191"/>
    </row>
    <row r="50" spans="2:11" customFormat="1" ht="15" customHeight="1">
      <c r="B50" s="194"/>
      <c r="C50" s="195"/>
      <c r="D50" s="195"/>
      <c r="E50" s="316" t="s">
        <v>574</v>
      </c>
      <c r="F50" s="316"/>
      <c r="G50" s="316"/>
      <c r="H50" s="316"/>
      <c r="I50" s="316"/>
      <c r="J50" s="316"/>
      <c r="K50" s="191"/>
    </row>
    <row r="51" spans="2:11" customFormat="1" ht="15" customHeight="1">
      <c r="B51" s="194"/>
      <c r="C51" s="195"/>
      <c r="D51" s="316" t="s">
        <v>575</v>
      </c>
      <c r="E51" s="316"/>
      <c r="F51" s="316"/>
      <c r="G51" s="316"/>
      <c r="H51" s="316"/>
      <c r="I51" s="316"/>
      <c r="J51" s="316"/>
      <c r="K51" s="191"/>
    </row>
    <row r="52" spans="2:11" customFormat="1" ht="25.5" customHeight="1">
      <c r="B52" s="190"/>
      <c r="C52" s="317" t="s">
        <v>576</v>
      </c>
      <c r="D52" s="317"/>
      <c r="E52" s="317"/>
      <c r="F52" s="317"/>
      <c r="G52" s="317"/>
      <c r="H52" s="317"/>
      <c r="I52" s="317"/>
      <c r="J52" s="317"/>
      <c r="K52" s="191"/>
    </row>
    <row r="53" spans="2:11" customFormat="1" ht="5.25" customHeight="1">
      <c r="B53" s="190"/>
      <c r="C53" s="192"/>
      <c r="D53" s="192"/>
      <c r="E53" s="192"/>
      <c r="F53" s="192"/>
      <c r="G53" s="192"/>
      <c r="H53" s="192"/>
      <c r="I53" s="192"/>
      <c r="J53" s="192"/>
      <c r="K53" s="191"/>
    </row>
    <row r="54" spans="2:11" customFormat="1" ht="15" customHeight="1">
      <c r="B54" s="190"/>
      <c r="C54" s="316" t="s">
        <v>577</v>
      </c>
      <c r="D54" s="316"/>
      <c r="E54" s="316"/>
      <c r="F54" s="316"/>
      <c r="G54" s="316"/>
      <c r="H54" s="316"/>
      <c r="I54" s="316"/>
      <c r="J54" s="316"/>
      <c r="K54" s="191"/>
    </row>
    <row r="55" spans="2:11" customFormat="1" ht="15" customHeight="1">
      <c r="B55" s="190"/>
      <c r="C55" s="316" t="s">
        <v>578</v>
      </c>
      <c r="D55" s="316"/>
      <c r="E55" s="316"/>
      <c r="F55" s="316"/>
      <c r="G55" s="316"/>
      <c r="H55" s="316"/>
      <c r="I55" s="316"/>
      <c r="J55" s="316"/>
      <c r="K55" s="191"/>
    </row>
    <row r="56" spans="2:11" customFormat="1" ht="12.75" customHeight="1">
      <c r="B56" s="190"/>
      <c r="C56" s="193"/>
      <c r="D56" s="193"/>
      <c r="E56" s="193"/>
      <c r="F56" s="193"/>
      <c r="G56" s="193"/>
      <c r="H56" s="193"/>
      <c r="I56" s="193"/>
      <c r="J56" s="193"/>
      <c r="K56" s="191"/>
    </row>
    <row r="57" spans="2:11" customFormat="1" ht="15" customHeight="1">
      <c r="B57" s="190"/>
      <c r="C57" s="316" t="s">
        <v>579</v>
      </c>
      <c r="D57" s="316"/>
      <c r="E57" s="316"/>
      <c r="F57" s="316"/>
      <c r="G57" s="316"/>
      <c r="H57" s="316"/>
      <c r="I57" s="316"/>
      <c r="J57" s="316"/>
      <c r="K57" s="191"/>
    </row>
    <row r="58" spans="2:11" customFormat="1" ht="15" customHeight="1">
      <c r="B58" s="190"/>
      <c r="C58" s="195"/>
      <c r="D58" s="316" t="s">
        <v>580</v>
      </c>
      <c r="E58" s="316"/>
      <c r="F58" s="316"/>
      <c r="G58" s="316"/>
      <c r="H58" s="316"/>
      <c r="I58" s="316"/>
      <c r="J58" s="316"/>
      <c r="K58" s="191"/>
    </row>
    <row r="59" spans="2:11" customFormat="1" ht="15" customHeight="1">
      <c r="B59" s="190"/>
      <c r="C59" s="195"/>
      <c r="D59" s="316" t="s">
        <v>581</v>
      </c>
      <c r="E59" s="316"/>
      <c r="F59" s="316"/>
      <c r="G59" s="316"/>
      <c r="H59" s="316"/>
      <c r="I59" s="316"/>
      <c r="J59" s="316"/>
      <c r="K59" s="191"/>
    </row>
    <row r="60" spans="2:11" customFormat="1" ht="15" customHeight="1">
      <c r="B60" s="190"/>
      <c r="C60" s="195"/>
      <c r="D60" s="316" t="s">
        <v>582</v>
      </c>
      <c r="E60" s="316"/>
      <c r="F60" s="316"/>
      <c r="G60" s="316"/>
      <c r="H60" s="316"/>
      <c r="I60" s="316"/>
      <c r="J60" s="316"/>
      <c r="K60" s="191"/>
    </row>
    <row r="61" spans="2:11" customFormat="1" ht="15" customHeight="1">
      <c r="B61" s="190"/>
      <c r="C61" s="195"/>
      <c r="D61" s="316" t="s">
        <v>583</v>
      </c>
      <c r="E61" s="316"/>
      <c r="F61" s="316"/>
      <c r="G61" s="316"/>
      <c r="H61" s="316"/>
      <c r="I61" s="316"/>
      <c r="J61" s="316"/>
      <c r="K61" s="191"/>
    </row>
    <row r="62" spans="2:11" customFormat="1" ht="15" customHeight="1">
      <c r="B62" s="190"/>
      <c r="C62" s="195"/>
      <c r="D62" s="315" t="s">
        <v>584</v>
      </c>
      <c r="E62" s="315"/>
      <c r="F62" s="315"/>
      <c r="G62" s="315"/>
      <c r="H62" s="315"/>
      <c r="I62" s="315"/>
      <c r="J62" s="315"/>
      <c r="K62" s="191"/>
    </row>
    <row r="63" spans="2:11" customFormat="1" ht="15" customHeight="1">
      <c r="B63" s="190"/>
      <c r="C63" s="195"/>
      <c r="D63" s="316" t="s">
        <v>585</v>
      </c>
      <c r="E63" s="316"/>
      <c r="F63" s="316"/>
      <c r="G63" s="316"/>
      <c r="H63" s="316"/>
      <c r="I63" s="316"/>
      <c r="J63" s="316"/>
      <c r="K63" s="191"/>
    </row>
    <row r="64" spans="2:11" customFormat="1" ht="12.75" customHeight="1">
      <c r="B64" s="190"/>
      <c r="C64" s="195"/>
      <c r="D64" s="195"/>
      <c r="E64" s="198"/>
      <c r="F64" s="195"/>
      <c r="G64" s="195"/>
      <c r="H64" s="195"/>
      <c r="I64" s="195"/>
      <c r="J64" s="195"/>
      <c r="K64" s="191"/>
    </row>
    <row r="65" spans="2:11" customFormat="1" ht="15" customHeight="1">
      <c r="B65" s="190"/>
      <c r="C65" s="195"/>
      <c r="D65" s="316" t="s">
        <v>586</v>
      </c>
      <c r="E65" s="316"/>
      <c r="F65" s="316"/>
      <c r="G65" s="316"/>
      <c r="H65" s="316"/>
      <c r="I65" s="316"/>
      <c r="J65" s="316"/>
      <c r="K65" s="191"/>
    </row>
    <row r="66" spans="2:11" customFormat="1" ht="15" customHeight="1">
      <c r="B66" s="190"/>
      <c r="C66" s="195"/>
      <c r="D66" s="315" t="s">
        <v>587</v>
      </c>
      <c r="E66" s="315"/>
      <c r="F66" s="315"/>
      <c r="G66" s="315"/>
      <c r="H66" s="315"/>
      <c r="I66" s="315"/>
      <c r="J66" s="315"/>
      <c r="K66" s="191"/>
    </row>
    <row r="67" spans="2:11" customFormat="1" ht="15" customHeight="1">
      <c r="B67" s="190"/>
      <c r="C67" s="195"/>
      <c r="D67" s="316" t="s">
        <v>588</v>
      </c>
      <c r="E67" s="316"/>
      <c r="F67" s="316"/>
      <c r="G67" s="316"/>
      <c r="H67" s="316"/>
      <c r="I67" s="316"/>
      <c r="J67" s="316"/>
      <c r="K67" s="191"/>
    </row>
    <row r="68" spans="2:11" customFormat="1" ht="15" customHeight="1">
      <c r="B68" s="190"/>
      <c r="C68" s="195"/>
      <c r="D68" s="316" t="s">
        <v>589</v>
      </c>
      <c r="E68" s="316"/>
      <c r="F68" s="316"/>
      <c r="G68" s="316"/>
      <c r="H68" s="316"/>
      <c r="I68" s="316"/>
      <c r="J68" s="316"/>
      <c r="K68" s="191"/>
    </row>
    <row r="69" spans="2:11" customFormat="1" ht="15" customHeight="1">
      <c r="B69" s="190"/>
      <c r="C69" s="195"/>
      <c r="D69" s="316" t="s">
        <v>590</v>
      </c>
      <c r="E69" s="316"/>
      <c r="F69" s="316"/>
      <c r="G69" s="316"/>
      <c r="H69" s="316"/>
      <c r="I69" s="316"/>
      <c r="J69" s="316"/>
      <c r="K69" s="191"/>
    </row>
    <row r="70" spans="2:11" customFormat="1" ht="15" customHeight="1">
      <c r="B70" s="190"/>
      <c r="C70" s="195"/>
      <c r="D70" s="316" t="s">
        <v>591</v>
      </c>
      <c r="E70" s="316"/>
      <c r="F70" s="316"/>
      <c r="G70" s="316"/>
      <c r="H70" s="316"/>
      <c r="I70" s="316"/>
      <c r="J70" s="316"/>
      <c r="K70" s="191"/>
    </row>
    <row r="71" spans="2:11" customFormat="1" ht="12.75" customHeight="1">
      <c r="B71" s="199"/>
      <c r="C71" s="200"/>
      <c r="D71" s="200"/>
      <c r="E71" s="200"/>
      <c r="F71" s="200"/>
      <c r="G71" s="200"/>
      <c r="H71" s="200"/>
      <c r="I71" s="200"/>
      <c r="J71" s="200"/>
      <c r="K71" s="201"/>
    </row>
    <row r="72" spans="2:11" customFormat="1" ht="18.75" customHeight="1">
      <c r="B72" s="202"/>
      <c r="C72" s="202"/>
      <c r="D72" s="202"/>
      <c r="E72" s="202"/>
      <c r="F72" s="202"/>
      <c r="G72" s="202"/>
      <c r="H72" s="202"/>
      <c r="I72" s="202"/>
      <c r="J72" s="202"/>
      <c r="K72" s="203"/>
    </row>
    <row r="73" spans="2:11" customFormat="1" ht="18.75" customHeight="1">
      <c r="B73" s="203"/>
      <c r="C73" s="203"/>
      <c r="D73" s="203"/>
      <c r="E73" s="203"/>
      <c r="F73" s="203"/>
      <c r="G73" s="203"/>
      <c r="H73" s="203"/>
      <c r="I73" s="203"/>
      <c r="J73" s="203"/>
      <c r="K73" s="203"/>
    </row>
    <row r="74" spans="2:11" customFormat="1" ht="7.5" customHeight="1">
      <c r="B74" s="204"/>
      <c r="C74" s="205"/>
      <c r="D74" s="205"/>
      <c r="E74" s="205"/>
      <c r="F74" s="205"/>
      <c r="G74" s="205"/>
      <c r="H74" s="205"/>
      <c r="I74" s="205"/>
      <c r="J74" s="205"/>
      <c r="K74" s="206"/>
    </row>
    <row r="75" spans="2:11" customFormat="1" ht="45" customHeight="1">
      <c r="B75" s="207"/>
      <c r="C75" s="314" t="s">
        <v>592</v>
      </c>
      <c r="D75" s="314"/>
      <c r="E75" s="314"/>
      <c r="F75" s="314"/>
      <c r="G75" s="314"/>
      <c r="H75" s="314"/>
      <c r="I75" s="314"/>
      <c r="J75" s="314"/>
      <c r="K75" s="208"/>
    </row>
    <row r="76" spans="2:11" customFormat="1" ht="17.25" customHeight="1">
      <c r="B76" s="207"/>
      <c r="C76" s="209" t="s">
        <v>593</v>
      </c>
      <c r="D76" s="209"/>
      <c r="E76" s="209"/>
      <c r="F76" s="209" t="s">
        <v>594</v>
      </c>
      <c r="G76" s="210"/>
      <c r="H76" s="209" t="s">
        <v>61</v>
      </c>
      <c r="I76" s="209" t="s">
        <v>64</v>
      </c>
      <c r="J76" s="209" t="s">
        <v>595</v>
      </c>
      <c r="K76" s="208"/>
    </row>
    <row r="77" spans="2:11" customFormat="1" ht="17.25" customHeight="1">
      <c r="B77" s="207"/>
      <c r="C77" s="211" t="s">
        <v>596</v>
      </c>
      <c r="D77" s="211"/>
      <c r="E77" s="211"/>
      <c r="F77" s="212" t="s">
        <v>597</v>
      </c>
      <c r="G77" s="213"/>
      <c r="H77" s="211"/>
      <c r="I77" s="211"/>
      <c r="J77" s="211" t="s">
        <v>598</v>
      </c>
      <c r="K77" s="208"/>
    </row>
    <row r="78" spans="2:11" customFormat="1" ht="5.25" customHeight="1">
      <c r="B78" s="207"/>
      <c r="C78" s="214"/>
      <c r="D78" s="214"/>
      <c r="E78" s="214"/>
      <c r="F78" s="214"/>
      <c r="G78" s="215"/>
      <c r="H78" s="214"/>
      <c r="I78" s="214"/>
      <c r="J78" s="214"/>
      <c r="K78" s="208"/>
    </row>
    <row r="79" spans="2:11" customFormat="1" ht="15" customHeight="1">
      <c r="B79" s="207"/>
      <c r="C79" s="196" t="s">
        <v>60</v>
      </c>
      <c r="D79" s="216"/>
      <c r="E79" s="216"/>
      <c r="F79" s="217" t="s">
        <v>599</v>
      </c>
      <c r="G79" s="218"/>
      <c r="H79" s="196" t="s">
        <v>600</v>
      </c>
      <c r="I79" s="196" t="s">
        <v>601</v>
      </c>
      <c r="J79" s="196">
        <v>20</v>
      </c>
      <c r="K79" s="208"/>
    </row>
    <row r="80" spans="2:11" customFormat="1" ht="15" customHeight="1">
      <c r="B80" s="207"/>
      <c r="C80" s="196" t="s">
        <v>602</v>
      </c>
      <c r="D80" s="196"/>
      <c r="E80" s="196"/>
      <c r="F80" s="217" t="s">
        <v>599</v>
      </c>
      <c r="G80" s="218"/>
      <c r="H80" s="196" t="s">
        <v>603</v>
      </c>
      <c r="I80" s="196" t="s">
        <v>601</v>
      </c>
      <c r="J80" s="196">
        <v>120</v>
      </c>
      <c r="K80" s="208"/>
    </row>
    <row r="81" spans="2:11" customFormat="1" ht="15" customHeight="1">
      <c r="B81" s="219"/>
      <c r="C81" s="196" t="s">
        <v>604</v>
      </c>
      <c r="D81" s="196"/>
      <c r="E81" s="196"/>
      <c r="F81" s="217" t="s">
        <v>605</v>
      </c>
      <c r="G81" s="218"/>
      <c r="H81" s="196" t="s">
        <v>606</v>
      </c>
      <c r="I81" s="196" t="s">
        <v>601</v>
      </c>
      <c r="J81" s="196">
        <v>50</v>
      </c>
      <c r="K81" s="208"/>
    </row>
    <row r="82" spans="2:11" customFormat="1" ht="15" customHeight="1">
      <c r="B82" s="219"/>
      <c r="C82" s="196" t="s">
        <v>607</v>
      </c>
      <c r="D82" s="196"/>
      <c r="E82" s="196"/>
      <c r="F82" s="217" t="s">
        <v>599</v>
      </c>
      <c r="G82" s="218"/>
      <c r="H82" s="196" t="s">
        <v>608</v>
      </c>
      <c r="I82" s="196" t="s">
        <v>609</v>
      </c>
      <c r="J82" s="196"/>
      <c r="K82" s="208"/>
    </row>
    <row r="83" spans="2:11" customFormat="1" ht="15" customHeight="1">
      <c r="B83" s="219"/>
      <c r="C83" s="196" t="s">
        <v>610</v>
      </c>
      <c r="D83" s="196"/>
      <c r="E83" s="196"/>
      <c r="F83" s="217" t="s">
        <v>605</v>
      </c>
      <c r="G83" s="196"/>
      <c r="H83" s="196" t="s">
        <v>611</v>
      </c>
      <c r="I83" s="196" t="s">
        <v>601</v>
      </c>
      <c r="J83" s="196">
        <v>15</v>
      </c>
      <c r="K83" s="208"/>
    </row>
    <row r="84" spans="2:11" customFormat="1" ht="15" customHeight="1">
      <c r="B84" s="219"/>
      <c r="C84" s="196" t="s">
        <v>612</v>
      </c>
      <c r="D84" s="196"/>
      <c r="E84" s="196"/>
      <c r="F84" s="217" t="s">
        <v>605</v>
      </c>
      <c r="G84" s="196"/>
      <c r="H84" s="196" t="s">
        <v>613</v>
      </c>
      <c r="I84" s="196" t="s">
        <v>601</v>
      </c>
      <c r="J84" s="196">
        <v>15</v>
      </c>
      <c r="K84" s="208"/>
    </row>
    <row r="85" spans="2:11" customFormat="1" ht="15" customHeight="1">
      <c r="B85" s="219"/>
      <c r="C85" s="196" t="s">
        <v>614</v>
      </c>
      <c r="D85" s="196"/>
      <c r="E85" s="196"/>
      <c r="F85" s="217" t="s">
        <v>605</v>
      </c>
      <c r="G85" s="196"/>
      <c r="H85" s="196" t="s">
        <v>615</v>
      </c>
      <c r="I85" s="196" t="s">
        <v>601</v>
      </c>
      <c r="J85" s="196">
        <v>20</v>
      </c>
      <c r="K85" s="208"/>
    </row>
    <row r="86" spans="2:11" customFormat="1" ht="15" customHeight="1">
      <c r="B86" s="219"/>
      <c r="C86" s="196" t="s">
        <v>616</v>
      </c>
      <c r="D86" s="196"/>
      <c r="E86" s="196"/>
      <c r="F86" s="217" t="s">
        <v>605</v>
      </c>
      <c r="G86" s="196"/>
      <c r="H86" s="196" t="s">
        <v>617</v>
      </c>
      <c r="I86" s="196" t="s">
        <v>601</v>
      </c>
      <c r="J86" s="196">
        <v>20</v>
      </c>
      <c r="K86" s="208"/>
    </row>
    <row r="87" spans="2:11" customFormat="1" ht="15" customHeight="1">
      <c r="B87" s="219"/>
      <c r="C87" s="196" t="s">
        <v>618</v>
      </c>
      <c r="D87" s="196"/>
      <c r="E87" s="196"/>
      <c r="F87" s="217" t="s">
        <v>605</v>
      </c>
      <c r="G87" s="218"/>
      <c r="H87" s="196" t="s">
        <v>619</v>
      </c>
      <c r="I87" s="196" t="s">
        <v>601</v>
      </c>
      <c r="J87" s="196">
        <v>50</v>
      </c>
      <c r="K87" s="208"/>
    </row>
    <row r="88" spans="2:11" customFormat="1" ht="15" customHeight="1">
      <c r="B88" s="219"/>
      <c r="C88" s="196" t="s">
        <v>620</v>
      </c>
      <c r="D88" s="196"/>
      <c r="E88" s="196"/>
      <c r="F88" s="217" t="s">
        <v>605</v>
      </c>
      <c r="G88" s="218"/>
      <c r="H88" s="196" t="s">
        <v>621</v>
      </c>
      <c r="I88" s="196" t="s">
        <v>601</v>
      </c>
      <c r="J88" s="196">
        <v>20</v>
      </c>
      <c r="K88" s="208"/>
    </row>
    <row r="89" spans="2:11" customFormat="1" ht="15" customHeight="1">
      <c r="B89" s="219"/>
      <c r="C89" s="196" t="s">
        <v>622</v>
      </c>
      <c r="D89" s="196"/>
      <c r="E89" s="196"/>
      <c r="F89" s="217" t="s">
        <v>605</v>
      </c>
      <c r="G89" s="218"/>
      <c r="H89" s="196" t="s">
        <v>623</v>
      </c>
      <c r="I89" s="196" t="s">
        <v>601</v>
      </c>
      <c r="J89" s="196">
        <v>20</v>
      </c>
      <c r="K89" s="208"/>
    </row>
    <row r="90" spans="2:11" customFormat="1" ht="15" customHeight="1">
      <c r="B90" s="219"/>
      <c r="C90" s="196" t="s">
        <v>624</v>
      </c>
      <c r="D90" s="196"/>
      <c r="E90" s="196"/>
      <c r="F90" s="217" t="s">
        <v>605</v>
      </c>
      <c r="G90" s="218"/>
      <c r="H90" s="196" t="s">
        <v>625</v>
      </c>
      <c r="I90" s="196" t="s">
        <v>601</v>
      </c>
      <c r="J90" s="196">
        <v>50</v>
      </c>
      <c r="K90" s="208"/>
    </row>
    <row r="91" spans="2:11" customFormat="1" ht="15" customHeight="1">
      <c r="B91" s="219"/>
      <c r="C91" s="196" t="s">
        <v>626</v>
      </c>
      <c r="D91" s="196"/>
      <c r="E91" s="196"/>
      <c r="F91" s="217" t="s">
        <v>605</v>
      </c>
      <c r="G91" s="218"/>
      <c r="H91" s="196" t="s">
        <v>626</v>
      </c>
      <c r="I91" s="196" t="s">
        <v>601</v>
      </c>
      <c r="J91" s="196">
        <v>50</v>
      </c>
      <c r="K91" s="208"/>
    </row>
    <row r="92" spans="2:11" customFormat="1" ht="15" customHeight="1">
      <c r="B92" s="219"/>
      <c r="C92" s="196" t="s">
        <v>627</v>
      </c>
      <c r="D92" s="196"/>
      <c r="E92" s="196"/>
      <c r="F92" s="217" t="s">
        <v>605</v>
      </c>
      <c r="G92" s="218"/>
      <c r="H92" s="196" t="s">
        <v>628</v>
      </c>
      <c r="I92" s="196" t="s">
        <v>601</v>
      </c>
      <c r="J92" s="196">
        <v>255</v>
      </c>
      <c r="K92" s="208"/>
    </row>
    <row r="93" spans="2:11" customFormat="1" ht="15" customHeight="1">
      <c r="B93" s="219"/>
      <c r="C93" s="196" t="s">
        <v>629</v>
      </c>
      <c r="D93" s="196"/>
      <c r="E93" s="196"/>
      <c r="F93" s="217" t="s">
        <v>599</v>
      </c>
      <c r="G93" s="218"/>
      <c r="H93" s="196" t="s">
        <v>630</v>
      </c>
      <c r="I93" s="196" t="s">
        <v>631</v>
      </c>
      <c r="J93" s="196"/>
      <c r="K93" s="208"/>
    </row>
    <row r="94" spans="2:11" customFormat="1" ht="15" customHeight="1">
      <c r="B94" s="219"/>
      <c r="C94" s="196" t="s">
        <v>632</v>
      </c>
      <c r="D94" s="196"/>
      <c r="E94" s="196"/>
      <c r="F94" s="217" t="s">
        <v>599</v>
      </c>
      <c r="G94" s="218"/>
      <c r="H94" s="196" t="s">
        <v>633</v>
      </c>
      <c r="I94" s="196" t="s">
        <v>634</v>
      </c>
      <c r="J94" s="196"/>
      <c r="K94" s="208"/>
    </row>
    <row r="95" spans="2:11" customFormat="1" ht="15" customHeight="1">
      <c r="B95" s="219"/>
      <c r="C95" s="196" t="s">
        <v>635</v>
      </c>
      <c r="D95" s="196"/>
      <c r="E95" s="196"/>
      <c r="F95" s="217" t="s">
        <v>599</v>
      </c>
      <c r="G95" s="218"/>
      <c r="H95" s="196" t="s">
        <v>635</v>
      </c>
      <c r="I95" s="196" t="s">
        <v>634</v>
      </c>
      <c r="J95" s="196"/>
      <c r="K95" s="208"/>
    </row>
    <row r="96" spans="2:11" customFormat="1" ht="15" customHeight="1">
      <c r="B96" s="219"/>
      <c r="C96" s="196" t="s">
        <v>45</v>
      </c>
      <c r="D96" s="196"/>
      <c r="E96" s="196"/>
      <c r="F96" s="217" t="s">
        <v>599</v>
      </c>
      <c r="G96" s="218"/>
      <c r="H96" s="196" t="s">
        <v>636</v>
      </c>
      <c r="I96" s="196" t="s">
        <v>634</v>
      </c>
      <c r="J96" s="196"/>
      <c r="K96" s="208"/>
    </row>
    <row r="97" spans="2:11" customFormat="1" ht="15" customHeight="1">
      <c r="B97" s="219"/>
      <c r="C97" s="196" t="s">
        <v>55</v>
      </c>
      <c r="D97" s="196"/>
      <c r="E97" s="196"/>
      <c r="F97" s="217" t="s">
        <v>599</v>
      </c>
      <c r="G97" s="218"/>
      <c r="H97" s="196" t="s">
        <v>637</v>
      </c>
      <c r="I97" s="196" t="s">
        <v>634</v>
      </c>
      <c r="J97" s="196"/>
      <c r="K97" s="208"/>
    </row>
    <row r="98" spans="2:11" customFormat="1" ht="15" customHeight="1">
      <c r="B98" s="220"/>
      <c r="C98" s="221"/>
      <c r="D98" s="221"/>
      <c r="E98" s="221"/>
      <c r="F98" s="221"/>
      <c r="G98" s="221"/>
      <c r="H98" s="221"/>
      <c r="I98" s="221"/>
      <c r="J98" s="221"/>
      <c r="K98" s="222"/>
    </row>
    <row r="99" spans="2:11" customFormat="1" ht="18.75" customHeight="1">
      <c r="B99" s="223"/>
      <c r="C99" s="224"/>
      <c r="D99" s="224"/>
      <c r="E99" s="224"/>
      <c r="F99" s="224"/>
      <c r="G99" s="224"/>
      <c r="H99" s="224"/>
      <c r="I99" s="224"/>
      <c r="J99" s="224"/>
      <c r="K99" s="223"/>
    </row>
    <row r="100" spans="2:11" customFormat="1" ht="18.75" customHeight="1"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</row>
    <row r="101" spans="2:11" customFormat="1" ht="7.5" customHeight="1">
      <c r="B101" s="204"/>
      <c r="C101" s="205"/>
      <c r="D101" s="205"/>
      <c r="E101" s="205"/>
      <c r="F101" s="205"/>
      <c r="G101" s="205"/>
      <c r="H101" s="205"/>
      <c r="I101" s="205"/>
      <c r="J101" s="205"/>
      <c r="K101" s="206"/>
    </row>
    <row r="102" spans="2:11" customFormat="1" ht="45" customHeight="1">
      <c r="B102" s="207"/>
      <c r="C102" s="314" t="s">
        <v>638</v>
      </c>
      <c r="D102" s="314"/>
      <c r="E102" s="314"/>
      <c r="F102" s="314"/>
      <c r="G102" s="314"/>
      <c r="H102" s="314"/>
      <c r="I102" s="314"/>
      <c r="J102" s="314"/>
      <c r="K102" s="208"/>
    </row>
    <row r="103" spans="2:11" customFormat="1" ht="17.25" customHeight="1">
      <c r="B103" s="207"/>
      <c r="C103" s="209" t="s">
        <v>593</v>
      </c>
      <c r="D103" s="209"/>
      <c r="E103" s="209"/>
      <c r="F103" s="209" t="s">
        <v>594</v>
      </c>
      <c r="G103" s="210"/>
      <c r="H103" s="209" t="s">
        <v>61</v>
      </c>
      <c r="I103" s="209" t="s">
        <v>64</v>
      </c>
      <c r="J103" s="209" t="s">
        <v>595</v>
      </c>
      <c r="K103" s="208"/>
    </row>
    <row r="104" spans="2:11" customFormat="1" ht="17.25" customHeight="1">
      <c r="B104" s="207"/>
      <c r="C104" s="211" t="s">
        <v>596</v>
      </c>
      <c r="D104" s="211"/>
      <c r="E104" s="211"/>
      <c r="F104" s="212" t="s">
        <v>597</v>
      </c>
      <c r="G104" s="213"/>
      <c r="H104" s="211"/>
      <c r="I104" s="211"/>
      <c r="J104" s="211" t="s">
        <v>598</v>
      </c>
      <c r="K104" s="208"/>
    </row>
    <row r="105" spans="2:11" customFormat="1" ht="5.25" customHeight="1">
      <c r="B105" s="207"/>
      <c r="C105" s="209"/>
      <c r="D105" s="209"/>
      <c r="E105" s="209"/>
      <c r="F105" s="209"/>
      <c r="G105" s="225"/>
      <c r="H105" s="209"/>
      <c r="I105" s="209"/>
      <c r="J105" s="209"/>
      <c r="K105" s="208"/>
    </row>
    <row r="106" spans="2:11" customFormat="1" ht="15" customHeight="1">
      <c r="B106" s="207"/>
      <c r="C106" s="196" t="s">
        <v>60</v>
      </c>
      <c r="D106" s="216"/>
      <c r="E106" s="216"/>
      <c r="F106" s="217" t="s">
        <v>599</v>
      </c>
      <c r="G106" s="196"/>
      <c r="H106" s="196" t="s">
        <v>639</v>
      </c>
      <c r="I106" s="196" t="s">
        <v>601</v>
      </c>
      <c r="J106" s="196">
        <v>20</v>
      </c>
      <c r="K106" s="208"/>
    </row>
    <row r="107" spans="2:11" customFormat="1" ht="15" customHeight="1">
      <c r="B107" s="207"/>
      <c r="C107" s="196" t="s">
        <v>602</v>
      </c>
      <c r="D107" s="196"/>
      <c r="E107" s="196"/>
      <c r="F107" s="217" t="s">
        <v>599</v>
      </c>
      <c r="G107" s="196"/>
      <c r="H107" s="196" t="s">
        <v>639</v>
      </c>
      <c r="I107" s="196" t="s">
        <v>601</v>
      </c>
      <c r="J107" s="196">
        <v>120</v>
      </c>
      <c r="K107" s="208"/>
    </row>
    <row r="108" spans="2:11" customFormat="1" ht="15" customHeight="1">
      <c r="B108" s="219"/>
      <c r="C108" s="196" t="s">
        <v>604</v>
      </c>
      <c r="D108" s="196"/>
      <c r="E108" s="196"/>
      <c r="F108" s="217" t="s">
        <v>605</v>
      </c>
      <c r="G108" s="196"/>
      <c r="H108" s="196" t="s">
        <v>639</v>
      </c>
      <c r="I108" s="196" t="s">
        <v>601</v>
      </c>
      <c r="J108" s="196">
        <v>50</v>
      </c>
      <c r="K108" s="208"/>
    </row>
    <row r="109" spans="2:11" customFormat="1" ht="15" customHeight="1">
      <c r="B109" s="219"/>
      <c r="C109" s="196" t="s">
        <v>607</v>
      </c>
      <c r="D109" s="196"/>
      <c r="E109" s="196"/>
      <c r="F109" s="217" t="s">
        <v>599</v>
      </c>
      <c r="G109" s="196"/>
      <c r="H109" s="196" t="s">
        <v>639</v>
      </c>
      <c r="I109" s="196" t="s">
        <v>609</v>
      </c>
      <c r="J109" s="196"/>
      <c r="K109" s="208"/>
    </row>
    <row r="110" spans="2:11" customFormat="1" ht="15" customHeight="1">
      <c r="B110" s="219"/>
      <c r="C110" s="196" t="s">
        <v>618</v>
      </c>
      <c r="D110" s="196"/>
      <c r="E110" s="196"/>
      <c r="F110" s="217" t="s">
        <v>605</v>
      </c>
      <c r="G110" s="196"/>
      <c r="H110" s="196" t="s">
        <v>639</v>
      </c>
      <c r="I110" s="196" t="s">
        <v>601</v>
      </c>
      <c r="J110" s="196">
        <v>50</v>
      </c>
      <c r="K110" s="208"/>
    </row>
    <row r="111" spans="2:11" customFormat="1" ht="15" customHeight="1">
      <c r="B111" s="219"/>
      <c r="C111" s="196" t="s">
        <v>626</v>
      </c>
      <c r="D111" s="196"/>
      <c r="E111" s="196"/>
      <c r="F111" s="217" t="s">
        <v>605</v>
      </c>
      <c r="G111" s="196"/>
      <c r="H111" s="196" t="s">
        <v>639</v>
      </c>
      <c r="I111" s="196" t="s">
        <v>601</v>
      </c>
      <c r="J111" s="196">
        <v>50</v>
      </c>
      <c r="K111" s="208"/>
    </row>
    <row r="112" spans="2:11" customFormat="1" ht="15" customHeight="1">
      <c r="B112" s="219"/>
      <c r="C112" s="196" t="s">
        <v>624</v>
      </c>
      <c r="D112" s="196"/>
      <c r="E112" s="196"/>
      <c r="F112" s="217" t="s">
        <v>605</v>
      </c>
      <c r="G112" s="196"/>
      <c r="H112" s="196" t="s">
        <v>639</v>
      </c>
      <c r="I112" s="196" t="s">
        <v>601</v>
      </c>
      <c r="J112" s="196">
        <v>50</v>
      </c>
      <c r="K112" s="208"/>
    </row>
    <row r="113" spans="2:11" customFormat="1" ht="15" customHeight="1">
      <c r="B113" s="219"/>
      <c r="C113" s="196" t="s">
        <v>60</v>
      </c>
      <c r="D113" s="196"/>
      <c r="E113" s="196"/>
      <c r="F113" s="217" t="s">
        <v>599</v>
      </c>
      <c r="G113" s="196"/>
      <c r="H113" s="196" t="s">
        <v>640</v>
      </c>
      <c r="I113" s="196" t="s">
        <v>601</v>
      </c>
      <c r="J113" s="196">
        <v>20</v>
      </c>
      <c r="K113" s="208"/>
    </row>
    <row r="114" spans="2:11" customFormat="1" ht="15" customHeight="1">
      <c r="B114" s="219"/>
      <c r="C114" s="196" t="s">
        <v>641</v>
      </c>
      <c r="D114" s="196"/>
      <c r="E114" s="196"/>
      <c r="F114" s="217" t="s">
        <v>599</v>
      </c>
      <c r="G114" s="196"/>
      <c r="H114" s="196" t="s">
        <v>642</v>
      </c>
      <c r="I114" s="196" t="s">
        <v>601</v>
      </c>
      <c r="J114" s="196">
        <v>120</v>
      </c>
      <c r="K114" s="208"/>
    </row>
    <row r="115" spans="2:11" customFormat="1" ht="15" customHeight="1">
      <c r="B115" s="219"/>
      <c r="C115" s="196" t="s">
        <v>45</v>
      </c>
      <c r="D115" s="196"/>
      <c r="E115" s="196"/>
      <c r="F115" s="217" t="s">
        <v>599</v>
      </c>
      <c r="G115" s="196"/>
      <c r="H115" s="196" t="s">
        <v>643</v>
      </c>
      <c r="I115" s="196" t="s">
        <v>634</v>
      </c>
      <c r="J115" s="196"/>
      <c r="K115" s="208"/>
    </row>
    <row r="116" spans="2:11" customFormat="1" ht="15" customHeight="1">
      <c r="B116" s="219"/>
      <c r="C116" s="196" t="s">
        <v>55</v>
      </c>
      <c r="D116" s="196"/>
      <c r="E116" s="196"/>
      <c r="F116" s="217" t="s">
        <v>599</v>
      </c>
      <c r="G116" s="196"/>
      <c r="H116" s="196" t="s">
        <v>644</v>
      </c>
      <c r="I116" s="196" t="s">
        <v>634</v>
      </c>
      <c r="J116" s="196"/>
      <c r="K116" s="208"/>
    </row>
    <row r="117" spans="2:11" customFormat="1" ht="15" customHeight="1">
      <c r="B117" s="219"/>
      <c r="C117" s="196" t="s">
        <v>64</v>
      </c>
      <c r="D117" s="196"/>
      <c r="E117" s="196"/>
      <c r="F117" s="217" t="s">
        <v>599</v>
      </c>
      <c r="G117" s="196"/>
      <c r="H117" s="196" t="s">
        <v>645</v>
      </c>
      <c r="I117" s="196" t="s">
        <v>646</v>
      </c>
      <c r="J117" s="196"/>
      <c r="K117" s="208"/>
    </row>
    <row r="118" spans="2:11" customFormat="1" ht="15" customHeight="1">
      <c r="B118" s="220"/>
      <c r="C118" s="226"/>
      <c r="D118" s="226"/>
      <c r="E118" s="226"/>
      <c r="F118" s="226"/>
      <c r="G118" s="226"/>
      <c r="H118" s="226"/>
      <c r="I118" s="226"/>
      <c r="J118" s="226"/>
      <c r="K118" s="222"/>
    </row>
    <row r="119" spans="2:11" customFormat="1" ht="18.75" customHeight="1">
      <c r="B119" s="227"/>
      <c r="C119" s="228"/>
      <c r="D119" s="228"/>
      <c r="E119" s="228"/>
      <c r="F119" s="229"/>
      <c r="G119" s="228"/>
      <c r="H119" s="228"/>
      <c r="I119" s="228"/>
      <c r="J119" s="228"/>
      <c r="K119" s="227"/>
    </row>
    <row r="120" spans="2:11" customFormat="1" ht="18.75" customHeight="1"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</row>
    <row r="121" spans="2:11" customFormat="1" ht="7.5" customHeight="1">
      <c r="B121" s="230"/>
      <c r="C121" s="231"/>
      <c r="D121" s="231"/>
      <c r="E121" s="231"/>
      <c r="F121" s="231"/>
      <c r="G121" s="231"/>
      <c r="H121" s="231"/>
      <c r="I121" s="231"/>
      <c r="J121" s="231"/>
      <c r="K121" s="232"/>
    </row>
    <row r="122" spans="2:11" customFormat="1" ht="45" customHeight="1">
      <c r="B122" s="233"/>
      <c r="C122" s="312" t="s">
        <v>647</v>
      </c>
      <c r="D122" s="312"/>
      <c r="E122" s="312"/>
      <c r="F122" s="312"/>
      <c r="G122" s="312"/>
      <c r="H122" s="312"/>
      <c r="I122" s="312"/>
      <c r="J122" s="312"/>
      <c r="K122" s="234"/>
    </row>
    <row r="123" spans="2:11" customFormat="1" ht="17.25" customHeight="1">
      <c r="B123" s="235"/>
      <c r="C123" s="209" t="s">
        <v>593</v>
      </c>
      <c r="D123" s="209"/>
      <c r="E123" s="209"/>
      <c r="F123" s="209" t="s">
        <v>594</v>
      </c>
      <c r="G123" s="210"/>
      <c r="H123" s="209" t="s">
        <v>61</v>
      </c>
      <c r="I123" s="209" t="s">
        <v>64</v>
      </c>
      <c r="J123" s="209" t="s">
        <v>595</v>
      </c>
      <c r="K123" s="236"/>
    </row>
    <row r="124" spans="2:11" customFormat="1" ht="17.25" customHeight="1">
      <c r="B124" s="235"/>
      <c r="C124" s="211" t="s">
        <v>596</v>
      </c>
      <c r="D124" s="211"/>
      <c r="E124" s="211"/>
      <c r="F124" s="212" t="s">
        <v>597</v>
      </c>
      <c r="G124" s="213"/>
      <c r="H124" s="211"/>
      <c r="I124" s="211"/>
      <c r="J124" s="211" t="s">
        <v>598</v>
      </c>
      <c r="K124" s="236"/>
    </row>
    <row r="125" spans="2:11" customFormat="1" ht="5.25" customHeight="1">
      <c r="B125" s="237"/>
      <c r="C125" s="214"/>
      <c r="D125" s="214"/>
      <c r="E125" s="214"/>
      <c r="F125" s="214"/>
      <c r="G125" s="238"/>
      <c r="H125" s="214"/>
      <c r="I125" s="214"/>
      <c r="J125" s="214"/>
      <c r="K125" s="239"/>
    </row>
    <row r="126" spans="2:11" customFormat="1" ht="15" customHeight="1">
      <c r="B126" s="237"/>
      <c r="C126" s="196" t="s">
        <v>602</v>
      </c>
      <c r="D126" s="216"/>
      <c r="E126" s="216"/>
      <c r="F126" s="217" t="s">
        <v>599</v>
      </c>
      <c r="G126" s="196"/>
      <c r="H126" s="196" t="s">
        <v>639</v>
      </c>
      <c r="I126" s="196" t="s">
        <v>601</v>
      </c>
      <c r="J126" s="196">
        <v>120</v>
      </c>
      <c r="K126" s="240"/>
    </row>
    <row r="127" spans="2:11" customFormat="1" ht="15" customHeight="1">
      <c r="B127" s="237"/>
      <c r="C127" s="196" t="s">
        <v>648</v>
      </c>
      <c r="D127" s="196"/>
      <c r="E127" s="196"/>
      <c r="F127" s="217" t="s">
        <v>599</v>
      </c>
      <c r="G127" s="196"/>
      <c r="H127" s="196" t="s">
        <v>649</v>
      </c>
      <c r="I127" s="196" t="s">
        <v>601</v>
      </c>
      <c r="J127" s="196" t="s">
        <v>650</v>
      </c>
      <c r="K127" s="240"/>
    </row>
    <row r="128" spans="2:11" customFormat="1" ht="15" customHeight="1">
      <c r="B128" s="237"/>
      <c r="C128" s="196" t="s">
        <v>547</v>
      </c>
      <c r="D128" s="196"/>
      <c r="E128" s="196"/>
      <c r="F128" s="217" t="s">
        <v>599</v>
      </c>
      <c r="G128" s="196"/>
      <c r="H128" s="196" t="s">
        <v>651</v>
      </c>
      <c r="I128" s="196" t="s">
        <v>601</v>
      </c>
      <c r="J128" s="196" t="s">
        <v>650</v>
      </c>
      <c r="K128" s="240"/>
    </row>
    <row r="129" spans="2:11" customFormat="1" ht="15" customHeight="1">
      <c r="B129" s="237"/>
      <c r="C129" s="196" t="s">
        <v>610</v>
      </c>
      <c r="D129" s="196"/>
      <c r="E129" s="196"/>
      <c r="F129" s="217" t="s">
        <v>605</v>
      </c>
      <c r="G129" s="196"/>
      <c r="H129" s="196" t="s">
        <v>611</v>
      </c>
      <c r="I129" s="196" t="s">
        <v>601</v>
      </c>
      <c r="J129" s="196">
        <v>15</v>
      </c>
      <c r="K129" s="240"/>
    </row>
    <row r="130" spans="2:11" customFormat="1" ht="15" customHeight="1">
      <c r="B130" s="237"/>
      <c r="C130" s="196" t="s">
        <v>612</v>
      </c>
      <c r="D130" s="196"/>
      <c r="E130" s="196"/>
      <c r="F130" s="217" t="s">
        <v>605</v>
      </c>
      <c r="G130" s="196"/>
      <c r="H130" s="196" t="s">
        <v>613</v>
      </c>
      <c r="I130" s="196" t="s">
        <v>601</v>
      </c>
      <c r="J130" s="196">
        <v>15</v>
      </c>
      <c r="K130" s="240"/>
    </row>
    <row r="131" spans="2:11" customFormat="1" ht="15" customHeight="1">
      <c r="B131" s="237"/>
      <c r="C131" s="196" t="s">
        <v>614</v>
      </c>
      <c r="D131" s="196"/>
      <c r="E131" s="196"/>
      <c r="F131" s="217" t="s">
        <v>605</v>
      </c>
      <c r="G131" s="196"/>
      <c r="H131" s="196" t="s">
        <v>615</v>
      </c>
      <c r="I131" s="196" t="s">
        <v>601</v>
      </c>
      <c r="J131" s="196">
        <v>20</v>
      </c>
      <c r="K131" s="240"/>
    </row>
    <row r="132" spans="2:11" customFormat="1" ht="15" customHeight="1">
      <c r="B132" s="237"/>
      <c r="C132" s="196" t="s">
        <v>616</v>
      </c>
      <c r="D132" s="196"/>
      <c r="E132" s="196"/>
      <c r="F132" s="217" t="s">
        <v>605</v>
      </c>
      <c r="G132" s="196"/>
      <c r="H132" s="196" t="s">
        <v>617</v>
      </c>
      <c r="I132" s="196" t="s">
        <v>601</v>
      </c>
      <c r="J132" s="196">
        <v>20</v>
      </c>
      <c r="K132" s="240"/>
    </row>
    <row r="133" spans="2:11" customFormat="1" ht="15" customHeight="1">
      <c r="B133" s="237"/>
      <c r="C133" s="196" t="s">
        <v>604</v>
      </c>
      <c r="D133" s="196"/>
      <c r="E133" s="196"/>
      <c r="F133" s="217" t="s">
        <v>605</v>
      </c>
      <c r="G133" s="196"/>
      <c r="H133" s="196" t="s">
        <v>639</v>
      </c>
      <c r="I133" s="196" t="s">
        <v>601</v>
      </c>
      <c r="J133" s="196">
        <v>50</v>
      </c>
      <c r="K133" s="240"/>
    </row>
    <row r="134" spans="2:11" customFormat="1" ht="15" customHeight="1">
      <c r="B134" s="237"/>
      <c r="C134" s="196" t="s">
        <v>618</v>
      </c>
      <c r="D134" s="196"/>
      <c r="E134" s="196"/>
      <c r="F134" s="217" t="s">
        <v>605</v>
      </c>
      <c r="G134" s="196"/>
      <c r="H134" s="196" t="s">
        <v>639</v>
      </c>
      <c r="I134" s="196" t="s">
        <v>601</v>
      </c>
      <c r="J134" s="196">
        <v>50</v>
      </c>
      <c r="K134" s="240"/>
    </row>
    <row r="135" spans="2:11" customFormat="1" ht="15" customHeight="1">
      <c r="B135" s="237"/>
      <c r="C135" s="196" t="s">
        <v>624</v>
      </c>
      <c r="D135" s="196"/>
      <c r="E135" s="196"/>
      <c r="F135" s="217" t="s">
        <v>605</v>
      </c>
      <c r="G135" s="196"/>
      <c r="H135" s="196" t="s">
        <v>639</v>
      </c>
      <c r="I135" s="196" t="s">
        <v>601</v>
      </c>
      <c r="J135" s="196">
        <v>50</v>
      </c>
      <c r="K135" s="240"/>
    </row>
    <row r="136" spans="2:11" customFormat="1" ht="15" customHeight="1">
      <c r="B136" s="237"/>
      <c r="C136" s="196" t="s">
        <v>626</v>
      </c>
      <c r="D136" s="196"/>
      <c r="E136" s="196"/>
      <c r="F136" s="217" t="s">
        <v>605</v>
      </c>
      <c r="G136" s="196"/>
      <c r="H136" s="196" t="s">
        <v>639</v>
      </c>
      <c r="I136" s="196" t="s">
        <v>601</v>
      </c>
      <c r="J136" s="196">
        <v>50</v>
      </c>
      <c r="K136" s="240"/>
    </row>
    <row r="137" spans="2:11" customFormat="1" ht="15" customHeight="1">
      <c r="B137" s="237"/>
      <c r="C137" s="196" t="s">
        <v>627</v>
      </c>
      <c r="D137" s="196"/>
      <c r="E137" s="196"/>
      <c r="F137" s="217" t="s">
        <v>605</v>
      </c>
      <c r="G137" s="196"/>
      <c r="H137" s="196" t="s">
        <v>652</v>
      </c>
      <c r="I137" s="196" t="s">
        <v>601</v>
      </c>
      <c r="J137" s="196">
        <v>255</v>
      </c>
      <c r="K137" s="240"/>
    </row>
    <row r="138" spans="2:11" customFormat="1" ht="15" customHeight="1">
      <c r="B138" s="237"/>
      <c r="C138" s="196" t="s">
        <v>629</v>
      </c>
      <c r="D138" s="196"/>
      <c r="E138" s="196"/>
      <c r="F138" s="217" t="s">
        <v>599</v>
      </c>
      <c r="G138" s="196"/>
      <c r="H138" s="196" t="s">
        <v>653</v>
      </c>
      <c r="I138" s="196" t="s">
        <v>631</v>
      </c>
      <c r="J138" s="196"/>
      <c r="K138" s="240"/>
    </row>
    <row r="139" spans="2:11" customFormat="1" ht="15" customHeight="1">
      <c r="B139" s="237"/>
      <c r="C139" s="196" t="s">
        <v>632</v>
      </c>
      <c r="D139" s="196"/>
      <c r="E139" s="196"/>
      <c r="F139" s="217" t="s">
        <v>599</v>
      </c>
      <c r="G139" s="196"/>
      <c r="H139" s="196" t="s">
        <v>654</v>
      </c>
      <c r="I139" s="196" t="s">
        <v>634</v>
      </c>
      <c r="J139" s="196"/>
      <c r="K139" s="240"/>
    </row>
    <row r="140" spans="2:11" customFormat="1" ht="15" customHeight="1">
      <c r="B140" s="237"/>
      <c r="C140" s="196" t="s">
        <v>635</v>
      </c>
      <c r="D140" s="196"/>
      <c r="E140" s="196"/>
      <c r="F140" s="217" t="s">
        <v>599</v>
      </c>
      <c r="G140" s="196"/>
      <c r="H140" s="196" t="s">
        <v>635</v>
      </c>
      <c r="I140" s="196" t="s">
        <v>634</v>
      </c>
      <c r="J140" s="196"/>
      <c r="K140" s="240"/>
    </row>
    <row r="141" spans="2:11" customFormat="1" ht="15" customHeight="1">
      <c r="B141" s="237"/>
      <c r="C141" s="196" t="s">
        <v>45</v>
      </c>
      <c r="D141" s="196"/>
      <c r="E141" s="196"/>
      <c r="F141" s="217" t="s">
        <v>599</v>
      </c>
      <c r="G141" s="196"/>
      <c r="H141" s="196" t="s">
        <v>655</v>
      </c>
      <c r="I141" s="196" t="s">
        <v>634</v>
      </c>
      <c r="J141" s="196"/>
      <c r="K141" s="240"/>
    </row>
    <row r="142" spans="2:11" customFormat="1" ht="15" customHeight="1">
      <c r="B142" s="237"/>
      <c r="C142" s="196" t="s">
        <v>656</v>
      </c>
      <c r="D142" s="196"/>
      <c r="E142" s="196"/>
      <c r="F142" s="217" t="s">
        <v>599</v>
      </c>
      <c r="G142" s="196"/>
      <c r="H142" s="196" t="s">
        <v>657</v>
      </c>
      <c r="I142" s="196" t="s">
        <v>634</v>
      </c>
      <c r="J142" s="196"/>
      <c r="K142" s="240"/>
    </row>
    <row r="143" spans="2:11" customFormat="1" ht="15" customHeight="1">
      <c r="B143" s="241"/>
      <c r="C143" s="242"/>
      <c r="D143" s="242"/>
      <c r="E143" s="242"/>
      <c r="F143" s="242"/>
      <c r="G143" s="242"/>
      <c r="H143" s="242"/>
      <c r="I143" s="242"/>
      <c r="J143" s="242"/>
      <c r="K143" s="243"/>
    </row>
    <row r="144" spans="2:11" customFormat="1" ht="18.75" customHeight="1">
      <c r="B144" s="228"/>
      <c r="C144" s="228"/>
      <c r="D144" s="228"/>
      <c r="E144" s="228"/>
      <c r="F144" s="229"/>
      <c r="G144" s="228"/>
      <c r="H144" s="228"/>
      <c r="I144" s="228"/>
      <c r="J144" s="228"/>
      <c r="K144" s="228"/>
    </row>
    <row r="145" spans="2:11" customFormat="1" ht="18.75" customHeight="1"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</row>
    <row r="146" spans="2:11" customFormat="1" ht="7.5" customHeight="1">
      <c r="B146" s="204"/>
      <c r="C146" s="205"/>
      <c r="D146" s="205"/>
      <c r="E146" s="205"/>
      <c r="F146" s="205"/>
      <c r="G146" s="205"/>
      <c r="H146" s="205"/>
      <c r="I146" s="205"/>
      <c r="J146" s="205"/>
      <c r="K146" s="206"/>
    </row>
    <row r="147" spans="2:11" customFormat="1" ht="45" customHeight="1">
      <c r="B147" s="207"/>
      <c r="C147" s="314" t="s">
        <v>658</v>
      </c>
      <c r="D147" s="314"/>
      <c r="E147" s="314"/>
      <c r="F147" s="314"/>
      <c r="G147" s="314"/>
      <c r="H147" s="314"/>
      <c r="I147" s="314"/>
      <c r="J147" s="314"/>
      <c r="K147" s="208"/>
    </row>
    <row r="148" spans="2:11" customFormat="1" ht="17.25" customHeight="1">
      <c r="B148" s="207"/>
      <c r="C148" s="209" t="s">
        <v>593</v>
      </c>
      <c r="D148" s="209"/>
      <c r="E148" s="209"/>
      <c r="F148" s="209" t="s">
        <v>594</v>
      </c>
      <c r="G148" s="210"/>
      <c r="H148" s="209" t="s">
        <v>61</v>
      </c>
      <c r="I148" s="209" t="s">
        <v>64</v>
      </c>
      <c r="J148" s="209" t="s">
        <v>595</v>
      </c>
      <c r="K148" s="208"/>
    </row>
    <row r="149" spans="2:11" customFormat="1" ht="17.25" customHeight="1">
      <c r="B149" s="207"/>
      <c r="C149" s="211" t="s">
        <v>596</v>
      </c>
      <c r="D149" s="211"/>
      <c r="E149" s="211"/>
      <c r="F149" s="212" t="s">
        <v>597</v>
      </c>
      <c r="G149" s="213"/>
      <c r="H149" s="211"/>
      <c r="I149" s="211"/>
      <c r="J149" s="211" t="s">
        <v>598</v>
      </c>
      <c r="K149" s="208"/>
    </row>
    <row r="150" spans="2:11" customFormat="1" ht="5.25" customHeight="1">
      <c r="B150" s="219"/>
      <c r="C150" s="214"/>
      <c r="D150" s="214"/>
      <c r="E150" s="214"/>
      <c r="F150" s="214"/>
      <c r="G150" s="215"/>
      <c r="H150" s="214"/>
      <c r="I150" s="214"/>
      <c r="J150" s="214"/>
      <c r="K150" s="240"/>
    </row>
    <row r="151" spans="2:11" customFormat="1" ht="15" customHeight="1">
      <c r="B151" s="219"/>
      <c r="C151" s="244" t="s">
        <v>602</v>
      </c>
      <c r="D151" s="196"/>
      <c r="E151" s="196"/>
      <c r="F151" s="245" t="s">
        <v>599</v>
      </c>
      <c r="G151" s="196"/>
      <c r="H151" s="244" t="s">
        <v>639</v>
      </c>
      <c r="I151" s="244" t="s">
        <v>601</v>
      </c>
      <c r="J151" s="244">
        <v>120</v>
      </c>
      <c r="K151" s="240"/>
    </row>
    <row r="152" spans="2:11" customFormat="1" ht="15" customHeight="1">
      <c r="B152" s="219"/>
      <c r="C152" s="244" t="s">
        <v>648</v>
      </c>
      <c r="D152" s="196"/>
      <c r="E152" s="196"/>
      <c r="F152" s="245" t="s">
        <v>599</v>
      </c>
      <c r="G152" s="196"/>
      <c r="H152" s="244" t="s">
        <v>659</v>
      </c>
      <c r="I152" s="244" t="s">
        <v>601</v>
      </c>
      <c r="J152" s="244" t="s">
        <v>650</v>
      </c>
      <c r="K152" s="240"/>
    </row>
    <row r="153" spans="2:11" customFormat="1" ht="15" customHeight="1">
      <c r="B153" s="219"/>
      <c r="C153" s="244" t="s">
        <v>547</v>
      </c>
      <c r="D153" s="196"/>
      <c r="E153" s="196"/>
      <c r="F153" s="245" t="s">
        <v>599</v>
      </c>
      <c r="G153" s="196"/>
      <c r="H153" s="244" t="s">
        <v>660</v>
      </c>
      <c r="I153" s="244" t="s">
        <v>601</v>
      </c>
      <c r="J153" s="244" t="s">
        <v>650</v>
      </c>
      <c r="K153" s="240"/>
    </row>
    <row r="154" spans="2:11" customFormat="1" ht="15" customHeight="1">
      <c r="B154" s="219"/>
      <c r="C154" s="244" t="s">
        <v>604</v>
      </c>
      <c r="D154" s="196"/>
      <c r="E154" s="196"/>
      <c r="F154" s="245" t="s">
        <v>605</v>
      </c>
      <c r="G154" s="196"/>
      <c r="H154" s="244" t="s">
        <v>639</v>
      </c>
      <c r="I154" s="244" t="s">
        <v>601</v>
      </c>
      <c r="J154" s="244">
        <v>50</v>
      </c>
      <c r="K154" s="240"/>
    </row>
    <row r="155" spans="2:11" customFormat="1" ht="15" customHeight="1">
      <c r="B155" s="219"/>
      <c r="C155" s="244" t="s">
        <v>607</v>
      </c>
      <c r="D155" s="196"/>
      <c r="E155" s="196"/>
      <c r="F155" s="245" t="s">
        <v>599</v>
      </c>
      <c r="G155" s="196"/>
      <c r="H155" s="244" t="s">
        <v>639</v>
      </c>
      <c r="I155" s="244" t="s">
        <v>609</v>
      </c>
      <c r="J155" s="244"/>
      <c r="K155" s="240"/>
    </row>
    <row r="156" spans="2:11" customFormat="1" ht="15" customHeight="1">
      <c r="B156" s="219"/>
      <c r="C156" s="244" t="s">
        <v>618</v>
      </c>
      <c r="D156" s="196"/>
      <c r="E156" s="196"/>
      <c r="F156" s="245" t="s">
        <v>605</v>
      </c>
      <c r="G156" s="196"/>
      <c r="H156" s="244" t="s">
        <v>639</v>
      </c>
      <c r="I156" s="244" t="s">
        <v>601</v>
      </c>
      <c r="J156" s="244">
        <v>50</v>
      </c>
      <c r="K156" s="240"/>
    </row>
    <row r="157" spans="2:11" customFormat="1" ht="15" customHeight="1">
      <c r="B157" s="219"/>
      <c r="C157" s="244" t="s">
        <v>626</v>
      </c>
      <c r="D157" s="196"/>
      <c r="E157" s="196"/>
      <c r="F157" s="245" t="s">
        <v>605</v>
      </c>
      <c r="G157" s="196"/>
      <c r="H157" s="244" t="s">
        <v>639</v>
      </c>
      <c r="I157" s="244" t="s">
        <v>601</v>
      </c>
      <c r="J157" s="244">
        <v>50</v>
      </c>
      <c r="K157" s="240"/>
    </row>
    <row r="158" spans="2:11" customFormat="1" ht="15" customHeight="1">
      <c r="B158" s="219"/>
      <c r="C158" s="244" t="s">
        <v>624</v>
      </c>
      <c r="D158" s="196"/>
      <c r="E158" s="196"/>
      <c r="F158" s="245" t="s">
        <v>605</v>
      </c>
      <c r="G158" s="196"/>
      <c r="H158" s="244" t="s">
        <v>639</v>
      </c>
      <c r="I158" s="244" t="s">
        <v>601</v>
      </c>
      <c r="J158" s="244">
        <v>50</v>
      </c>
      <c r="K158" s="240"/>
    </row>
    <row r="159" spans="2:11" customFormat="1" ht="15" customHeight="1">
      <c r="B159" s="219"/>
      <c r="C159" s="244" t="s">
        <v>100</v>
      </c>
      <c r="D159" s="196"/>
      <c r="E159" s="196"/>
      <c r="F159" s="245" t="s">
        <v>599</v>
      </c>
      <c r="G159" s="196"/>
      <c r="H159" s="244" t="s">
        <v>661</v>
      </c>
      <c r="I159" s="244" t="s">
        <v>601</v>
      </c>
      <c r="J159" s="244" t="s">
        <v>662</v>
      </c>
      <c r="K159" s="240"/>
    </row>
    <row r="160" spans="2:11" customFormat="1" ht="15" customHeight="1">
      <c r="B160" s="219"/>
      <c r="C160" s="244" t="s">
        <v>663</v>
      </c>
      <c r="D160" s="196"/>
      <c r="E160" s="196"/>
      <c r="F160" s="245" t="s">
        <v>599</v>
      </c>
      <c r="G160" s="196"/>
      <c r="H160" s="244" t="s">
        <v>664</v>
      </c>
      <c r="I160" s="244" t="s">
        <v>634</v>
      </c>
      <c r="J160" s="244"/>
      <c r="K160" s="240"/>
    </row>
    <row r="161" spans="2:11" customFormat="1" ht="15" customHeight="1">
      <c r="B161" s="246"/>
      <c r="C161" s="226"/>
      <c r="D161" s="226"/>
      <c r="E161" s="226"/>
      <c r="F161" s="226"/>
      <c r="G161" s="226"/>
      <c r="H161" s="226"/>
      <c r="I161" s="226"/>
      <c r="J161" s="226"/>
      <c r="K161" s="247"/>
    </row>
    <row r="162" spans="2:11" customFormat="1" ht="18.75" customHeight="1">
      <c r="B162" s="228"/>
      <c r="C162" s="238"/>
      <c r="D162" s="238"/>
      <c r="E162" s="238"/>
      <c r="F162" s="248"/>
      <c r="G162" s="238"/>
      <c r="H162" s="238"/>
      <c r="I162" s="238"/>
      <c r="J162" s="238"/>
      <c r="K162" s="228"/>
    </row>
    <row r="163" spans="2:11" customFormat="1" ht="18.75" customHeight="1"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</row>
    <row r="164" spans="2:11" customFormat="1" ht="7.5" customHeight="1">
      <c r="B164" s="185"/>
      <c r="C164" s="186"/>
      <c r="D164" s="186"/>
      <c r="E164" s="186"/>
      <c r="F164" s="186"/>
      <c r="G164" s="186"/>
      <c r="H164" s="186"/>
      <c r="I164" s="186"/>
      <c r="J164" s="186"/>
      <c r="K164" s="187"/>
    </row>
    <row r="165" spans="2:11" customFormat="1" ht="45" customHeight="1">
      <c r="B165" s="188"/>
      <c r="C165" s="312" t="s">
        <v>665</v>
      </c>
      <c r="D165" s="312"/>
      <c r="E165" s="312"/>
      <c r="F165" s="312"/>
      <c r="G165" s="312"/>
      <c r="H165" s="312"/>
      <c r="I165" s="312"/>
      <c r="J165" s="312"/>
      <c r="K165" s="189"/>
    </row>
    <row r="166" spans="2:11" customFormat="1" ht="17.25" customHeight="1">
      <c r="B166" s="188"/>
      <c r="C166" s="209" t="s">
        <v>593</v>
      </c>
      <c r="D166" s="209"/>
      <c r="E166" s="209"/>
      <c r="F166" s="209" t="s">
        <v>594</v>
      </c>
      <c r="G166" s="249"/>
      <c r="H166" s="250" t="s">
        <v>61</v>
      </c>
      <c r="I166" s="250" t="s">
        <v>64</v>
      </c>
      <c r="J166" s="209" t="s">
        <v>595</v>
      </c>
      <c r="K166" s="189"/>
    </row>
    <row r="167" spans="2:11" customFormat="1" ht="17.25" customHeight="1">
      <c r="B167" s="190"/>
      <c r="C167" s="211" t="s">
        <v>596</v>
      </c>
      <c r="D167" s="211"/>
      <c r="E167" s="211"/>
      <c r="F167" s="212" t="s">
        <v>597</v>
      </c>
      <c r="G167" s="251"/>
      <c r="H167" s="252"/>
      <c r="I167" s="252"/>
      <c r="J167" s="211" t="s">
        <v>598</v>
      </c>
      <c r="K167" s="191"/>
    </row>
    <row r="168" spans="2:11" customFormat="1" ht="5.25" customHeight="1">
      <c r="B168" s="219"/>
      <c r="C168" s="214"/>
      <c r="D168" s="214"/>
      <c r="E168" s="214"/>
      <c r="F168" s="214"/>
      <c r="G168" s="215"/>
      <c r="H168" s="214"/>
      <c r="I168" s="214"/>
      <c r="J168" s="214"/>
      <c r="K168" s="240"/>
    </row>
    <row r="169" spans="2:11" customFormat="1" ht="15" customHeight="1">
      <c r="B169" s="219"/>
      <c r="C169" s="196" t="s">
        <v>602</v>
      </c>
      <c r="D169" s="196"/>
      <c r="E169" s="196"/>
      <c r="F169" s="217" t="s">
        <v>599</v>
      </c>
      <c r="G169" s="196"/>
      <c r="H169" s="196" t="s">
        <v>639</v>
      </c>
      <c r="I169" s="196" t="s">
        <v>601</v>
      </c>
      <c r="J169" s="196">
        <v>120</v>
      </c>
      <c r="K169" s="240"/>
    </row>
    <row r="170" spans="2:11" customFormat="1" ht="15" customHeight="1">
      <c r="B170" s="219"/>
      <c r="C170" s="196" t="s">
        <v>648</v>
      </c>
      <c r="D170" s="196"/>
      <c r="E170" s="196"/>
      <c r="F170" s="217" t="s">
        <v>599</v>
      </c>
      <c r="G170" s="196"/>
      <c r="H170" s="196" t="s">
        <v>649</v>
      </c>
      <c r="I170" s="196" t="s">
        <v>601</v>
      </c>
      <c r="J170" s="196" t="s">
        <v>650</v>
      </c>
      <c r="K170" s="240"/>
    </row>
    <row r="171" spans="2:11" customFormat="1" ht="15" customHeight="1">
      <c r="B171" s="219"/>
      <c r="C171" s="196" t="s">
        <v>547</v>
      </c>
      <c r="D171" s="196"/>
      <c r="E171" s="196"/>
      <c r="F171" s="217" t="s">
        <v>599</v>
      </c>
      <c r="G171" s="196"/>
      <c r="H171" s="196" t="s">
        <v>666</v>
      </c>
      <c r="I171" s="196" t="s">
        <v>601</v>
      </c>
      <c r="J171" s="196" t="s">
        <v>650</v>
      </c>
      <c r="K171" s="240"/>
    </row>
    <row r="172" spans="2:11" customFormat="1" ht="15" customHeight="1">
      <c r="B172" s="219"/>
      <c r="C172" s="196" t="s">
        <v>604</v>
      </c>
      <c r="D172" s="196"/>
      <c r="E172" s="196"/>
      <c r="F172" s="217" t="s">
        <v>605</v>
      </c>
      <c r="G172" s="196"/>
      <c r="H172" s="196" t="s">
        <v>666</v>
      </c>
      <c r="I172" s="196" t="s">
        <v>601</v>
      </c>
      <c r="J172" s="196">
        <v>50</v>
      </c>
      <c r="K172" s="240"/>
    </row>
    <row r="173" spans="2:11" customFormat="1" ht="15" customHeight="1">
      <c r="B173" s="219"/>
      <c r="C173" s="196" t="s">
        <v>607</v>
      </c>
      <c r="D173" s="196"/>
      <c r="E173" s="196"/>
      <c r="F173" s="217" t="s">
        <v>599</v>
      </c>
      <c r="G173" s="196"/>
      <c r="H173" s="196" t="s">
        <v>666</v>
      </c>
      <c r="I173" s="196" t="s">
        <v>609</v>
      </c>
      <c r="J173" s="196"/>
      <c r="K173" s="240"/>
    </row>
    <row r="174" spans="2:11" customFormat="1" ht="15" customHeight="1">
      <c r="B174" s="219"/>
      <c r="C174" s="196" t="s">
        <v>618</v>
      </c>
      <c r="D174" s="196"/>
      <c r="E174" s="196"/>
      <c r="F174" s="217" t="s">
        <v>605</v>
      </c>
      <c r="G174" s="196"/>
      <c r="H174" s="196" t="s">
        <v>666</v>
      </c>
      <c r="I174" s="196" t="s">
        <v>601</v>
      </c>
      <c r="J174" s="196">
        <v>50</v>
      </c>
      <c r="K174" s="240"/>
    </row>
    <row r="175" spans="2:11" customFormat="1" ht="15" customHeight="1">
      <c r="B175" s="219"/>
      <c r="C175" s="196" t="s">
        <v>626</v>
      </c>
      <c r="D175" s="196"/>
      <c r="E175" s="196"/>
      <c r="F175" s="217" t="s">
        <v>605</v>
      </c>
      <c r="G175" s="196"/>
      <c r="H175" s="196" t="s">
        <v>666</v>
      </c>
      <c r="I175" s="196" t="s">
        <v>601</v>
      </c>
      <c r="J175" s="196">
        <v>50</v>
      </c>
      <c r="K175" s="240"/>
    </row>
    <row r="176" spans="2:11" customFormat="1" ht="15" customHeight="1">
      <c r="B176" s="219"/>
      <c r="C176" s="196" t="s">
        <v>624</v>
      </c>
      <c r="D176" s="196"/>
      <c r="E176" s="196"/>
      <c r="F176" s="217" t="s">
        <v>605</v>
      </c>
      <c r="G176" s="196"/>
      <c r="H176" s="196" t="s">
        <v>666</v>
      </c>
      <c r="I176" s="196" t="s">
        <v>601</v>
      </c>
      <c r="J176" s="196">
        <v>50</v>
      </c>
      <c r="K176" s="240"/>
    </row>
    <row r="177" spans="2:11" customFormat="1" ht="15" customHeight="1">
      <c r="B177" s="219"/>
      <c r="C177" s="196" t="s">
        <v>106</v>
      </c>
      <c r="D177" s="196"/>
      <c r="E177" s="196"/>
      <c r="F177" s="217" t="s">
        <v>599</v>
      </c>
      <c r="G177" s="196"/>
      <c r="H177" s="196" t="s">
        <v>667</v>
      </c>
      <c r="I177" s="196" t="s">
        <v>668</v>
      </c>
      <c r="J177" s="196"/>
      <c r="K177" s="240"/>
    </row>
    <row r="178" spans="2:11" customFormat="1" ht="15" customHeight="1">
      <c r="B178" s="219"/>
      <c r="C178" s="196" t="s">
        <v>64</v>
      </c>
      <c r="D178" s="196"/>
      <c r="E178" s="196"/>
      <c r="F178" s="217" t="s">
        <v>599</v>
      </c>
      <c r="G178" s="196"/>
      <c r="H178" s="196" t="s">
        <v>669</v>
      </c>
      <c r="I178" s="196" t="s">
        <v>670</v>
      </c>
      <c r="J178" s="196">
        <v>1</v>
      </c>
      <c r="K178" s="240"/>
    </row>
    <row r="179" spans="2:11" customFormat="1" ht="15" customHeight="1">
      <c r="B179" s="219"/>
      <c r="C179" s="196" t="s">
        <v>60</v>
      </c>
      <c r="D179" s="196"/>
      <c r="E179" s="196"/>
      <c r="F179" s="217" t="s">
        <v>599</v>
      </c>
      <c r="G179" s="196"/>
      <c r="H179" s="196" t="s">
        <v>671</v>
      </c>
      <c r="I179" s="196" t="s">
        <v>601</v>
      </c>
      <c r="J179" s="196">
        <v>20</v>
      </c>
      <c r="K179" s="240"/>
    </row>
    <row r="180" spans="2:11" customFormat="1" ht="15" customHeight="1">
      <c r="B180" s="219"/>
      <c r="C180" s="196" t="s">
        <v>61</v>
      </c>
      <c r="D180" s="196"/>
      <c r="E180" s="196"/>
      <c r="F180" s="217" t="s">
        <v>599</v>
      </c>
      <c r="G180" s="196"/>
      <c r="H180" s="196" t="s">
        <v>672</v>
      </c>
      <c r="I180" s="196" t="s">
        <v>601</v>
      </c>
      <c r="J180" s="196">
        <v>255</v>
      </c>
      <c r="K180" s="240"/>
    </row>
    <row r="181" spans="2:11" customFormat="1" ht="15" customHeight="1">
      <c r="B181" s="219"/>
      <c r="C181" s="196" t="s">
        <v>107</v>
      </c>
      <c r="D181" s="196"/>
      <c r="E181" s="196"/>
      <c r="F181" s="217" t="s">
        <v>599</v>
      </c>
      <c r="G181" s="196"/>
      <c r="H181" s="196" t="s">
        <v>563</v>
      </c>
      <c r="I181" s="196" t="s">
        <v>601</v>
      </c>
      <c r="J181" s="196">
        <v>10</v>
      </c>
      <c r="K181" s="240"/>
    </row>
    <row r="182" spans="2:11" customFormat="1" ht="15" customHeight="1">
      <c r="B182" s="219"/>
      <c r="C182" s="196" t="s">
        <v>108</v>
      </c>
      <c r="D182" s="196"/>
      <c r="E182" s="196"/>
      <c r="F182" s="217" t="s">
        <v>599</v>
      </c>
      <c r="G182" s="196"/>
      <c r="H182" s="196" t="s">
        <v>673</v>
      </c>
      <c r="I182" s="196" t="s">
        <v>634</v>
      </c>
      <c r="J182" s="196"/>
      <c r="K182" s="240"/>
    </row>
    <row r="183" spans="2:11" customFormat="1" ht="15" customHeight="1">
      <c r="B183" s="219"/>
      <c r="C183" s="196" t="s">
        <v>674</v>
      </c>
      <c r="D183" s="196"/>
      <c r="E183" s="196"/>
      <c r="F183" s="217" t="s">
        <v>599</v>
      </c>
      <c r="G183" s="196"/>
      <c r="H183" s="196" t="s">
        <v>675</v>
      </c>
      <c r="I183" s="196" t="s">
        <v>634</v>
      </c>
      <c r="J183" s="196"/>
      <c r="K183" s="240"/>
    </row>
    <row r="184" spans="2:11" customFormat="1" ht="15" customHeight="1">
      <c r="B184" s="219"/>
      <c r="C184" s="196" t="s">
        <v>663</v>
      </c>
      <c r="D184" s="196"/>
      <c r="E184" s="196"/>
      <c r="F184" s="217" t="s">
        <v>599</v>
      </c>
      <c r="G184" s="196"/>
      <c r="H184" s="196" t="s">
        <v>676</v>
      </c>
      <c r="I184" s="196" t="s">
        <v>634</v>
      </c>
      <c r="J184" s="196"/>
      <c r="K184" s="240"/>
    </row>
    <row r="185" spans="2:11" customFormat="1" ht="15" customHeight="1">
      <c r="B185" s="219"/>
      <c r="C185" s="196" t="s">
        <v>110</v>
      </c>
      <c r="D185" s="196"/>
      <c r="E185" s="196"/>
      <c r="F185" s="217" t="s">
        <v>605</v>
      </c>
      <c r="G185" s="196"/>
      <c r="H185" s="196" t="s">
        <v>677</v>
      </c>
      <c r="I185" s="196" t="s">
        <v>601</v>
      </c>
      <c r="J185" s="196">
        <v>50</v>
      </c>
      <c r="K185" s="240"/>
    </row>
    <row r="186" spans="2:11" customFormat="1" ht="15" customHeight="1">
      <c r="B186" s="219"/>
      <c r="C186" s="196" t="s">
        <v>678</v>
      </c>
      <c r="D186" s="196"/>
      <c r="E186" s="196"/>
      <c r="F186" s="217" t="s">
        <v>605</v>
      </c>
      <c r="G186" s="196"/>
      <c r="H186" s="196" t="s">
        <v>679</v>
      </c>
      <c r="I186" s="196" t="s">
        <v>680</v>
      </c>
      <c r="J186" s="196"/>
      <c r="K186" s="240"/>
    </row>
    <row r="187" spans="2:11" customFormat="1" ht="15" customHeight="1">
      <c r="B187" s="219"/>
      <c r="C187" s="196" t="s">
        <v>681</v>
      </c>
      <c r="D187" s="196"/>
      <c r="E187" s="196"/>
      <c r="F187" s="217" t="s">
        <v>605</v>
      </c>
      <c r="G187" s="196"/>
      <c r="H187" s="196" t="s">
        <v>682</v>
      </c>
      <c r="I187" s="196" t="s">
        <v>680</v>
      </c>
      <c r="J187" s="196"/>
      <c r="K187" s="240"/>
    </row>
    <row r="188" spans="2:11" customFormat="1" ht="15" customHeight="1">
      <c r="B188" s="219"/>
      <c r="C188" s="196" t="s">
        <v>683</v>
      </c>
      <c r="D188" s="196"/>
      <c r="E188" s="196"/>
      <c r="F188" s="217" t="s">
        <v>605</v>
      </c>
      <c r="G188" s="196"/>
      <c r="H188" s="196" t="s">
        <v>684</v>
      </c>
      <c r="I188" s="196" t="s">
        <v>680</v>
      </c>
      <c r="J188" s="196"/>
      <c r="K188" s="240"/>
    </row>
    <row r="189" spans="2:11" customFormat="1" ht="15" customHeight="1">
      <c r="B189" s="219"/>
      <c r="C189" s="253" t="s">
        <v>685</v>
      </c>
      <c r="D189" s="196"/>
      <c r="E189" s="196"/>
      <c r="F189" s="217" t="s">
        <v>605</v>
      </c>
      <c r="G189" s="196"/>
      <c r="H189" s="196" t="s">
        <v>686</v>
      </c>
      <c r="I189" s="196" t="s">
        <v>687</v>
      </c>
      <c r="J189" s="254" t="s">
        <v>688</v>
      </c>
      <c r="K189" s="240"/>
    </row>
    <row r="190" spans="2:11" customFormat="1" ht="15" customHeight="1">
      <c r="B190" s="255"/>
      <c r="C190" s="256" t="s">
        <v>689</v>
      </c>
      <c r="D190" s="257"/>
      <c r="E190" s="257"/>
      <c r="F190" s="258" t="s">
        <v>605</v>
      </c>
      <c r="G190" s="257"/>
      <c r="H190" s="257" t="s">
        <v>690</v>
      </c>
      <c r="I190" s="257" t="s">
        <v>687</v>
      </c>
      <c r="J190" s="259" t="s">
        <v>688</v>
      </c>
      <c r="K190" s="260"/>
    </row>
    <row r="191" spans="2:11" customFormat="1" ht="15" customHeight="1">
      <c r="B191" s="219"/>
      <c r="C191" s="253" t="s">
        <v>49</v>
      </c>
      <c r="D191" s="196"/>
      <c r="E191" s="196"/>
      <c r="F191" s="217" t="s">
        <v>599</v>
      </c>
      <c r="G191" s="196"/>
      <c r="H191" s="193" t="s">
        <v>691</v>
      </c>
      <c r="I191" s="196" t="s">
        <v>692</v>
      </c>
      <c r="J191" s="196"/>
      <c r="K191" s="240"/>
    </row>
    <row r="192" spans="2:11" customFormat="1" ht="15" customHeight="1">
      <c r="B192" s="219"/>
      <c r="C192" s="253" t="s">
        <v>693</v>
      </c>
      <c r="D192" s="196"/>
      <c r="E192" s="196"/>
      <c r="F192" s="217" t="s">
        <v>599</v>
      </c>
      <c r="G192" s="196"/>
      <c r="H192" s="196" t="s">
        <v>694</v>
      </c>
      <c r="I192" s="196" t="s">
        <v>634</v>
      </c>
      <c r="J192" s="196"/>
      <c r="K192" s="240"/>
    </row>
    <row r="193" spans="2:11" customFormat="1" ht="15" customHeight="1">
      <c r="B193" s="219"/>
      <c r="C193" s="253" t="s">
        <v>695</v>
      </c>
      <c r="D193" s="196"/>
      <c r="E193" s="196"/>
      <c r="F193" s="217" t="s">
        <v>599</v>
      </c>
      <c r="G193" s="196"/>
      <c r="H193" s="196" t="s">
        <v>696</v>
      </c>
      <c r="I193" s="196" t="s">
        <v>634</v>
      </c>
      <c r="J193" s="196"/>
      <c r="K193" s="240"/>
    </row>
    <row r="194" spans="2:11" customFormat="1" ht="15" customHeight="1">
      <c r="B194" s="219"/>
      <c r="C194" s="253" t="s">
        <v>697</v>
      </c>
      <c r="D194" s="196"/>
      <c r="E194" s="196"/>
      <c r="F194" s="217" t="s">
        <v>605</v>
      </c>
      <c r="G194" s="196"/>
      <c r="H194" s="196" t="s">
        <v>698</v>
      </c>
      <c r="I194" s="196" t="s">
        <v>634</v>
      </c>
      <c r="J194" s="196"/>
      <c r="K194" s="240"/>
    </row>
    <row r="195" spans="2:11" customFormat="1" ht="15" customHeight="1">
      <c r="B195" s="246"/>
      <c r="C195" s="261"/>
      <c r="D195" s="226"/>
      <c r="E195" s="226"/>
      <c r="F195" s="226"/>
      <c r="G195" s="226"/>
      <c r="H195" s="226"/>
      <c r="I195" s="226"/>
      <c r="J195" s="226"/>
      <c r="K195" s="247"/>
    </row>
    <row r="196" spans="2:11" customFormat="1" ht="18.75" customHeight="1">
      <c r="B196" s="228"/>
      <c r="C196" s="238"/>
      <c r="D196" s="238"/>
      <c r="E196" s="238"/>
      <c r="F196" s="248"/>
      <c r="G196" s="238"/>
      <c r="H196" s="238"/>
      <c r="I196" s="238"/>
      <c r="J196" s="238"/>
      <c r="K196" s="228"/>
    </row>
    <row r="197" spans="2:11" customFormat="1" ht="18.75" customHeight="1">
      <c r="B197" s="228"/>
      <c r="C197" s="238"/>
      <c r="D197" s="238"/>
      <c r="E197" s="238"/>
      <c r="F197" s="248"/>
      <c r="G197" s="238"/>
      <c r="H197" s="238"/>
      <c r="I197" s="238"/>
      <c r="J197" s="238"/>
      <c r="K197" s="228"/>
    </row>
    <row r="198" spans="2:11" customFormat="1" ht="18.75" customHeight="1"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</row>
    <row r="199" spans="2:11" customFormat="1" ht="13.5">
      <c r="B199" s="185"/>
      <c r="C199" s="186"/>
      <c r="D199" s="186"/>
      <c r="E199" s="186"/>
      <c r="F199" s="186"/>
      <c r="G199" s="186"/>
      <c r="H199" s="186"/>
      <c r="I199" s="186"/>
      <c r="J199" s="186"/>
      <c r="K199" s="187"/>
    </row>
    <row r="200" spans="2:11" customFormat="1" ht="21">
      <c r="B200" s="188"/>
      <c r="C200" s="312" t="s">
        <v>699</v>
      </c>
      <c r="D200" s="312"/>
      <c r="E200" s="312"/>
      <c r="F200" s="312"/>
      <c r="G200" s="312"/>
      <c r="H200" s="312"/>
      <c r="I200" s="312"/>
      <c r="J200" s="312"/>
      <c r="K200" s="189"/>
    </row>
    <row r="201" spans="2:11" customFormat="1" ht="25.5" customHeight="1">
      <c r="B201" s="188"/>
      <c r="C201" s="262" t="s">
        <v>700</v>
      </c>
      <c r="D201" s="262"/>
      <c r="E201" s="262"/>
      <c r="F201" s="262" t="s">
        <v>701</v>
      </c>
      <c r="G201" s="263"/>
      <c r="H201" s="313" t="s">
        <v>702</v>
      </c>
      <c r="I201" s="313"/>
      <c r="J201" s="313"/>
      <c r="K201" s="189"/>
    </row>
    <row r="202" spans="2:11" customFormat="1" ht="5.25" customHeight="1">
      <c r="B202" s="219"/>
      <c r="C202" s="214"/>
      <c r="D202" s="214"/>
      <c r="E202" s="214"/>
      <c r="F202" s="214"/>
      <c r="G202" s="238"/>
      <c r="H202" s="214"/>
      <c r="I202" s="214"/>
      <c r="J202" s="214"/>
      <c r="K202" s="240"/>
    </row>
    <row r="203" spans="2:11" customFormat="1" ht="15" customHeight="1">
      <c r="B203" s="219"/>
      <c r="C203" s="196" t="s">
        <v>692</v>
      </c>
      <c r="D203" s="196"/>
      <c r="E203" s="196"/>
      <c r="F203" s="217" t="s">
        <v>50</v>
      </c>
      <c r="G203" s="196"/>
      <c r="H203" s="311" t="s">
        <v>703</v>
      </c>
      <c r="I203" s="311"/>
      <c r="J203" s="311"/>
      <c r="K203" s="240"/>
    </row>
    <row r="204" spans="2:11" customFormat="1" ht="15" customHeight="1">
      <c r="B204" s="219"/>
      <c r="C204" s="196"/>
      <c r="D204" s="196"/>
      <c r="E204" s="196"/>
      <c r="F204" s="217" t="s">
        <v>51</v>
      </c>
      <c r="G204" s="196"/>
      <c r="H204" s="311" t="s">
        <v>704</v>
      </c>
      <c r="I204" s="311"/>
      <c r="J204" s="311"/>
      <c r="K204" s="240"/>
    </row>
    <row r="205" spans="2:11" customFormat="1" ht="15" customHeight="1">
      <c r="B205" s="219"/>
      <c r="C205" s="196"/>
      <c r="D205" s="196"/>
      <c r="E205" s="196"/>
      <c r="F205" s="217" t="s">
        <v>54</v>
      </c>
      <c r="G205" s="196"/>
      <c r="H205" s="311" t="s">
        <v>705</v>
      </c>
      <c r="I205" s="311"/>
      <c r="J205" s="311"/>
      <c r="K205" s="240"/>
    </row>
    <row r="206" spans="2:11" customFormat="1" ht="15" customHeight="1">
      <c r="B206" s="219"/>
      <c r="C206" s="196"/>
      <c r="D206" s="196"/>
      <c r="E206" s="196"/>
      <c r="F206" s="217" t="s">
        <v>52</v>
      </c>
      <c r="G206" s="196"/>
      <c r="H206" s="311" t="s">
        <v>706</v>
      </c>
      <c r="I206" s="311"/>
      <c r="J206" s="311"/>
      <c r="K206" s="240"/>
    </row>
    <row r="207" spans="2:11" customFormat="1" ht="15" customHeight="1">
      <c r="B207" s="219"/>
      <c r="C207" s="196"/>
      <c r="D207" s="196"/>
      <c r="E207" s="196"/>
      <c r="F207" s="217" t="s">
        <v>53</v>
      </c>
      <c r="G207" s="196"/>
      <c r="H207" s="311" t="s">
        <v>707</v>
      </c>
      <c r="I207" s="311"/>
      <c r="J207" s="311"/>
      <c r="K207" s="240"/>
    </row>
    <row r="208" spans="2:11" customFormat="1" ht="15" customHeight="1">
      <c r="B208" s="219"/>
      <c r="C208" s="196"/>
      <c r="D208" s="196"/>
      <c r="E208" s="196"/>
      <c r="F208" s="217"/>
      <c r="G208" s="196"/>
      <c r="H208" s="196"/>
      <c r="I208" s="196"/>
      <c r="J208" s="196"/>
      <c r="K208" s="240"/>
    </row>
    <row r="209" spans="2:11" customFormat="1" ht="15" customHeight="1">
      <c r="B209" s="219"/>
      <c r="C209" s="196" t="s">
        <v>646</v>
      </c>
      <c r="D209" s="196"/>
      <c r="E209" s="196"/>
      <c r="F209" s="217" t="s">
        <v>86</v>
      </c>
      <c r="G209" s="196"/>
      <c r="H209" s="311" t="s">
        <v>708</v>
      </c>
      <c r="I209" s="311"/>
      <c r="J209" s="311"/>
      <c r="K209" s="240"/>
    </row>
    <row r="210" spans="2:11" customFormat="1" ht="15" customHeight="1">
      <c r="B210" s="219"/>
      <c r="C210" s="196"/>
      <c r="D210" s="196"/>
      <c r="E210" s="196"/>
      <c r="F210" s="217" t="s">
        <v>541</v>
      </c>
      <c r="G210" s="196"/>
      <c r="H210" s="311" t="s">
        <v>542</v>
      </c>
      <c r="I210" s="311"/>
      <c r="J210" s="311"/>
      <c r="K210" s="240"/>
    </row>
    <row r="211" spans="2:11" customFormat="1" ht="15" customHeight="1">
      <c r="B211" s="219"/>
      <c r="C211" s="196"/>
      <c r="D211" s="196"/>
      <c r="E211" s="196"/>
      <c r="F211" s="217" t="s">
        <v>539</v>
      </c>
      <c r="G211" s="196"/>
      <c r="H211" s="311" t="s">
        <v>709</v>
      </c>
      <c r="I211" s="311"/>
      <c r="J211" s="311"/>
      <c r="K211" s="240"/>
    </row>
    <row r="212" spans="2:11" customFormat="1" ht="15" customHeight="1">
      <c r="B212" s="264"/>
      <c r="C212" s="196"/>
      <c r="D212" s="196"/>
      <c r="E212" s="196"/>
      <c r="F212" s="217" t="s">
        <v>543</v>
      </c>
      <c r="G212" s="253"/>
      <c r="H212" s="310" t="s">
        <v>544</v>
      </c>
      <c r="I212" s="310"/>
      <c r="J212" s="310"/>
      <c r="K212" s="265"/>
    </row>
    <row r="213" spans="2:11" customFormat="1" ht="15" customHeight="1">
      <c r="B213" s="264"/>
      <c r="C213" s="196"/>
      <c r="D213" s="196"/>
      <c r="E213" s="196"/>
      <c r="F213" s="217" t="s">
        <v>545</v>
      </c>
      <c r="G213" s="253"/>
      <c r="H213" s="310" t="s">
        <v>710</v>
      </c>
      <c r="I213" s="310"/>
      <c r="J213" s="310"/>
      <c r="K213" s="265"/>
    </row>
    <row r="214" spans="2:11" customFormat="1" ht="15" customHeight="1">
      <c r="B214" s="264"/>
      <c r="C214" s="196"/>
      <c r="D214" s="196"/>
      <c r="E214" s="196"/>
      <c r="F214" s="217"/>
      <c r="G214" s="253"/>
      <c r="H214" s="244"/>
      <c r="I214" s="244"/>
      <c r="J214" s="244"/>
      <c r="K214" s="265"/>
    </row>
    <row r="215" spans="2:11" customFormat="1" ht="15" customHeight="1">
      <c r="B215" s="264"/>
      <c r="C215" s="196" t="s">
        <v>670</v>
      </c>
      <c r="D215" s="196"/>
      <c r="E215" s="196"/>
      <c r="F215" s="217">
        <v>1</v>
      </c>
      <c r="G215" s="253"/>
      <c r="H215" s="310" t="s">
        <v>711</v>
      </c>
      <c r="I215" s="310"/>
      <c r="J215" s="310"/>
      <c r="K215" s="265"/>
    </row>
    <row r="216" spans="2:11" customFormat="1" ht="15" customHeight="1">
      <c r="B216" s="264"/>
      <c r="C216" s="196"/>
      <c r="D216" s="196"/>
      <c r="E216" s="196"/>
      <c r="F216" s="217">
        <v>2</v>
      </c>
      <c r="G216" s="253"/>
      <c r="H216" s="310" t="s">
        <v>712</v>
      </c>
      <c r="I216" s="310"/>
      <c r="J216" s="310"/>
      <c r="K216" s="265"/>
    </row>
    <row r="217" spans="2:11" customFormat="1" ht="15" customHeight="1">
      <c r="B217" s="264"/>
      <c r="C217" s="196"/>
      <c r="D217" s="196"/>
      <c r="E217" s="196"/>
      <c r="F217" s="217">
        <v>3</v>
      </c>
      <c r="G217" s="253"/>
      <c r="H217" s="310" t="s">
        <v>713</v>
      </c>
      <c r="I217" s="310"/>
      <c r="J217" s="310"/>
      <c r="K217" s="265"/>
    </row>
    <row r="218" spans="2:11" customFormat="1" ht="15" customHeight="1">
      <c r="B218" s="264"/>
      <c r="C218" s="196"/>
      <c r="D218" s="196"/>
      <c r="E218" s="196"/>
      <c r="F218" s="217">
        <v>4</v>
      </c>
      <c r="G218" s="253"/>
      <c r="H218" s="310" t="s">
        <v>714</v>
      </c>
      <c r="I218" s="310"/>
      <c r="J218" s="310"/>
      <c r="K218" s="265"/>
    </row>
    <row r="219" spans="2:11" customFormat="1" ht="12.75" customHeight="1">
      <c r="B219" s="266"/>
      <c r="C219" s="267"/>
      <c r="D219" s="267"/>
      <c r="E219" s="267"/>
      <c r="F219" s="267"/>
      <c r="G219" s="267"/>
      <c r="H219" s="267"/>
      <c r="I219" s="267"/>
      <c r="J219" s="267"/>
      <c r="K219" s="268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VRN - Vedlejší rozpočtové...</vt:lpstr>
      <vt:lpstr>ARS - Stavebně konstrukčn...</vt:lpstr>
      <vt:lpstr>EIS - Elektroinstalace</vt:lpstr>
      <vt:lpstr>Pokyny pro vyplnění</vt:lpstr>
      <vt:lpstr>'ARS - Stavebně konstrukčn...'!Názvy_tisku</vt:lpstr>
      <vt:lpstr>'EIS - Elektroinstalace'!Názvy_tisku</vt:lpstr>
      <vt:lpstr>'Rekapitulace stavby'!Názvy_tisku</vt:lpstr>
      <vt:lpstr>'VRN - Vedlejší rozpočtové...'!Názvy_tisku</vt:lpstr>
      <vt:lpstr>'ARS - Stavebně konstrukčn...'!Oblast_tisku</vt:lpstr>
      <vt:lpstr>'EIS - Elektroinstalace'!Oblast_tisku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Vilingr</dc:creator>
  <cp:lastModifiedBy>Vargová Kateřina</cp:lastModifiedBy>
  <dcterms:created xsi:type="dcterms:W3CDTF">2025-02-25T10:46:14Z</dcterms:created>
  <dcterms:modified xsi:type="dcterms:W3CDTF">2025-03-20T07:40:28Z</dcterms:modified>
</cp:coreProperties>
</file>