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armilsvo\OneDrive - MUML\Dokumenty\Městské muzeum - nástavba\I. etapa expozice v 2. NP\VŘ zhotovitel stavební část\Final\"/>
    </mc:Choice>
  </mc:AlternateContent>
  <xr:revisionPtr revIDLastSave="0" documentId="13_ncr:1_{6C93DFAE-08FD-4891-9DD4-5167C58D34A3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Rekapitulace stavby" sheetId="1" r:id="rId1"/>
    <sheet name="012 - 1. ETEPA NOVÁ" sheetId="2" r:id="rId2"/>
  </sheets>
  <definedNames>
    <definedName name="_xlnm._FilterDatabase" localSheetId="1" hidden="1">'012 - 1. ETEPA NOVÁ'!$C$117:$K$125</definedName>
    <definedName name="_xlnm.Print_Titles" localSheetId="1">'012 - 1. ETEPA NOVÁ'!$117:$117</definedName>
    <definedName name="_xlnm.Print_Titles" localSheetId="0">'Rekapitulace stavby'!$92:$92</definedName>
    <definedName name="_xlnm.Print_Area" localSheetId="1">'012 - 1. ETEPA NOVÁ'!$C$4:$J$76,'012 - 1. ETEPA NOVÁ'!$C$82:$J$99,'012 - 1. ETEPA NOVÁ'!$C$105:$J$125</definedName>
    <definedName name="_xlnm.Print_Area" localSheetId="0">'Rekapitulace stavby'!$D$4:$AO$76,'Rekapitulace stavby'!$C$82:$AQ$100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3" i="2" l="1"/>
  <c r="J122" i="2"/>
  <c r="J121" i="2"/>
  <c r="AY99" i="1" l="1"/>
  <c r="AX99" i="1"/>
  <c r="AY98" i="1"/>
  <c r="AX98" i="1"/>
  <c r="AY97" i="1"/>
  <c r="AX97" i="1"/>
  <c r="AY96" i="1"/>
  <c r="AX96" i="1"/>
  <c r="J37" i="2"/>
  <c r="J36" i="2"/>
  <c r="AY95" i="1" s="1"/>
  <c r="J35" i="2"/>
  <c r="AX95" i="1" s="1"/>
  <c r="BI124" i="2"/>
  <c r="BH124" i="2"/>
  <c r="BG124" i="2"/>
  <c r="BF124" i="2"/>
  <c r="T124" i="2"/>
  <c r="R124" i="2"/>
  <c r="P124" i="2"/>
  <c r="J115" i="2"/>
  <c r="F115" i="2"/>
  <c r="J114" i="2"/>
  <c r="F114" i="2"/>
  <c r="F112" i="2"/>
  <c r="E110" i="2"/>
  <c r="J92" i="2"/>
  <c r="F92" i="2"/>
  <c r="J91" i="2"/>
  <c r="F91" i="2"/>
  <c r="F89" i="2"/>
  <c r="E87" i="2"/>
  <c r="J12" i="2"/>
  <c r="J112" i="2" s="1"/>
  <c r="E7" i="2"/>
  <c r="E108" i="2" s="1"/>
  <c r="L90" i="1"/>
  <c r="AM90" i="1"/>
  <c r="AM89" i="1"/>
  <c r="L89" i="1"/>
  <c r="AM87" i="1"/>
  <c r="L87" i="1"/>
  <c r="L85" i="1"/>
  <c r="L84" i="1"/>
  <c r="AS94" i="1"/>
  <c r="BK124" i="2"/>
  <c r="J124" i="2"/>
  <c r="J120" i="2" s="1"/>
  <c r="J119" i="2" l="1"/>
  <c r="J118" i="2" s="1"/>
  <c r="J97" i="2"/>
  <c r="F35" i="2"/>
  <c r="BB95" i="1" s="1"/>
  <c r="F37" i="2"/>
  <c r="BD95" i="1" s="1"/>
  <c r="J34" i="2"/>
  <c r="AW95" i="1" s="1"/>
  <c r="F36" i="2"/>
  <c r="BC95" i="1" s="1"/>
  <c r="F34" i="2"/>
  <c r="BA95" i="1" s="1"/>
  <c r="T120" i="2"/>
  <c r="BK120" i="2"/>
  <c r="AU98" i="1"/>
  <c r="P120" i="2"/>
  <c r="AU96" i="1"/>
  <c r="AU97" i="1"/>
  <c r="R120" i="2"/>
  <c r="AU99" i="1"/>
  <c r="E85" i="2"/>
  <c r="J89" i="2"/>
  <c r="BE124" i="2"/>
  <c r="BD96" i="1"/>
  <c r="BC98" i="1"/>
  <c r="BB97" i="1"/>
  <c r="BD97" i="1"/>
  <c r="BB99" i="1"/>
  <c r="BA96" i="1"/>
  <c r="BA98" i="1"/>
  <c r="BC99" i="1"/>
  <c r="BC96" i="1"/>
  <c r="BD98" i="1"/>
  <c r="BA97" i="1"/>
  <c r="BC97" i="1"/>
  <c r="BA99" i="1"/>
  <c r="BB96" i="1"/>
  <c r="AW99" i="1"/>
  <c r="AW97" i="1"/>
  <c r="BB98" i="1"/>
  <c r="BD99" i="1"/>
  <c r="AW96" i="1"/>
  <c r="AW98" i="1"/>
  <c r="J98" i="2" l="1"/>
  <c r="AG98" i="1"/>
  <c r="P119" i="2"/>
  <c r="T119" i="2"/>
  <c r="R119" i="2"/>
  <c r="BK119" i="2"/>
  <c r="AG97" i="1"/>
  <c r="AV98" i="1"/>
  <c r="AT98" i="1" s="1"/>
  <c r="BD94" i="1"/>
  <c r="W33" i="1" s="1"/>
  <c r="AZ97" i="1"/>
  <c r="AZ99" i="1"/>
  <c r="AV97" i="1"/>
  <c r="AT97" i="1" s="1"/>
  <c r="AN97" i="1" s="1"/>
  <c r="BB94" i="1"/>
  <c r="AX94" i="1" s="1"/>
  <c r="AZ96" i="1"/>
  <c r="AV99" i="1"/>
  <c r="AT99" i="1" s="1"/>
  <c r="AG96" i="1"/>
  <c r="AZ98" i="1"/>
  <c r="BA94" i="1"/>
  <c r="W30" i="1" s="1"/>
  <c r="AV96" i="1"/>
  <c r="AT96" i="1" s="1"/>
  <c r="BC94" i="1"/>
  <c r="W32" i="1" s="1"/>
  <c r="AK26" i="1" l="1"/>
  <c r="W29" i="1" s="1"/>
  <c r="AK29" i="1" s="1"/>
  <c r="T118" i="2"/>
  <c r="P118" i="2"/>
  <c r="AU95" i="1" s="1"/>
  <c r="AU94" i="1" s="1"/>
  <c r="R118" i="2"/>
  <c r="BK118" i="2"/>
  <c r="AN98" i="1"/>
  <c r="AN96" i="1"/>
  <c r="W31" i="1"/>
  <c r="AW94" i="1"/>
  <c r="AG99" i="1"/>
  <c r="AY94" i="1"/>
  <c r="J30" i="2" l="1"/>
  <c r="J96" i="2"/>
  <c r="AN99" i="1"/>
  <c r="AG95" i="1" l="1"/>
  <c r="F33" i="2"/>
  <c r="AG94" i="1"/>
  <c r="AK35" i="1" s="1"/>
  <c r="J33" i="2" l="1"/>
  <c r="AZ95" i="1"/>
  <c r="AZ94" i="1" s="1"/>
  <c r="AV94" i="1" s="1"/>
  <c r="AT94" i="1" s="1"/>
  <c r="AN94" i="1"/>
  <c r="AV95" i="1" l="1"/>
  <c r="AT95" i="1" s="1"/>
  <c r="AN95" i="1" s="1"/>
  <c r="J39" i="2"/>
</calcChain>
</file>

<file path=xl/sharedStrings.xml><?xml version="1.0" encoding="utf-8"?>
<sst xmlns="http://schemas.openxmlformats.org/spreadsheetml/2006/main" count="327" uniqueCount="141">
  <si>
    <t>Export Komplet</t>
  </si>
  <si>
    <t/>
  </si>
  <si>
    <t>2.0</t>
  </si>
  <si>
    <t>False</t>
  </si>
  <si>
    <t>{f0d6b7fb-8cbc-4512-a76b-c8ae7259c3a2}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</si>
  <si>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</si>
  <si>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</si>
  <si>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</si>
  <si>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</si>
  <si>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</si>
  <si>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</si>
  <si>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</si>
  <si>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</si>
  <si>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260724-2</t>
  </si>
  <si>
    <t>Stavba:</t>
  </si>
  <si>
    <t>Rekonstrukce expozice a kinosálu Městského muzea Mariánské Lázně I. ETAPA</t>
  </si>
  <si>
    <t>KSO:</t>
  </si>
  <si>
    <t>CC-CZ:</t>
  </si>
  <si>
    <t>Místo:</t>
  </si>
  <si>
    <t>Mariánské Lázně</t>
  </si>
  <si>
    <t>Datum:</t>
  </si>
  <si>
    <t>Zadavatel:</t>
  </si>
  <si>
    <t>IČ:</t>
  </si>
  <si>
    <t>00254061</t>
  </si>
  <si>
    <t>Město Mariánské Lázně, Ruská 155, 353 01 M. Lázně</t>
  </si>
  <si>
    <t>DIČ:</t>
  </si>
  <si>
    <t>Zhotovitel:</t>
  </si>
  <si>
    <t xml:space="preserve"> </t>
  </si>
  <si>
    <t>Projektant:</t>
  </si>
  <si>
    <t>72202327</t>
  </si>
  <si>
    <t>Ing. arch. Václav Zůna, Nemocniční 49, 352 01 Aš</t>
  </si>
  <si>
    <t>CZ 7412021804</t>
  </si>
  <si>
    <t>True</t>
  </si>
  <si>
    <t>Zpracovatel:</t>
  </si>
  <si>
    <t>10347631</t>
  </si>
  <si>
    <t>V. Rakyta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</si>
  <si>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</si>
  <si>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</si>
  <si>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</si>
  <si>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</si>
  <si>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</si>
  <si>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</si>
  <si>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</si>
  <si>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</si>
  <si>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</si>
  <si>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</si>
  <si>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</si>
  <si>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</si>
  <si>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</si>
  <si>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</si>
  <si>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</si>
  <si>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</si>
  <si>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</si>
  <si>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</si>
  <si>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</si>
  <si>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</si>
  <si>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</si>
  <si>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</si>
  <si>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</si>
  <si>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</si>
  <si>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</si>
  <si>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</si>
  <si>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</si>
  <si>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</si>
  <si>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</si>
  <si>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</si>
  <si>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</si>
  <si>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</si>
  <si>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</si>
  <si>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</si>
  <si>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</si>
  <si>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</si>
  <si>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</si>
  <si>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</si>
  <si>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</si>
  <si>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</si>
  <si>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</si>
  <si>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</si>
  <si>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</si>
  <si>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</si>
  <si>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</si>
  <si>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</si>
  <si>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012</t>
  </si>
  <si>
    <t>1. ETEPA NOVÁ</t>
  </si>
  <si>
    <t>STA</t>
  </si>
  <si>
    <t>1</t>
  </si>
  <si>
    <t>{dda48b08-d9ef-417c-b703-a65e96d449e2}</t>
  </si>
  <si>
    <t>2</t>
  </si>
  <si>
    <t>022</t>
  </si>
  <si>
    <t>AV technika</t>
  </si>
  <si>
    <t>{b5f30170-7e6d-4892-94c8-a90526fecf44}</t>
  </si>
  <si>
    <t>023</t>
  </si>
  <si>
    <t>ÚT</t>
  </si>
  <si>
    <t>{5ab0b45d-3e6b-4b32-9b67-34a40f4a9990}</t>
  </si>
  <si>
    <t>024</t>
  </si>
  <si>
    <t>Elektroinstalace SLA</t>
  </si>
  <si>
    <t>{12858279-5b25-4d74-8f70-deff20c24dad}</t>
  </si>
  <si>
    <t>025</t>
  </si>
  <si>
    <t>Elektroinstalace SIL</t>
  </si>
  <si>
    <t>{4c6e20cb-849a-4055-aa55-749a2cc84de0}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</si>
  <si>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</si>
  <si>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</si>
  <si>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</si>
  <si>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</si>
  <si>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</si>
  <si>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</si>
  <si>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</si>
  <si>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</si>
  <si>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</si>
  <si>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</si>
  <si>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</si>
  <si>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</si>
  <si>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</si>
  <si>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</si>
  <si>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</si>
  <si>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</si>
  <si>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</si>
  <si>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</si>
  <si>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</si>
  <si>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</si>
  <si>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</si>
  <si>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</si>
  <si>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</si>
  <si>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</si>
  <si>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m2</t>
  </si>
  <si>
    <t>PSV</t>
  </si>
  <si>
    <t>Práce a dodávky PSV</t>
  </si>
  <si>
    <t>%</t>
  </si>
  <si>
    <t>16</t>
  </si>
  <si>
    <t>767</t>
  </si>
  <si>
    <t>Konstrukce zámečnické</t>
  </si>
  <si>
    <t>767114135R</t>
  </si>
  <si>
    <t>55341360</t>
  </si>
  <si>
    <t>Montáž stěn a příček rámových zasklených do zdiva bez požární odolnosti plochy přes 15 m2
O2 11,10*3,40=37,74</t>
  </si>
  <si>
    <r>
      <t xml:space="preserve">stěna rámová prosklená fixní Al komaxit dle RAL bez požární odolnosti čiré trojsklo  Uw=max. 0,8 W/m2K exteriér 
</t>
    </r>
    <r>
      <rPr>
        <i/>
        <sz val="9"/>
        <rFont val="Arial CE"/>
        <charset val="238"/>
      </rPr>
      <t>Poznámka k položce:
Profilový systém: 
Tepelná izolace: SI
Uspořádání uvnitř: Standardní
Uspořádání vně: Standardní
Povrch RAL Mat: RAL 7016 Anthrazitgrau
 Uw=max. 0,8 W/m2K
O2 11,10*3,40=37,74</t>
    </r>
  </si>
  <si>
    <t>767114825</t>
  </si>
  <si>
    <t>Demontáž stěn a příček rámových zasklených vnějších plochy přes 15 m2
O2 11,10*3,40=37,740</t>
  </si>
  <si>
    <t>998767212</t>
  </si>
  <si>
    <t>Přesun hmot procentní pro zámečnické konstrukce s omezením mechanizace v objektech v přes 6 do 12 m</t>
  </si>
  <si>
    <t>-713742272</t>
  </si>
  <si>
    <t>Expozice výměna okna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</si>
</sst>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  <charset val="238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7" fillId="5" borderId="22" xfId="0" applyFont="1" applyFill="1" applyBorder="1" applyAlignment="1" applyProtection="1">
      <alignment horizontal="center" vertical="center"/>
      <protection locked="0"/>
    </xf>
    <xf numFmtId="49" fontId="1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left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167" fontId="17" fillId="5" borderId="22" xfId="0" applyNumberFormat="1" applyFont="1" applyFill="1" applyBorder="1" applyAlignment="1" applyProtection="1">
      <alignment vertical="center"/>
      <protection locked="0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0" fontId="29" fillId="5" borderId="22" xfId="0" applyFont="1" applyFill="1" applyBorder="1" applyAlignment="1" applyProtection="1">
      <alignment horizontal="center" vertical="center"/>
      <protection locked="0"/>
    </xf>
    <xf numFmtId="49" fontId="2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5" borderId="22" xfId="0" applyFont="1" applyFill="1" applyBorder="1" applyAlignment="1" applyProtection="1">
      <alignment horizontal="left" vertical="center" wrapText="1"/>
      <protection locked="0"/>
    </xf>
    <xf numFmtId="0" fontId="29" fillId="5" borderId="22" xfId="0" applyFont="1" applyFill="1" applyBorder="1" applyAlignment="1" applyProtection="1">
      <alignment horizontal="center" vertical="center" wrapText="1"/>
      <protection locked="0"/>
    </xf>
    <xf numFmtId="167" fontId="29" fillId="5" borderId="22" xfId="0" applyNumberFormat="1" applyFont="1" applyFill="1" applyBorder="1" applyAlignment="1" applyProtection="1">
      <alignment vertical="center"/>
      <protection locked="0"/>
    </xf>
    <xf numFmtId="4" fontId="29" fillId="5" borderId="22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7" fontId="17" fillId="0" borderId="0" xfId="0" applyNumberFormat="1" applyFont="1" applyAlignment="1" applyProtection="1">
      <alignment vertical="center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Hypertextový odkaz" xfId="1" builtinId="8"/>
    <cellStyle name="Hypertextový odkaz 2" xfId="2" xr:uid="{BB4E27CF-11AE-42A6-A062-A03CEC87E541}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43" workbookViewId="0">
      <selection activeCell="AI26" sqref="AI2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92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85" t="s">
        <v>13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R5" s="16"/>
      <c r="BS5" s="13" t="s">
        <v>6</v>
      </c>
    </row>
    <row r="6" spans="1:74" ht="36.950000000000003" customHeight="1">
      <c r="B6" s="16"/>
      <c r="D6" s="21" t="s">
        <v>14</v>
      </c>
      <c r="K6" s="187" t="s">
        <v>15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143">
        <v>45741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600000000000001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27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22</v>
      </c>
      <c r="AN16" s="20" t="s">
        <v>29</v>
      </c>
      <c r="AR16" s="16"/>
      <c r="BS16" s="13" t="s">
        <v>3</v>
      </c>
    </row>
    <row r="17" spans="2:71" ht="18.600000000000001" customHeight="1">
      <c r="B17" s="16"/>
      <c r="E17" s="20" t="s">
        <v>30</v>
      </c>
      <c r="AK17" s="22" t="s">
        <v>25</v>
      </c>
      <c r="AN17" s="20" t="s">
        <v>31</v>
      </c>
      <c r="AR17" s="16"/>
      <c r="BS17" s="13" t="s">
        <v>32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33</v>
      </c>
      <c r="AK19" s="22" t="s">
        <v>22</v>
      </c>
      <c r="AN19" s="20" t="s">
        <v>34</v>
      </c>
      <c r="AR19" s="16"/>
      <c r="BS19" s="13" t="s">
        <v>6</v>
      </c>
    </row>
    <row r="20" spans="2:71" ht="18.600000000000001" customHeight="1">
      <c r="B20" s="16"/>
      <c r="E20" s="20" t="s">
        <v>35</v>
      </c>
      <c r="AK20" s="22" t="s">
        <v>25</v>
      </c>
      <c r="AN20" s="20" t="s">
        <v>1</v>
      </c>
      <c r="AR20" s="16"/>
      <c r="BS20" s="13" t="s">
        <v>32</v>
      </c>
    </row>
    <row r="21" spans="2:71" ht="6.95" customHeight="1">
      <c r="B21" s="16"/>
      <c r="AR21" s="16"/>
    </row>
    <row r="22" spans="2:71" ht="12" customHeight="1">
      <c r="B22" s="16"/>
      <c r="D22" s="22" t="s">
        <v>36</v>
      </c>
      <c r="AR22" s="16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9">
        <f>'012 - 1. ETEPA NOVÁ'!J118</f>
        <v>0</v>
      </c>
      <c r="AL26" s="190"/>
      <c r="AM26" s="190"/>
      <c r="AN26" s="190"/>
      <c r="AO26" s="19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91" t="s">
        <v>38</v>
      </c>
      <c r="M28" s="191"/>
      <c r="N28" s="191"/>
      <c r="O28" s="191"/>
      <c r="P28" s="191"/>
      <c r="W28" s="191" t="s">
        <v>39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40</v>
      </c>
      <c r="AL28" s="191"/>
      <c r="AM28" s="191"/>
      <c r="AN28" s="191"/>
      <c r="AO28" s="191"/>
      <c r="AR28" s="25"/>
    </row>
    <row r="29" spans="2:71" s="2" customFormat="1" ht="14.45" customHeight="1">
      <c r="B29" s="29"/>
      <c r="D29" s="22" t="s">
        <v>41</v>
      </c>
      <c r="F29" s="22" t="s">
        <v>42</v>
      </c>
      <c r="L29" s="182">
        <v>0.21</v>
      </c>
      <c r="M29" s="183"/>
      <c r="N29" s="183"/>
      <c r="O29" s="183"/>
      <c r="P29" s="183"/>
      <c r="W29" s="184">
        <f>AK26</f>
        <v>0</v>
      </c>
      <c r="X29" s="183"/>
      <c r="Y29" s="183"/>
      <c r="Z29" s="183"/>
      <c r="AA29" s="183"/>
      <c r="AB29" s="183"/>
      <c r="AC29" s="183"/>
      <c r="AD29" s="183"/>
      <c r="AE29" s="183"/>
      <c r="AK29" s="184">
        <f>W29*0.21</f>
        <v>0</v>
      </c>
      <c r="AL29" s="183"/>
      <c r="AM29" s="183"/>
      <c r="AN29" s="183"/>
      <c r="AO29" s="183"/>
      <c r="AR29" s="29"/>
    </row>
    <row r="30" spans="2:71" s="2" customFormat="1" ht="14.45" customHeight="1">
      <c r="B30" s="29"/>
      <c r="F30" s="22" t="s">
        <v>43</v>
      </c>
      <c r="L30" s="182">
        <v>0.12</v>
      </c>
      <c r="M30" s="183"/>
      <c r="N30" s="183"/>
      <c r="O30" s="183"/>
      <c r="P30" s="183"/>
      <c r="W30" s="184" t="e">
        <f>ROUND(BA94, 2)</f>
        <v>#REF!</v>
      </c>
      <c r="X30" s="183"/>
      <c r="Y30" s="183"/>
      <c r="Z30" s="183"/>
      <c r="AA30" s="183"/>
      <c r="AB30" s="183"/>
      <c r="AC30" s="183"/>
      <c r="AD30" s="183"/>
      <c r="AE30" s="183"/>
      <c r="AK30" s="184">
        <v>0</v>
      </c>
      <c r="AL30" s="183"/>
      <c r="AM30" s="183"/>
      <c r="AN30" s="183"/>
      <c r="AO30" s="183"/>
      <c r="AR30" s="29"/>
    </row>
    <row r="31" spans="2:71" s="2" customFormat="1" ht="14.45" hidden="1" customHeight="1">
      <c r="B31" s="29"/>
      <c r="F31" s="22" t="s">
        <v>44</v>
      </c>
      <c r="L31" s="182">
        <v>0.21</v>
      </c>
      <c r="M31" s="183"/>
      <c r="N31" s="183"/>
      <c r="O31" s="183"/>
      <c r="P31" s="183"/>
      <c r="W31" s="184" t="e">
        <f>ROUND(BB94, 2)</f>
        <v>#REF!</v>
      </c>
      <c r="X31" s="183"/>
      <c r="Y31" s="183"/>
      <c r="Z31" s="183"/>
      <c r="AA31" s="183"/>
      <c r="AB31" s="183"/>
      <c r="AC31" s="183"/>
      <c r="AD31" s="183"/>
      <c r="AE31" s="183"/>
      <c r="AK31" s="184">
        <v>0</v>
      </c>
      <c r="AL31" s="183"/>
      <c r="AM31" s="183"/>
      <c r="AN31" s="183"/>
      <c r="AO31" s="183"/>
      <c r="AR31" s="29"/>
    </row>
    <row r="32" spans="2:71" s="2" customFormat="1" ht="14.45" hidden="1" customHeight="1">
      <c r="B32" s="29"/>
      <c r="F32" s="22" t="s">
        <v>45</v>
      </c>
      <c r="L32" s="182">
        <v>0.12</v>
      </c>
      <c r="M32" s="183"/>
      <c r="N32" s="183"/>
      <c r="O32" s="183"/>
      <c r="P32" s="183"/>
      <c r="W32" s="184" t="e">
        <f>ROUND(BC94, 2)</f>
        <v>#REF!</v>
      </c>
      <c r="X32" s="183"/>
      <c r="Y32" s="183"/>
      <c r="Z32" s="183"/>
      <c r="AA32" s="183"/>
      <c r="AB32" s="183"/>
      <c r="AC32" s="183"/>
      <c r="AD32" s="183"/>
      <c r="AE32" s="183"/>
      <c r="AK32" s="184">
        <v>0</v>
      </c>
      <c r="AL32" s="183"/>
      <c r="AM32" s="183"/>
      <c r="AN32" s="183"/>
      <c r="AO32" s="183"/>
      <c r="AR32" s="29"/>
    </row>
    <row r="33" spans="2:44" s="2" customFormat="1" ht="14.45" hidden="1" customHeight="1">
      <c r="B33" s="29"/>
      <c r="F33" s="22" t="s">
        <v>46</v>
      </c>
      <c r="L33" s="182">
        <v>0</v>
      </c>
      <c r="M33" s="183"/>
      <c r="N33" s="183"/>
      <c r="O33" s="183"/>
      <c r="P33" s="183"/>
      <c r="W33" s="184" t="e">
        <f>ROUND(BD94, 2)</f>
        <v>#REF!</v>
      </c>
      <c r="X33" s="183"/>
      <c r="Y33" s="183"/>
      <c r="Z33" s="183"/>
      <c r="AA33" s="183"/>
      <c r="AB33" s="183"/>
      <c r="AC33" s="183"/>
      <c r="AD33" s="183"/>
      <c r="AE33" s="183"/>
      <c r="AK33" s="184">
        <v>0</v>
      </c>
      <c r="AL33" s="183"/>
      <c r="AM33" s="183"/>
      <c r="AN33" s="183"/>
      <c r="AO33" s="183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48</v>
      </c>
      <c r="U35" s="32"/>
      <c r="V35" s="32"/>
      <c r="W35" s="32"/>
      <c r="X35" s="196" t="s">
        <v>49</v>
      </c>
      <c r="Y35" s="194"/>
      <c r="Z35" s="194"/>
      <c r="AA35" s="194"/>
      <c r="AB35" s="194"/>
      <c r="AC35" s="32"/>
      <c r="AD35" s="32"/>
      <c r="AE35" s="32"/>
      <c r="AF35" s="32"/>
      <c r="AG35" s="32"/>
      <c r="AH35" s="32"/>
      <c r="AI35" s="32"/>
      <c r="AJ35" s="32"/>
      <c r="AK35" s="193">
        <f>SUM(AK26:AK33)</f>
        <v>0</v>
      </c>
      <c r="AL35" s="194"/>
      <c r="AM35" s="194"/>
      <c r="AN35" s="194"/>
      <c r="AO35" s="195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50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51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52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52</v>
      </c>
      <c r="AI60" s="27"/>
      <c r="AJ60" s="27"/>
      <c r="AK60" s="27"/>
      <c r="AL60" s="27"/>
      <c r="AM60" s="36" t="s">
        <v>53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55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52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52</v>
      </c>
      <c r="AI75" s="27"/>
      <c r="AJ75" s="27"/>
      <c r="AK75" s="27"/>
      <c r="AL75" s="27"/>
      <c r="AM75" s="36" t="s">
        <v>53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56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260724-2</v>
      </c>
      <c r="AR84" s="41"/>
    </row>
    <row r="85" spans="1:91" s="4" customFormat="1" ht="36.950000000000003" customHeight="1">
      <c r="B85" s="42"/>
      <c r="C85" s="43" t="s">
        <v>14</v>
      </c>
      <c r="L85" s="163" t="str">
        <f>K6</f>
        <v>Rekonstrukce expozice a kinosálu Městského muzea Mariánské Lázně I. ETAPA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Mariánské Lázně</v>
      </c>
      <c r="AI87" s="22" t="s">
        <v>20</v>
      </c>
      <c r="AM87" s="165">
        <f>IF(AN8= "","",AN8)</f>
        <v>45741</v>
      </c>
      <c r="AN87" s="165"/>
      <c r="AR87" s="25"/>
    </row>
    <row r="88" spans="1:91" s="1" customFormat="1" ht="6.95" customHeight="1">
      <c r="B88" s="25"/>
      <c r="AR88" s="25"/>
    </row>
    <row r="89" spans="1:91" s="1" customFormat="1" ht="25.7" customHeight="1">
      <c r="B89" s="25"/>
      <c r="C89" s="22" t="s">
        <v>21</v>
      </c>
      <c r="L89" s="3" t="str">
        <f>IF(E11= "","",E11)</f>
        <v>Město Mariánské Lázně, Ruská 155, 353 01 M. Lázně</v>
      </c>
      <c r="AI89" s="22" t="s">
        <v>28</v>
      </c>
      <c r="AM89" s="166" t="str">
        <f>IF(E17="","",E17)</f>
        <v>Ing. arch. Václav Zůna, Nemocniční 49, 352 01 Aš</v>
      </c>
      <c r="AN89" s="167"/>
      <c r="AO89" s="167"/>
      <c r="AP89" s="167"/>
      <c r="AR89" s="25"/>
      <c r="AS89" s="168" t="s">
        <v>57</v>
      </c>
      <c r="AT89" s="16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26</v>
      </c>
      <c r="L90" s="3" t="str">
        <f>IF(E14="","",E14)</f>
        <v xml:space="preserve"> </v>
      </c>
      <c r="AI90" s="22" t="s">
        <v>33</v>
      </c>
      <c r="AM90" s="166" t="str">
        <f>IF(E20="","",E20)</f>
        <v>V. Rakyta</v>
      </c>
      <c r="AN90" s="167"/>
      <c r="AO90" s="167"/>
      <c r="AP90" s="167"/>
      <c r="AR90" s="25"/>
      <c r="AS90" s="170"/>
      <c r="AT90" s="171"/>
      <c r="BD90" s="49"/>
    </row>
    <row r="91" spans="1:91" s="1" customFormat="1" ht="10.7" customHeight="1">
      <c r="B91" s="25"/>
      <c r="AR91" s="25"/>
      <c r="AS91" s="170"/>
      <c r="AT91" s="171"/>
      <c r="BD91" s="49"/>
    </row>
    <row r="92" spans="1:91" s="1" customFormat="1" ht="29.25" customHeight="1">
      <c r="B92" s="25"/>
      <c r="C92" s="172" t="s">
        <v>58</v>
      </c>
      <c r="D92" s="173"/>
      <c r="E92" s="173"/>
      <c r="F92" s="173"/>
      <c r="G92" s="173"/>
      <c r="H92" s="50"/>
      <c r="I92" s="174" t="s">
        <v>59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6" t="s">
        <v>60</v>
      </c>
      <c r="AH92" s="173"/>
      <c r="AI92" s="173"/>
      <c r="AJ92" s="173"/>
      <c r="AK92" s="173"/>
      <c r="AL92" s="173"/>
      <c r="AM92" s="173"/>
      <c r="AN92" s="174" t="s">
        <v>61</v>
      </c>
      <c r="AO92" s="173"/>
      <c r="AP92" s="175"/>
      <c r="AQ92" s="51" t="s">
        <v>62</v>
      </c>
      <c r="AR92" s="25"/>
      <c r="AS92" s="52" t="s">
        <v>63</v>
      </c>
      <c r="AT92" s="53" t="s">
        <v>64</v>
      </c>
      <c r="AU92" s="53" t="s">
        <v>65</v>
      </c>
      <c r="AV92" s="53" t="s">
        <v>66</v>
      </c>
      <c r="AW92" s="53" t="s">
        <v>67</v>
      </c>
      <c r="AX92" s="53" t="s">
        <v>68</v>
      </c>
      <c r="AY92" s="53" t="s">
        <v>69</v>
      </c>
      <c r="AZ92" s="53" t="s">
        <v>70</v>
      </c>
      <c r="BA92" s="53" t="s">
        <v>71</v>
      </c>
      <c r="BB92" s="53" t="s">
        <v>72</v>
      </c>
      <c r="BC92" s="53" t="s">
        <v>73</v>
      </c>
      <c r="BD92" s="54" t="s">
        <v>74</v>
      </c>
    </row>
    <row r="93" spans="1:91" s="1" customFormat="1" ht="10.7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75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0" t="e">
        <f>ROUND(SUM(AG95:AG99),2)</f>
        <v>#REF!</v>
      </c>
      <c r="AH94" s="180"/>
      <c r="AI94" s="180"/>
      <c r="AJ94" s="180"/>
      <c r="AK94" s="180"/>
      <c r="AL94" s="180"/>
      <c r="AM94" s="180"/>
      <c r="AN94" s="181" t="e">
        <f t="shared" ref="AN94:AN99" si="0">SUM(AG94,AT94)</f>
        <v>#REF!</v>
      </c>
      <c r="AO94" s="181"/>
      <c r="AP94" s="181"/>
      <c r="AQ94" s="60" t="s">
        <v>1</v>
      </c>
      <c r="AR94" s="56"/>
      <c r="AS94" s="61">
        <f>ROUND(SUM(AS95:AS99),2)</f>
        <v>0</v>
      </c>
      <c r="AT94" s="62" t="e">
        <f t="shared" ref="AT94:AT99" si="1">ROUND(SUM(AV94:AW94),2)</f>
        <v>#REF!</v>
      </c>
      <c r="AU94" s="63" t="e">
        <f>ROUND(SUM(AU95:AU99),5)</f>
        <v>#REF!</v>
      </c>
      <c r="AV94" s="62" t="e">
        <f>ROUND(AZ94*L29,2)</f>
        <v>#REF!</v>
      </c>
      <c r="AW94" s="62" t="e">
        <f>ROUND(BA94*L30,2)</f>
        <v>#REF!</v>
      </c>
      <c r="AX94" s="62" t="e">
        <f>ROUND(BB94*L29,2)</f>
        <v>#REF!</v>
      </c>
      <c r="AY94" s="62" t="e">
        <f>ROUND(BC94*L30,2)</f>
        <v>#REF!</v>
      </c>
      <c r="AZ94" s="62" t="e">
        <f>ROUND(SUM(AZ95:AZ99),2)</f>
        <v>#REF!</v>
      </c>
      <c r="BA94" s="62" t="e">
        <f>ROUND(SUM(BA95:BA99),2)</f>
        <v>#REF!</v>
      </c>
      <c r="BB94" s="62" t="e">
        <f>ROUND(SUM(BB95:BB99),2)</f>
        <v>#REF!</v>
      </c>
      <c r="BC94" s="62" t="e">
        <f>ROUND(SUM(BC95:BC99),2)</f>
        <v>#REF!</v>
      </c>
      <c r="BD94" s="64" t="e">
        <f>ROUND(SUM(BD95:BD99),2)</f>
        <v>#REF!</v>
      </c>
      <c r="BS94" s="65" t="s">
        <v>76</v>
      </c>
      <c r="BT94" s="65" t="s">
        <v>77</v>
      </c>
      <c r="BU94" s="66" t="s">
        <v>78</v>
      </c>
      <c r="BV94" s="65" t="s">
        <v>79</v>
      </c>
      <c r="BW94" s="65" t="s">
        <v>4</v>
      </c>
      <c r="BX94" s="65" t="s">
        <v>80</v>
      </c>
      <c r="CL94" s="65" t="s">
        <v>1</v>
      </c>
    </row>
    <row r="95" spans="1:91" s="6" customFormat="1" ht="16.5" customHeight="1">
      <c r="A95" s="67" t="s">
        <v>81</v>
      </c>
      <c r="B95" s="68"/>
      <c r="C95" s="69"/>
      <c r="D95" s="179" t="s">
        <v>82</v>
      </c>
      <c r="E95" s="179"/>
      <c r="F95" s="179"/>
      <c r="G95" s="179"/>
      <c r="H95" s="179"/>
      <c r="I95" s="70"/>
      <c r="J95" s="179" t="s">
        <v>83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'012 - 1. ETEPA NOVÁ'!J30</f>
        <v>0</v>
      </c>
      <c r="AH95" s="178"/>
      <c r="AI95" s="178"/>
      <c r="AJ95" s="178"/>
      <c r="AK95" s="178"/>
      <c r="AL95" s="178"/>
      <c r="AM95" s="178"/>
      <c r="AN95" s="177">
        <f t="shared" si="0"/>
        <v>0</v>
      </c>
      <c r="AO95" s="178"/>
      <c r="AP95" s="178"/>
      <c r="AQ95" s="71" t="s">
        <v>84</v>
      </c>
      <c r="AR95" s="68"/>
      <c r="AS95" s="72">
        <v>0</v>
      </c>
      <c r="AT95" s="73">
        <f t="shared" si="1"/>
        <v>0</v>
      </c>
      <c r="AU95" s="74" t="e">
        <f>'012 - 1. ETEPA NOVÁ'!P118</f>
        <v>#REF!</v>
      </c>
      <c r="AV95" s="73">
        <f>'012 - 1. ETEPA NOVÁ'!J33</f>
        <v>0</v>
      </c>
      <c r="AW95" s="73">
        <f>'012 - 1. ETEPA NOVÁ'!J34</f>
        <v>0</v>
      </c>
      <c r="AX95" s="73">
        <f>'012 - 1. ETEPA NOVÁ'!J35</f>
        <v>0</v>
      </c>
      <c r="AY95" s="73">
        <f>'012 - 1. ETEPA NOVÁ'!J36</f>
        <v>0</v>
      </c>
      <c r="AZ95" s="73">
        <f>'012 - 1. ETEPA NOVÁ'!F33</f>
        <v>0</v>
      </c>
      <c r="BA95" s="73">
        <f>'012 - 1. ETEPA NOVÁ'!F34</f>
        <v>0</v>
      </c>
      <c r="BB95" s="73">
        <f>'012 - 1. ETEPA NOVÁ'!F35</f>
        <v>0</v>
      </c>
      <c r="BC95" s="73">
        <f>'012 - 1. ETEPA NOVÁ'!F36</f>
        <v>0</v>
      </c>
      <c r="BD95" s="75">
        <f>'012 - 1. ETEPA NOVÁ'!F37</f>
        <v>0</v>
      </c>
      <c r="BT95" s="76" t="s">
        <v>85</v>
      </c>
      <c r="BV95" s="76" t="s">
        <v>79</v>
      </c>
      <c r="BW95" s="76" t="s">
        <v>86</v>
      </c>
      <c r="BX95" s="76" t="s">
        <v>4</v>
      </c>
      <c r="CL95" s="76" t="s">
        <v>1</v>
      </c>
      <c r="CM95" s="76" t="s">
        <v>87</v>
      </c>
    </row>
    <row r="96" spans="1:91" s="6" customFormat="1" ht="16.5" customHeight="1">
      <c r="A96" s="67" t="s">
        <v>81</v>
      </c>
      <c r="B96" s="68"/>
      <c r="C96" s="69"/>
      <c r="D96" s="179" t="s">
        <v>88</v>
      </c>
      <c r="E96" s="179"/>
      <c r="F96" s="179"/>
      <c r="G96" s="179"/>
      <c r="H96" s="179"/>
      <c r="I96" s="70"/>
      <c r="J96" s="179" t="s">
        <v>89</v>
      </c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7" t="e">
        <f>#REF!</f>
        <v>#REF!</v>
      </c>
      <c r="AH96" s="178"/>
      <c r="AI96" s="178"/>
      <c r="AJ96" s="178"/>
      <c r="AK96" s="178"/>
      <c r="AL96" s="178"/>
      <c r="AM96" s="178"/>
      <c r="AN96" s="177" t="e">
        <f t="shared" si="0"/>
        <v>#REF!</v>
      </c>
      <c r="AO96" s="178"/>
      <c r="AP96" s="178"/>
      <c r="AQ96" s="71" t="s">
        <v>84</v>
      </c>
      <c r="AR96" s="68"/>
      <c r="AS96" s="72">
        <v>0</v>
      </c>
      <c r="AT96" s="73" t="e">
        <f t="shared" si="1"/>
        <v>#REF!</v>
      </c>
      <c r="AU96" s="74" t="e">
        <f>#REF!</f>
        <v>#REF!</v>
      </c>
      <c r="AV96" s="73" t="e">
        <f>#REF!</f>
        <v>#REF!</v>
      </c>
      <c r="AW96" s="73" t="e">
        <f>#REF!</f>
        <v>#REF!</v>
      </c>
      <c r="AX96" s="73" t="e">
        <f>#REF!</f>
        <v>#REF!</v>
      </c>
      <c r="AY96" s="73" t="e">
        <f>#REF!</f>
        <v>#REF!</v>
      </c>
      <c r="AZ96" s="73" t="e">
        <f>#REF!</f>
        <v>#REF!</v>
      </c>
      <c r="BA96" s="73" t="e">
        <f>#REF!</f>
        <v>#REF!</v>
      </c>
      <c r="BB96" s="73" t="e">
        <f>#REF!</f>
        <v>#REF!</v>
      </c>
      <c r="BC96" s="73" t="e">
        <f>#REF!</f>
        <v>#REF!</v>
      </c>
      <c r="BD96" s="75" t="e">
        <f>#REF!</f>
        <v>#REF!</v>
      </c>
      <c r="BT96" s="76" t="s">
        <v>85</v>
      </c>
      <c r="BV96" s="76" t="s">
        <v>79</v>
      </c>
      <c r="BW96" s="76" t="s">
        <v>90</v>
      </c>
      <c r="BX96" s="76" t="s">
        <v>4</v>
      </c>
      <c r="CL96" s="76" t="s">
        <v>1</v>
      </c>
      <c r="CM96" s="76" t="s">
        <v>87</v>
      </c>
    </row>
    <row r="97" spans="1:91" s="6" customFormat="1" ht="16.5" customHeight="1">
      <c r="A97" s="67" t="s">
        <v>81</v>
      </c>
      <c r="B97" s="68"/>
      <c r="C97" s="69"/>
      <c r="D97" s="179" t="s">
        <v>91</v>
      </c>
      <c r="E97" s="179"/>
      <c r="F97" s="179"/>
      <c r="G97" s="179"/>
      <c r="H97" s="179"/>
      <c r="I97" s="70"/>
      <c r="J97" s="179" t="s">
        <v>92</v>
      </c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7" t="e">
        <f>#REF!</f>
        <v>#REF!</v>
      </c>
      <c r="AH97" s="178"/>
      <c r="AI97" s="178"/>
      <c r="AJ97" s="178"/>
      <c r="AK97" s="178"/>
      <c r="AL97" s="178"/>
      <c r="AM97" s="178"/>
      <c r="AN97" s="177" t="e">
        <f t="shared" si="0"/>
        <v>#REF!</v>
      </c>
      <c r="AO97" s="178"/>
      <c r="AP97" s="178"/>
      <c r="AQ97" s="71" t="s">
        <v>84</v>
      </c>
      <c r="AR97" s="68"/>
      <c r="AS97" s="72">
        <v>0</v>
      </c>
      <c r="AT97" s="73" t="e">
        <f t="shared" si="1"/>
        <v>#REF!</v>
      </c>
      <c r="AU97" s="74" t="e">
        <f>#REF!</f>
        <v>#REF!</v>
      </c>
      <c r="AV97" s="73" t="e">
        <f>#REF!</f>
        <v>#REF!</v>
      </c>
      <c r="AW97" s="73" t="e">
        <f>#REF!</f>
        <v>#REF!</v>
      </c>
      <c r="AX97" s="73" t="e">
        <f>#REF!</f>
        <v>#REF!</v>
      </c>
      <c r="AY97" s="73" t="e">
        <f>#REF!</f>
        <v>#REF!</v>
      </c>
      <c r="AZ97" s="73" t="e">
        <f>#REF!</f>
        <v>#REF!</v>
      </c>
      <c r="BA97" s="73" t="e">
        <f>#REF!</f>
        <v>#REF!</v>
      </c>
      <c r="BB97" s="73" t="e">
        <f>#REF!</f>
        <v>#REF!</v>
      </c>
      <c r="BC97" s="73" t="e">
        <f>#REF!</f>
        <v>#REF!</v>
      </c>
      <c r="BD97" s="75" t="e">
        <f>#REF!</f>
        <v>#REF!</v>
      </c>
      <c r="BT97" s="76" t="s">
        <v>85</v>
      </c>
      <c r="BV97" s="76" t="s">
        <v>79</v>
      </c>
      <c r="BW97" s="76" t="s">
        <v>93</v>
      </c>
      <c r="BX97" s="76" t="s">
        <v>4</v>
      </c>
      <c r="CL97" s="76" t="s">
        <v>1</v>
      </c>
      <c r="CM97" s="76" t="s">
        <v>87</v>
      </c>
    </row>
    <row r="98" spans="1:91" s="6" customFormat="1" ht="16.5" customHeight="1">
      <c r="A98" s="67" t="s">
        <v>81</v>
      </c>
      <c r="B98" s="68"/>
      <c r="C98" s="69"/>
      <c r="D98" s="179" t="s">
        <v>94</v>
      </c>
      <c r="E98" s="179"/>
      <c r="F98" s="179"/>
      <c r="G98" s="179"/>
      <c r="H98" s="179"/>
      <c r="I98" s="70"/>
      <c r="J98" s="179" t="s">
        <v>95</v>
      </c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7" t="e">
        <f>#REF!</f>
        <v>#REF!</v>
      </c>
      <c r="AH98" s="178"/>
      <c r="AI98" s="178"/>
      <c r="AJ98" s="178"/>
      <c r="AK98" s="178"/>
      <c r="AL98" s="178"/>
      <c r="AM98" s="178"/>
      <c r="AN98" s="177" t="e">
        <f t="shared" si="0"/>
        <v>#REF!</v>
      </c>
      <c r="AO98" s="178"/>
      <c r="AP98" s="178"/>
      <c r="AQ98" s="71" t="s">
        <v>84</v>
      </c>
      <c r="AR98" s="68"/>
      <c r="AS98" s="72">
        <v>0</v>
      </c>
      <c r="AT98" s="73" t="e">
        <f t="shared" si="1"/>
        <v>#REF!</v>
      </c>
      <c r="AU98" s="74" t="e">
        <f>#REF!</f>
        <v>#REF!</v>
      </c>
      <c r="AV98" s="73" t="e">
        <f>#REF!</f>
        <v>#REF!</v>
      </c>
      <c r="AW98" s="73" t="e">
        <f>#REF!</f>
        <v>#REF!</v>
      </c>
      <c r="AX98" s="73" t="e">
        <f>#REF!</f>
        <v>#REF!</v>
      </c>
      <c r="AY98" s="73" t="e">
        <f>#REF!</f>
        <v>#REF!</v>
      </c>
      <c r="AZ98" s="73" t="e">
        <f>#REF!</f>
        <v>#REF!</v>
      </c>
      <c r="BA98" s="73" t="e">
        <f>#REF!</f>
        <v>#REF!</v>
      </c>
      <c r="BB98" s="73" t="e">
        <f>#REF!</f>
        <v>#REF!</v>
      </c>
      <c r="BC98" s="73" t="e">
        <f>#REF!</f>
        <v>#REF!</v>
      </c>
      <c r="BD98" s="75" t="e">
        <f>#REF!</f>
        <v>#REF!</v>
      </c>
      <c r="BT98" s="76" t="s">
        <v>85</v>
      </c>
      <c r="BV98" s="76" t="s">
        <v>79</v>
      </c>
      <c r="BW98" s="76" t="s">
        <v>96</v>
      </c>
      <c r="BX98" s="76" t="s">
        <v>4</v>
      </c>
      <c r="CL98" s="76" t="s">
        <v>1</v>
      </c>
      <c r="CM98" s="76" t="s">
        <v>87</v>
      </c>
    </row>
    <row r="99" spans="1:91" s="6" customFormat="1" ht="16.5" customHeight="1">
      <c r="A99" s="67" t="s">
        <v>81</v>
      </c>
      <c r="B99" s="68"/>
      <c r="C99" s="69"/>
      <c r="D99" s="179" t="s">
        <v>97</v>
      </c>
      <c r="E99" s="179"/>
      <c r="F99" s="179"/>
      <c r="G99" s="179"/>
      <c r="H99" s="179"/>
      <c r="I99" s="70"/>
      <c r="J99" s="179" t="s">
        <v>98</v>
      </c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7" t="e">
        <f>#REF!</f>
        <v>#REF!</v>
      </c>
      <c r="AH99" s="178"/>
      <c r="AI99" s="178"/>
      <c r="AJ99" s="178"/>
      <c r="AK99" s="178"/>
      <c r="AL99" s="178"/>
      <c r="AM99" s="178"/>
      <c r="AN99" s="177" t="e">
        <f t="shared" si="0"/>
        <v>#REF!</v>
      </c>
      <c r="AO99" s="178"/>
      <c r="AP99" s="178"/>
      <c r="AQ99" s="71" t="s">
        <v>84</v>
      </c>
      <c r="AR99" s="68"/>
      <c r="AS99" s="77">
        <v>0</v>
      </c>
      <c r="AT99" s="78" t="e">
        <f t="shared" si="1"/>
        <v>#REF!</v>
      </c>
      <c r="AU99" s="79" t="e">
        <f>#REF!</f>
        <v>#REF!</v>
      </c>
      <c r="AV99" s="78" t="e">
        <f>#REF!</f>
        <v>#REF!</v>
      </c>
      <c r="AW99" s="78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80" t="e">
        <f>#REF!</f>
        <v>#REF!</v>
      </c>
      <c r="BT99" s="76" t="s">
        <v>85</v>
      </c>
      <c r="BV99" s="76" t="s">
        <v>79</v>
      </c>
      <c r="BW99" s="76" t="s">
        <v>99</v>
      </c>
      <c r="BX99" s="76" t="s">
        <v>4</v>
      </c>
      <c r="CL99" s="76" t="s">
        <v>1</v>
      </c>
      <c r="CM99" s="76" t="s">
        <v>87</v>
      </c>
    </row>
    <row r="100" spans="1:91" s="1" customFormat="1" ht="30" customHeight="1">
      <c r="B100" s="25"/>
      <c r="AR100" s="25"/>
    </row>
    <row r="101" spans="1:91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25"/>
    </row>
  </sheetData>
  <mergeCells count="56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12 - 1. ETEPA NOVÁ'!C2" display="/" xr:uid="{00000000-0004-0000-0000-000000000000}"/>
    <hyperlink ref="A96" location="'022 - AV technika'!C2" display="/" xr:uid="{00000000-0004-0000-0000-000001000000}"/>
    <hyperlink ref="A97" location="'023 - ÚT'!C2" display="/" xr:uid="{00000000-0004-0000-0000-000002000000}"/>
    <hyperlink ref="A98" location="'024 - Elektroinstalace SLA'!C2" display="/" xr:uid="{00000000-0004-0000-0000-000003000000}"/>
    <hyperlink ref="A99" location="'025 - Elektroinstalace SIL'!C2" display="/" xr:uid="{00000000-0004-0000-0000-000004000000}"/>
  </hyperlinks>
  <pageMargins left="0.39374999999999999" right="0.39374999999999999" top="0.39374999999999999" bottom="0.39374999999999999" header="0" footer="0"/>
  <pageSetup paperSize="9" scale="77" fitToHeight="100" orientation="portrait" blackAndWhite="1" horizontalDpi="300" verticalDpi="300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6"/>
  <sheetViews>
    <sheetView showGridLines="0" tabSelected="1" topLeftCell="A92" workbookViewId="0">
      <selection activeCell="H124" sqref="H124"/>
    </sheetView>
  </sheetViews>
  <sheetFormatPr defaultRowHeight="11.25"/>
  <cols>
    <col min="1" max="1" width="8.33203125" customWidth="1"/>
    <col min="2" max="2" width="1.1640625" customWidth="1"/>
    <col min="3" max="3" width="4.6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87</v>
      </c>
    </row>
    <row r="4" spans="2:46" ht="24.95" customHeight="1">
      <c r="B4" s="16"/>
      <c r="D4" s="17" t="s">
        <v>100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7" t="str">
        <f>'Rekapitulace stavby'!K6</f>
        <v>Rekonstrukce expozice a kinosálu Městského muzea Mariánské Lázně I. ETAPA</v>
      </c>
      <c r="F7" s="198"/>
      <c r="G7" s="198"/>
      <c r="H7" s="198"/>
      <c r="L7" s="16"/>
    </row>
    <row r="8" spans="2:46" s="1" customFormat="1" ht="12" customHeight="1">
      <c r="B8" s="25"/>
      <c r="D8" s="22" t="s">
        <v>101</v>
      </c>
      <c r="L8" s="25"/>
    </row>
    <row r="9" spans="2:46" s="1" customFormat="1" ht="16.5" customHeight="1">
      <c r="B9" s="25"/>
      <c r="E9" s="163" t="s">
        <v>140</v>
      </c>
      <c r="F9" s="199"/>
      <c r="G9" s="199"/>
      <c r="H9" s="19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>
        <f>'Rekapitulace stavby'!AN8</f>
        <v>45741</v>
      </c>
      <c r="L12" s="25"/>
    </row>
    <row r="13" spans="2:46" s="1" customFormat="1" ht="10.7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23</v>
      </c>
      <c r="L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22</v>
      </c>
      <c r="J17" s="20" t="s">
        <v>1</v>
      </c>
      <c r="L17" s="25"/>
    </row>
    <row r="18" spans="2:12" s="1" customFormat="1" ht="18" customHeight="1">
      <c r="B18" s="25"/>
      <c r="E18" s="20" t="s">
        <v>27</v>
      </c>
      <c r="I18" s="22" t="s">
        <v>25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28</v>
      </c>
      <c r="I20" s="22" t="s">
        <v>22</v>
      </c>
      <c r="J20" s="20" t="s">
        <v>29</v>
      </c>
      <c r="L20" s="25"/>
    </row>
    <row r="21" spans="2:12" s="1" customFormat="1" ht="18" customHeight="1">
      <c r="B21" s="25"/>
      <c r="E21" s="20" t="s">
        <v>30</v>
      </c>
      <c r="I21" s="22" t="s">
        <v>25</v>
      </c>
      <c r="J21" s="20" t="s">
        <v>31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22</v>
      </c>
      <c r="J23" s="20" t="s">
        <v>34</v>
      </c>
      <c r="L23" s="25"/>
    </row>
    <row r="24" spans="2:12" s="1" customFormat="1" ht="18" customHeight="1">
      <c r="B24" s="25"/>
      <c r="E24" s="20" t="s">
        <v>35</v>
      </c>
      <c r="I24" s="22" t="s">
        <v>25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36</v>
      </c>
      <c r="L26" s="25"/>
    </row>
    <row r="27" spans="2:12" s="7" customFormat="1" ht="16.5" customHeight="1">
      <c r="B27" s="82"/>
      <c r="E27" s="188" t="s">
        <v>1</v>
      </c>
      <c r="F27" s="188"/>
      <c r="G27" s="188"/>
      <c r="H27" s="188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37</v>
      </c>
      <c r="J30" s="59">
        <f>ROUND(J118,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39</v>
      </c>
      <c r="I32" s="28" t="s">
        <v>38</v>
      </c>
      <c r="J32" s="28" t="s">
        <v>40</v>
      </c>
      <c r="L32" s="25"/>
    </row>
    <row r="33" spans="2:12" s="1" customFormat="1" ht="14.45" customHeight="1">
      <c r="B33" s="25"/>
      <c r="D33" s="48" t="s">
        <v>41</v>
      </c>
      <c r="E33" s="22" t="s">
        <v>42</v>
      </c>
      <c r="F33" s="84">
        <f>J30</f>
        <v>0</v>
      </c>
      <c r="I33" s="85">
        <v>0.21</v>
      </c>
      <c r="J33" s="84">
        <f>F33*0.21</f>
        <v>0</v>
      </c>
      <c r="L33" s="25"/>
    </row>
    <row r="34" spans="2:12" s="1" customFormat="1" ht="16.5" customHeight="1">
      <c r="B34" s="25"/>
      <c r="E34" s="22" t="s">
        <v>43</v>
      </c>
      <c r="F34" s="84">
        <f>ROUND((SUM(BF118:BF125)),  2)</f>
        <v>0</v>
      </c>
      <c r="I34" s="85">
        <v>0.12</v>
      </c>
      <c r="J34" s="84">
        <f>ROUND(((SUM(BF118:BF125))*I34),  2)</f>
        <v>0</v>
      </c>
      <c r="L34" s="25"/>
    </row>
    <row r="35" spans="2:12" s="1" customFormat="1" ht="14.45" hidden="1" customHeight="1">
      <c r="B35" s="25"/>
      <c r="E35" s="22" t="s">
        <v>44</v>
      </c>
      <c r="F35" s="84">
        <f>ROUND((SUM(BG118:BG125)),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45</v>
      </c>
      <c r="F36" s="84">
        <f>ROUND((SUM(BH118:BH125)),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46</v>
      </c>
      <c r="F37" s="84">
        <f>ROUND((SUM(BI118:BI125)),  2)</f>
        <v>0</v>
      </c>
      <c r="I37" s="85">
        <v>0</v>
      </c>
      <c r="J37" s="84">
        <f>0</f>
        <v>0</v>
      </c>
      <c r="L37" s="25"/>
    </row>
    <row r="38" spans="2:12" s="1" customFormat="1" ht="12" customHeight="1">
      <c r="B38" s="25"/>
      <c r="L38" s="25"/>
    </row>
    <row r="39" spans="2:12" s="1" customFormat="1" ht="25.35" customHeight="1">
      <c r="B39" s="25"/>
      <c r="C39" s="86"/>
      <c r="D39" s="87" t="s">
        <v>47</v>
      </c>
      <c r="E39" s="50"/>
      <c r="F39" s="50"/>
      <c r="G39" s="88" t="s">
        <v>48</v>
      </c>
      <c r="H39" s="89" t="s">
        <v>49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50</v>
      </c>
      <c r="E50" s="35"/>
      <c r="F50" s="35"/>
      <c r="G50" s="34" t="s">
        <v>51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52</v>
      </c>
      <c r="E61" s="27"/>
      <c r="F61" s="92" t="s">
        <v>53</v>
      </c>
      <c r="G61" s="36" t="s">
        <v>52</v>
      </c>
      <c r="H61" s="27"/>
      <c r="I61" s="27"/>
      <c r="J61" s="93" t="s">
        <v>53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54</v>
      </c>
      <c r="E65" s="35"/>
      <c r="F65" s="35"/>
      <c r="G65" s="34" t="s">
        <v>55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52</v>
      </c>
      <c r="E76" s="27"/>
      <c r="F76" s="92" t="s">
        <v>53</v>
      </c>
      <c r="G76" s="36" t="s">
        <v>52</v>
      </c>
      <c r="H76" s="27"/>
      <c r="I76" s="27"/>
      <c r="J76" s="93" t="s">
        <v>53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102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97" t="str">
        <f>E7</f>
        <v>Rekonstrukce expozice a kinosálu Městského muzea Mariánské Lázně I. ETAPA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101</v>
      </c>
      <c r="L86" s="25"/>
    </row>
    <row r="87" spans="2:47" s="1" customFormat="1" ht="16.5" customHeight="1">
      <c r="B87" s="25"/>
      <c r="E87" s="163" t="str">
        <f>E9</f>
        <v>Expozice výměna okna</v>
      </c>
      <c r="F87" s="199"/>
      <c r="G87" s="199"/>
      <c r="H87" s="19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Mariánské Lázně</v>
      </c>
      <c r="I89" s="22" t="s">
        <v>20</v>
      </c>
      <c r="J89" s="45">
        <f>IF(J12="","",J12)</f>
        <v>45741</v>
      </c>
      <c r="L89" s="25"/>
    </row>
    <row r="90" spans="2:47" s="1" customFormat="1" ht="6.95" customHeight="1">
      <c r="B90" s="25"/>
      <c r="L90" s="25"/>
    </row>
    <row r="91" spans="2:47" s="1" customFormat="1" ht="39.950000000000003" customHeight="1">
      <c r="B91" s="25"/>
      <c r="C91" s="22" t="s">
        <v>21</v>
      </c>
      <c r="F91" s="20" t="str">
        <f>E15</f>
        <v>Město Mariánské Lázně, Ruská 155, 353 01 M. Lázně</v>
      </c>
      <c r="I91" s="22" t="s">
        <v>28</v>
      </c>
      <c r="J91" s="23" t="str">
        <f>E21</f>
        <v>Ing. arch. Václav Zůna, Nemocniční 49, 352 01 Aš</v>
      </c>
      <c r="L91" s="25"/>
    </row>
    <row r="92" spans="2:47" s="1" customFormat="1" ht="15.2" customHeight="1">
      <c r="B92" s="25"/>
      <c r="C92" s="22" t="s">
        <v>26</v>
      </c>
      <c r="F92" s="20" t="str">
        <f>IF(E18="","",E18)</f>
        <v xml:space="preserve"> </v>
      </c>
      <c r="I92" s="22" t="s">
        <v>33</v>
      </c>
      <c r="J92" s="23" t="str">
        <f>E24</f>
        <v>V. Rakyta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103</v>
      </c>
      <c r="D94" s="86"/>
      <c r="E94" s="86"/>
      <c r="F94" s="86"/>
      <c r="G94" s="86"/>
      <c r="H94" s="86"/>
      <c r="I94" s="86"/>
      <c r="J94" s="95" t="s">
        <v>104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7" customHeight="1">
      <c r="B96" s="25"/>
      <c r="C96" s="96" t="s">
        <v>105</v>
      </c>
      <c r="J96" s="59">
        <f t="shared" ref="J96" si="0">J118</f>
        <v>0</v>
      </c>
      <c r="L96" s="25"/>
      <c r="AU96" s="13" t="s">
        <v>106</v>
      </c>
    </row>
    <row r="97" spans="2:12" s="8" customFormat="1" ht="24.95" customHeight="1">
      <c r="B97" s="97"/>
      <c r="D97" s="98" t="s">
        <v>107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108</v>
      </c>
      <c r="E98" s="103"/>
      <c r="F98" s="103"/>
      <c r="G98" s="103"/>
      <c r="H98" s="103"/>
      <c r="I98" s="103"/>
      <c r="J98" s="104">
        <f>J120</f>
        <v>0</v>
      </c>
      <c r="L98" s="101"/>
    </row>
    <row r="99" spans="2:12" s="1" customFormat="1" ht="21.75" customHeight="1">
      <c r="B99" s="25"/>
      <c r="L99" s="25"/>
    </row>
    <row r="100" spans="2:12" s="1" customFormat="1" ht="6.95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4" spans="2:12" s="1" customFormat="1" ht="6.95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5" customHeight="1">
      <c r="B105" s="25"/>
      <c r="C105" s="17" t="s">
        <v>109</v>
      </c>
      <c r="L105" s="25"/>
    </row>
    <row r="106" spans="2:12" s="1" customFormat="1" ht="6.95" customHeight="1">
      <c r="B106" s="25"/>
      <c r="L106" s="25"/>
    </row>
    <row r="107" spans="2:12" s="1" customFormat="1" ht="12" customHeight="1">
      <c r="B107" s="25"/>
      <c r="C107" s="22" t="s">
        <v>14</v>
      </c>
      <c r="L107" s="25"/>
    </row>
    <row r="108" spans="2:12" s="1" customFormat="1" ht="26.25" customHeight="1">
      <c r="B108" s="25"/>
      <c r="E108" s="197" t="str">
        <f>E7</f>
        <v>Rekonstrukce expozice a kinosálu Městského muzea Mariánské Lázně I. ETAPA</v>
      </c>
      <c r="F108" s="198"/>
      <c r="G108" s="198"/>
      <c r="H108" s="198"/>
      <c r="L108" s="25"/>
    </row>
    <row r="109" spans="2:12" s="1" customFormat="1" ht="12" customHeight="1">
      <c r="B109" s="25"/>
      <c r="C109" s="22" t="s">
        <v>101</v>
      </c>
      <c r="L109" s="25"/>
    </row>
    <row r="110" spans="2:12" s="1" customFormat="1" ht="16.5" customHeight="1">
      <c r="B110" s="25"/>
      <c r="E110" s="163" t="str">
        <f>E9</f>
        <v>Expozice výměna okna</v>
      </c>
      <c r="F110" s="199"/>
      <c r="G110" s="199"/>
      <c r="H110" s="199"/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18</v>
      </c>
      <c r="F112" s="20" t="str">
        <f>F12</f>
        <v>Mariánské Lázně</v>
      </c>
      <c r="I112" s="22" t="s">
        <v>20</v>
      </c>
      <c r="J112" s="45">
        <f>IF(J12="","",J12)</f>
        <v>45741</v>
      </c>
      <c r="L112" s="25"/>
    </row>
    <row r="113" spans="2:65" s="1" customFormat="1" ht="6.95" customHeight="1">
      <c r="B113" s="25"/>
      <c r="L113" s="25"/>
    </row>
    <row r="114" spans="2:65" s="1" customFormat="1" ht="39.950000000000003" customHeight="1">
      <c r="B114" s="25"/>
      <c r="C114" s="22" t="s">
        <v>21</v>
      </c>
      <c r="F114" s="20" t="str">
        <f>E15</f>
        <v>Město Mariánské Lázně, Ruská 155, 353 01 M. Lázně</v>
      </c>
      <c r="I114" s="22" t="s">
        <v>28</v>
      </c>
      <c r="J114" s="23" t="str">
        <f>E21</f>
        <v>Ing. arch. Václav Zůna, Nemocniční 49, 352 01 Aš</v>
      </c>
      <c r="L114" s="25"/>
    </row>
    <row r="115" spans="2:65" s="1" customFormat="1" ht="15.2" customHeight="1">
      <c r="B115" s="25"/>
      <c r="C115" s="22" t="s">
        <v>26</v>
      </c>
      <c r="F115" s="20" t="str">
        <f>IF(E18="","",E18)</f>
        <v xml:space="preserve"> </v>
      </c>
      <c r="I115" s="22" t="s">
        <v>33</v>
      </c>
      <c r="J115" s="23" t="str">
        <f>E24</f>
        <v>V. Rakyta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5"/>
      <c r="C117" s="106" t="s">
        <v>110</v>
      </c>
      <c r="D117" s="107" t="s">
        <v>62</v>
      </c>
      <c r="E117" s="107" t="s">
        <v>58</v>
      </c>
      <c r="F117" s="107" t="s">
        <v>59</v>
      </c>
      <c r="G117" s="107" t="s">
        <v>111</v>
      </c>
      <c r="H117" s="107" t="s">
        <v>112</v>
      </c>
      <c r="I117" s="107" t="s">
        <v>113</v>
      </c>
      <c r="J117" s="108" t="s">
        <v>104</v>
      </c>
      <c r="K117" s="109" t="s">
        <v>114</v>
      </c>
      <c r="L117" s="105"/>
      <c r="M117" s="52" t="s">
        <v>1</v>
      </c>
      <c r="N117" s="53" t="s">
        <v>41</v>
      </c>
      <c r="O117" s="53" t="s">
        <v>115</v>
      </c>
      <c r="P117" s="53" t="s">
        <v>116</v>
      </c>
      <c r="Q117" s="53" t="s">
        <v>117</v>
      </c>
      <c r="R117" s="53" t="s">
        <v>118</v>
      </c>
      <c r="S117" s="53" t="s">
        <v>119</v>
      </c>
      <c r="T117" s="54" t="s">
        <v>120</v>
      </c>
    </row>
    <row r="118" spans="2:65" s="1" customFormat="1" ht="22.7" customHeight="1">
      <c r="B118" s="25"/>
      <c r="C118" s="57" t="s">
        <v>121</v>
      </c>
      <c r="J118" s="110">
        <f>J119</f>
        <v>0</v>
      </c>
      <c r="L118" s="25"/>
      <c r="M118" s="55"/>
      <c r="N118" s="46"/>
      <c r="O118" s="46"/>
      <c r="P118" s="111" t="e">
        <f>#REF!+P119+#REF!+#REF!</f>
        <v>#REF!</v>
      </c>
      <c r="Q118" s="46"/>
      <c r="R118" s="111" t="e">
        <f>#REF!+R119+#REF!+#REF!</f>
        <v>#REF!</v>
      </c>
      <c r="S118" s="46"/>
      <c r="T118" s="112" t="e">
        <f>#REF!+T119+#REF!+#REF!</f>
        <v>#REF!</v>
      </c>
      <c r="AT118" s="13" t="s">
        <v>76</v>
      </c>
      <c r="AU118" s="13" t="s">
        <v>106</v>
      </c>
      <c r="BK118" s="113" t="e">
        <f>#REF!+BK119+#REF!+#REF!</f>
        <v>#REF!</v>
      </c>
    </row>
    <row r="119" spans="2:65" s="11" customFormat="1" ht="25.9" customHeight="1">
      <c r="B119" s="114"/>
      <c r="D119" s="115" t="s">
        <v>76</v>
      </c>
      <c r="E119" s="116" t="s">
        <v>125</v>
      </c>
      <c r="F119" s="116" t="s">
        <v>126</v>
      </c>
      <c r="J119" s="117">
        <f>J120</f>
        <v>0</v>
      </c>
      <c r="L119" s="114"/>
      <c r="M119" s="118"/>
      <c r="P119" s="119" t="e">
        <f>#REF!+#REF!+#REF!+#REF!+#REF!+#REF!+#REF!+#REF!+P120+#REF!+#REF!+#REF!+#REF!+#REF!</f>
        <v>#REF!</v>
      </c>
      <c r="R119" s="119" t="e">
        <f>#REF!+#REF!+#REF!+#REF!+#REF!+#REF!+#REF!+#REF!+R120+#REF!+#REF!+#REF!+#REF!+#REF!</f>
        <v>#REF!</v>
      </c>
      <c r="T119" s="120" t="e">
        <f>#REF!+#REF!+#REF!+#REF!+#REF!+#REF!+#REF!+#REF!+T120+#REF!+#REF!+#REF!+#REF!+#REF!</f>
        <v>#REF!</v>
      </c>
      <c r="AR119" s="115" t="s">
        <v>87</v>
      </c>
      <c r="AT119" s="121" t="s">
        <v>76</v>
      </c>
      <c r="AU119" s="121" t="s">
        <v>77</v>
      </c>
      <c r="AY119" s="115" t="s">
        <v>122</v>
      </c>
      <c r="BK119" s="122" t="e">
        <f>#REF!+#REF!+#REF!+#REF!+#REF!+#REF!+#REF!+#REF!+BK120+#REF!+#REF!+#REF!+#REF!+#REF!</f>
        <v>#REF!</v>
      </c>
    </row>
    <row r="120" spans="2:65" s="11" customFormat="1" ht="22.7" customHeight="1">
      <c r="B120" s="114"/>
      <c r="D120" s="115" t="s">
        <v>76</v>
      </c>
      <c r="E120" s="123" t="s">
        <v>129</v>
      </c>
      <c r="F120" s="123" t="s">
        <v>130</v>
      </c>
      <c r="J120" s="124">
        <f>J121+J122+J123+J124</f>
        <v>0</v>
      </c>
      <c r="L120" s="114"/>
      <c r="M120" s="118"/>
      <c r="P120" s="119">
        <f>SUM(P121:P124)</f>
        <v>0</v>
      </c>
      <c r="R120" s="119">
        <f>SUM(R121:R124)</f>
        <v>0</v>
      </c>
      <c r="T120" s="120">
        <f>SUM(T121:T124)</f>
        <v>0</v>
      </c>
      <c r="AR120" s="115" t="s">
        <v>87</v>
      </c>
      <c r="AT120" s="121" t="s">
        <v>76</v>
      </c>
      <c r="AU120" s="121" t="s">
        <v>85</v>
      </c>
      <c r="AY120" s="115" t="s">
        <v>122</v>
      </c>
      <c r="BK120" s="122">
        <f>SUM(BK121:BK124)</f>
        <v>0</v>
      </c>
    </row>
    <row r="121" spans="2:65" s="1" customFormat="1" ht="48" customHeight="1">
      <c r="B121" s="125"/>
      <c r="C121" s="150">
        <v>29</v>
      </c>
      <c r="D121" s="150"/>
      <c r="E121" s="145" t="s">
        <v>131</v>
      </c>
      <c r="F121" s="146" t="s">
        <v>133</v>
      </c>
      <c r="G121" s="147" t="s">
        <v>124</v>
      </c>
      <c r="H121" s="148">
        <v>37.74</v>
      </c>
      <c r="I121" s="149"/>
      <c r="J121" s="149">
        <f t="shared" ref="J121:J122" si="1">ROUND(I121*H121,2)</f>
        <v>0</v>
      </c>
      <c r="K121" s="139"/>
      <c r="L121" s="140"/>
      <c r="M121" s="141"/>
      <c r="N121" s="142"/>
      <c r="O121" s="135"/>
      <c r="P121" s="135"/>
      <c r="Q121" s="135"/>
      <c r="R121" s="135"/>
      <c r="S121" s="135"/>
      <c r="T121" s="136"/>
      <c r="AR121" s="137"/>
      <c r="AT121" s="137"/>
      <c r="AU121" s="137"/>
      <c r="AY121" s="13"/>
      <c r="BE121" s="138"/>
      <c r="BF121" s="138"/>
      <c r="BG121" s="138"/>
      <c r="BH121" s="138"/>
      <c r="BI121" s="138"/>
      <c r="BJ121" s="13"/>
      <c r="BK121" s="138"/>
      <c r="BL121" s="13"/>
      <c r="BM121" s="137"/>
    </row>
    <row r="122" spans="2:65" s="1" customFormat="1" ht="142.5" customHeight="1">
      <c r="B122" s="125"/>
      <c r="C122" s="150">
        <v>30</v>
      </c>
      <c r="D122" s="150"/>
      <c r="E122" s="151" t="s">
        <v>132</v>
      </c>
      <c r="F122" s="152" t="s">
        <v>134</v>
      </c>
      <c r="G122" s="153" t="s">
        <v>124</v>
      </c>
      <c r="H122" s="154">
        <v>37.74</v>
      </c>
      <c r="I122" s="155"/>
      <c r="J122" s="155">
        <f t="shared" si="1"/>
        <v>0</v>
      </c>
      <c r="K122" s="139"/>
      <c r="L122" s="140"/>
      <c r="M122" s="141"/>
      <c r="N122" s="142"/>
      <c r="O122" s="135"/>
      <c r="P122" s="135"/>
      <c r="Q122" s="135"/>
      <c r="R122" s="135"/>
      <c r="S122" s="135"/>
      <c r="T122" s="136"/>
      <c r="AR122" s="137"/>
      <c r="AT122" s="137"/>
      <c r="AU122" s="137"/>
      <c r="AY122" s="13"/>
      <c r="BE122" s="138"/>
      <c r="BF122" s="138"/>
      <c r="BG122" s="138"/>
      <c r="BH122" s="138"/>
      <c r="BI122" s="138"/>
      <c r="BJ122" s="13"/>
      <c r="BK122" s="138"/>
      <c r="BL122" s="13"/>
      <c r="BM122" s="137"/>
    </row>
    <row r="123" spans="2:65" s="1" customFormat="1" ht="53.25" customHeight="1">
      <c r="B123" s="125"/>
      <c r="C123" s="144">
        <v>33</v>
      </c>
      <c r="D123" s="144" t="s">
        <v>123</v>
      </c>
      <c r="E123" s="145" t="s">
        <v>135</v>
      </c>
      <c r="F123" s="146" t="s">
        <v>136</v>
      </c>
      <c r="G123" s="147" t="s">
        <v>124</v>
      </c>
      <c r="H123" s="148">
        <v>37.74</v>
      </c>
      <c r="I123" s="149"/>
      <c r="J123" s="149">
        <f t="shared" ref="J123" si="2">ROUND(I123*H123,2)</f>
        <v>0</v>
      </c>
      <c r="K123" s="132"/>
      <c r="L123" s="25"/>
      <c r="M123" s="133"/>
      <c r="N123" s="134"/>
      <c r="O123" s="135"/>
      <c r="P123" s="135"/>
      <c r="Q123" s="135"/>
      <c r="R123" s="135"/>
      <c r="S123" s="135"/>
      <c r="T123" s="136"/>
      <c r="AR123" s="137"/>
      <c r="AT123" s="137"/>
      <c r="AU123" s="137"/>
      <c r="AY123" s="13"/>
      <c r="BE123" s="138"/>
      <c r="BF123" s="138"/>
      <c r="BG123" s="138"/>
      <c r="BH123" s="138"/>
      <c r="BI123" s="138"/>
      <c r="BJ123" s="13"/>
      <c r="BK123" s="138"/>
      <c r="BL123" s="13"/>
      <c r="BM123" s="137"/>
    </row>
    <row r="124" spans="2:65" s="1" customFormat="1" ht="33" customHeight="1">
      <c r="B124" s="125"/>
      <c r="C124" s="126">
        <v>36</v>
      </c>
      <c r="D124" s="126" t="s">
        <v>123</v>
      </c>
      <c r="E124" s="127" t="s">
        <v>137</v>
      </c>
      <c r="F124" s="128" t="s">
        <v>138</v>
      </c>
      <c r="G124" s="129" t="s">
        <v>127</v>
      </c>
      <c r="H124" s="130"/>
      <c r="I124" s="131"/>
      <c r="J124" s="131">
        <f t="shared" ref="J124" si="3">ROUND(I124*H124,2)</f>
        <v>0</v>
      </c>
      <c r="K124" s="132"/>
      <c r="L124" s="25"/>
      <c r="M124" s="133" t="s">
        <v>1</v>
      </c>
      <c r="N124" s="134" t="s">
        <v>42</v>
      </c>
      <c r="O124" s="135">
        <v>0</v>
      </c>
      <c r="P124" s="135">
        <f t="shared" ref="P124" si="4">O124*H124</f>
        <v>0</v>
      </c>
      <c r="Q124" s="135">
        <v>0</v>
      </c>
      <c r="R124" s="135">
        <f t="shared" ref="R124" si="5">Q124*H124</f>
        <v>0</v>
      </c>
      <c r="S124" s="135">
        <v>0</v>
      </c>
      <c r="T124" s="136">
        <f t="shared" ref="T124" si="6">S124*H124</f>
        <v>0</v>
      </c>
      <c r="AR124" s="137" t="s">
        <v>128</v>
      </c>
      <c r="AT124" s="137" t="s">
        <v>123</v>
      </c>
      <c r="AU124" s="137" t="s">
        <v>87</v>
      </c>
      <c r="AY124" s="13" t="s">
        <v>122</v>
      </c>
      <c r="BE124" s="138">
        <f t="shared" ref="BE124" si="7">IF(N124="základní",J124,0)</f>
        <v>0</v>
      </c>
      <c r="BF124" s="138">
        <f t="shared" ref="BF124" si="8">IF(N124="snížená",J124,0)</f>
        <v>0</v>
      </c>
      <c r="BG124" s="138">
        <f t="shared" ref="BG124" si="9">IF(N124="zákl. přenesená",J124,0)</f>
        <v>0</v>
      </c>
      <c r="BH124" s="138">
        <f t="shared" ref="BH124" si="10">IF(N124="sníž. přenesená",J124,0)</f>
        <v>0</v>
      </c>
      <c r="BI124" s="138">
        <f t="shared" ref="BI124" si="11">IF(N124="nulová",J124,0)</f>
        <v>0</v>
      </c>
      <c r="BJ124" s="13" t="s">
        <v>85</v>
      </c>
      <c r="BK124" s="138">
        <f t="shared" ref="BK124" si="12">ROUND(I124*H124,2)</f>
        <v>0</v>
      </c>
      <c r="BL124" s="13" t="s">
        <v>128</v>
      </c>
      <c r="BM124" s="137" t="s">
        <v>139</v>
      </c>
    </row>
    <row r="125" spans="2:65" s="1" customFormat="1" ht="24.2" customHeight="1">
      <c r="B125" s="125"/>
      <c r="C125" s="156"/>
      <c r="D125" s="156"/>
      <c r="E125" s="157"/>
      <c r="F125" s="158"/>
      <c r="G125" s="159"/>
      <c r="H125" s="160"/>
      <c r="I125" s="161"/>
      <c r="J125" s="161"/>
      <c r="K125" s="162"/>
      <c r="L125" s="25"/>
      <c r="M125" s="133"/>
      <c r="N125" s="134"/>
      <c r="O125" s="135"/>
      <c r="P125" s="135"/>
      <c r="Q125" s="135"/>
      <c r="R125" s="135"/>
      <c r="S125" s="135"/>
      <c r="T125" s="136"/>
      <c r="AR125" s="137"/>
      <c r="AT125" s="137"/>
      <c r="AU125" s="137"/>
      <c r="AY125" s="13"/>
      <c r="BE125" s="138"/>
      <c r="BF125" s="138"/>
      <c r="BG125" s="138"/>
      <c r="BH125" s="138"/>
      <c r="BI125" s="138"/>
      <c r="BJ125" s="13"/>
      <c r="BK125" s="138"/>
      <c r="BL125" s="13"/>
      <c r="BM125" s="137"/>
    </row>
    <row r="126" spans="2:65" s="1" customFormat="1" ht="6.95" customHeight="1"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25"/>
    </row>
  </sheetData>
  <autoFilter ref="C117:K125" xr:uid="{00000000-0009-0000-0000-000001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91" fitToHeight="100" orientation="portrait" blackAndWhite="1" horizontalDpi="300" verticalDpi="300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012 - 1. ETEPA NOVÁ</vt:lpstr>
      <vt:lpstr>'012 - 1. ETEPA NOVÁ'!Názvy_tisku</vt:lpstr>
      <vt:lpstr>'Rekapitulace stavby'!Názvy_tisku</vt:lpstr>
      <vt:lpstr>'012 - 1. ETEPA NOVÁ'!Oblast_tisku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Vladimír Rakyta</dc:creator>
  <cp:keywords/>
  <dc:description/>
  <cp:lastModifiedBy>Svoboda Jarmil</cp:lastModifiedBy>
  <cp:revision/>
  <cp:lastPrinted>2025-05-09T12:09:38Z</cp:lastPrinted>
  <dcterms:created xsi:type="dcterms:W3CDTF">2024-12-02T15:12:14Z</dcterms:created>
  <dcterms:modified xsi:type="dcterms:W3CDTF">2025-05-21T08:15:26Z</dcterms:modified>
  <cp:category/>
  <cp:contentStatus/>
</cp:coreProperties>
</file>