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Venkovní schodiště a..." sheetId="2" r:id="rId2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'01 - Venkovní schodiště a...'!$C$94:$K$285</definedName>
    <definedName name="_xlnm.Print_Area" localSheetId="1">'01 - Venkovní schodiště a...'!$C$4:$J$39,'01 - Venkovní schodiště a...'!$C$82:$K$285</definedName>
    <definedName name="_xlnm.Print_Titles" localSheetId="1">'01 - Venkovní schodiště a...'!$94:$94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284"/>
  <c r="BH284"/>
  <c r="BG284"/>
  <c r="BF284"/>
  <c r="T284"/>
  <c r="T283"/>
  <c r="R284"/>
  <c r="R283"/>
  <c r="P284"/>
  <c r="P283"/>
  <c r="BI281"/>
  <c r="BH281"/>
  <c r="BG281"/>
  <c r="BF281"/>
  <c r="T281"/>
  <c r="T280"/>
  <c r="R281"/>
  <c r="R280"/>
  <c r="P281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1"/>
  <c r="BH271"/>
  <c r="BG271"/>
  <c r="BF271"/>
  <c r="T271"/>
  <c r="T270"/>
  <c r="R271"/>
  <c r="R270"/>
  <c r="P271"/>
  <c r="P270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6"/>
  <c r="BH256"/>
  <c r="BG256"/>
  <c r="BF256"/>
  <c r="T256"/>
  <c r="R256"/>
  <c r="P256"/>
  <c r="BI255"/>
  <c r="BH255"/>
  <c r="BG255"/>
  <c r="BF255"/>
  <c r="T255"/>
  <c r="R255"/>
  <c r="P255"/>
  <c r="BI250"/>
  <c r="BH250"/>
  <c r="BG250"/>
  <c r="BF250"/>
  <c r="T250"/>
  <c r="R250"/>
  <c r="P250"/>
  <c r="BI246"/>
  <c r="BH246"/>
  <c r="BG246"/>
  <c r="BF246"/>
  <c r="T246"/>
  <c r="R246"/>
  <c r="P246"/>
  <c r="BI244"/>
  <c r="BH244"/>
  <c r="BG244"/>
  <c r="BF244"/>
  <c r="T244"/>
  <c r="R244"/>
  <c r="P244"/>
  <c r="BI239"/>
  <c r="BH239"/>
  <c r="BG239"/>
  <c r="BF239"/>
  <c r="T239"/>
  <c r="R239"/>
  <c r="P239"/>
  <c r="BI237"/>
  <c r="BH237"/>
  <c r="BG237"/>
  <c r="BF237"/>
  <c r="T237"/>
  <c r="R237"/>
  <c r="P237"/>
  <c r="BI233"/>
  <c r="BH233"/>
  <c r="BG233"/>
  <c r="BF233"/>
  <c r="T233"/>
  <c r="R233"/>
  <c r="P233"/>
  <c r="BI231"/>
  <c r="BH231"/>
  <c r="BG231"/>
  <c r="BF231"/>
  <c r="T231"/>
  <c r="R231"/>
  <c r="P231"/>
  <c r="BI226"/>
  <c r="BH226"/>
  <c r="BG226"/>
  <c r="BF226"/>
  <c r="T226"/>
  <c r="R226"/>
  <c r="P226"/>
  <c r="BI221"/>
  <c r="BH221"/>
  <c r="BG221"/>
  <c r="BF221"/>
  <c r="T221"/>
  <c r="R221"/>
  <c r="P221"/>
  <c r="BI217"/>
  <c r="BH217"/>
  <c r="BG217"/>
  <c r="BF217"/>
  <c r="T217"/>
  <c r="R217"/>
  <c r="P217"/>
  <c r="BI214"/>
  <c r="BH214"/>
  <c r="BG214"/>
  <c r="BF214"/>
  <c r="T214"/>
  <c r="T213"/>
  <c r="R214"/>
  <c r="R213"/>
  <c r="P214"/>
  <c r="P213"/>
  <c r="BI212"/>
  <c r="BH212"/>
  <c r="BG212"/>
  <c r="BF212"/>
  <c r="T212"/>
  <c r="R212"/>
  <c r="P212"/>
  <c r="BI206"/>
  <c r="BH206"/>
  <c r="BG206"/>
  <c r="BF206"/>
  <c r="T206"/>
  <c r="R206"/>
  <c r="P206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4"/>
  <c r="BH194"/>
  <c r="BG194"/>
  <c r="BF194"/>
  <c r="T194"/>
  <c r="R194"/>
  <c r="P194"/>
  <c r="BI191"/>
  <c r="BH191"/>
  <c r="BG191"/>
  <c r="BF191"/>
  <c r="T191"/>
  <c r="R191"/>
  <c r="P191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77"/>
  <c r="BH177"/>
  <c r="BG177"/>
  <c r="BF177"/>
  <c r="T177"/>
  <c r="R177"/>
  <c r="P177"/>
  <c r="BI172"/>
  <c r="BH172"/>
  <c r="BG172"/>
  <c r="BF172"/>
  <c r="T172"/>
  <c r="R172"/>
  <c r="P172"/>
  <c r="BI166"/>
  <c r="BH166"/>
  <c r="BG166"/>
  <c r="BF166"/>
  <c r="T166"/>
  <c r="R166"/>
  <c r="P166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5"/>
  <c r="BH145"/>
  <c r="BG145"/>
  <c r="BF145"/>
  <c r="T145"/>
  <c r="R145"/>
  <c r="P145"/>
  <c r="BI142"/>
  <c r="BH142"/>
  <c r="BG142"/>
  <c r="BF142"/>
  <c r="T142"/>
  <c r="R142"/>
  <c r="P142"/>
  <c r="BI141"/>
  <c r="BH141"/>
  <c r="BG141"/>
  <c r="BF141"/>
  <c r="T141"/>
  <c r="R141"/>
  <c r="P141"/>
  <c r="BI138"/>
  <c r="BH138"/>
  <c r="BG138"/>
  <c r="BF138"/>
  <c r="T138"/>
  <c r="R138"/>
  <c r="P138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BI126"/>
  <c r="BH126"/>
  <c r="BG126"/>
  <c r="BF126"/>
  <c r="T126"/>
  <c r="R126"/>
  <c r="P126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4"/>
  <c r="BH114"/>
  <c r="BG114"/>
  <c r="BF114"/>
  <c r="T114"/>
  <c r="R114"/>
  <c r="P114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J92"/>
  <c r="J91"/>
  <c r="F91"/>
  <c r="F89"/>
  <c r="E87"/>
  <c r="J55"/>
  <c r="J54"/>
  <c r="F54"/>
  <c r="F52"/>
  <c r="E50"/>
  <c r="J18"/>
  <c r="E18"/>
  <c r="F92"/>
  <c r="J17"/>
  <c r="J12"/>
  <c r="J89"/>
  <c r="E7"/>
  <c r="E85"/>
  <c i="1" r="L50"/>
  <c r="AM50"/>
  <c r="AM49"/>
  <c r="L49"/>
  <c r="AM47"/>
  <c r="L47"/>
  <c r="L45"/>
  <c r="L44"/>
  <c i="2" r="F36"/>
  <c r="BK231"/>
  <c r="J221"/>
  <c r="J214"/>
  <c r="BK203"/>
  <c r="J199"/>
  <c r="J194"/>
  <c r="BK184"/>
  <c r="J172"/>
  <c r="BK160"/>
  <c r="BK154"/>
  <c r="J145"/>
  <c r="J141"/>
  <c r="J136"/>
  <c r="J126"/>
  <c r="BK118"/>
  <c r="J114"/>
  <c r="BK98"/>
  <c r="J34"/>
  <c r="BK284"/>
  <c r="BK281"/>
  <c r="J281"/>
  <c r="J278"/>
  <c r="J276"/>
  <c r="BK274"/>
  <c r="BK271"/>
  <c r="BK265"/>
  <c r="J265"/>
  <c r="J263"/>
  <c r="BK261"/>
  <c r="BK259"/>
  <c r="BK256"/>
  <c r="J256"/>
  <c r="BK250"/>
  <c r="BK246"/>
  <c r="J246"/>
  <c r="J244"/>
  <c r="J239"/>
  <c r="J237"/>
  <c r="J233"/>
  <c r="BK221"/>
  <c r="BK214"/>
  <c r="J212"/>
  <c r="J203"/>
  <c r="BK194"/>
  <c r="J191"/>
  <c r="J183"/>
  <c r="J166"/>
  <c r="BK158"/>
  <c r="BK150"/>
  <c r="BK142"/>
  <c r="BK136"/>
  <c r="BK128"/>
  <c r="J122"/>
  <c r="BK110"/>
  <c r="BK102"/>
  <c r="F37"/>
  <c r="BK226"/>
  <c r="BK217"/>
  <c r="J206"/>
  <c r="J201"/>
  <c r="BK186"/>
  <c r="J184"/>
  <c r="BK172"/>
  <c r="BK162"/>
  <c r="J158"/>
  <c r="BK145"/>
  <c r="BK138"/>
  <c r="BK132"/>
  <c r="J120"/>
  <c r="BK106"/>
  <c r="F34"/>
  <c r="J98"/>
  <c r="BK255"/>
  <c r="BK237"/>
  <c r="J231"/>
  <c r="BK212"/>
  <c r="BK201"/>
  <c r="J186"/>
  <c r="BK177"/>
  <c r="J160"/>
  <c r="BK141"/>
  <c r="J132"/>
  <c r="BK120"/>
  <c r="J110"/>
  <c r="J284"/>
  <c r="BK278"/>
  <c r="BK276"/>
  <c r="J274"/>
  <c r="J271"/>
  <c r="BK263"/>
  <c r="J261"/>
  <c r="J259"/>
  <c r="J255"/>
  <c r="J250"/>
  <c r="BK244"/>
  <c r="BK239"/>
  <c r="BK233"/>
  <c r="J226"/>
  <c r="J217"/>
  <c r="BK206"/>
  <c r="BK199"/>
  <c r="BK183"/>
  <c r="J162"/>
  <c r="J150"/>
  <c r="J138"/>
  <c r="J128"/>
  <c r="J118"/>
  <c r="J106"/>
  <c r="F35"/>
  <c r="BK191"/>
  <c r="J177"/>
  <c r="BK166"/>
  <c r="J154"/>
  <c r="J142"/>
  <c r="BK126"/>
  <c r="BK122"/>
  <c r="BK114"/>
  <c r="J102"/>
  <c i="1" r="AS54"/>
  <c i="2" l="1" r="R97"/>
  <c r="R96"/>
  <c r="P176"/>
  <c r="P97"/>
  <c r="P144"/>
  <c r="BK176"/>
  <c r="J176"/>
  <c r="J63"/>
  <c r="BK193"/>
  <c r="J193"/>
  <c r="J64"/>
  <c r="T193"/>
  <c r="BK216"/>
  <c r="J216"/>
  <c r="J66"/>
  <c r="R216"/>
  <c r="T230"/>
  <c r="R243"/>
  <c r="T258"/>
  <c r="P273"/>
  <c r="P269"/>
  <c r="T97"/>
  <c r="T96"/>
  <c r="T144"/>
  <c r="T176"/>
  <c r="R193"/>
  <c r="T216"/>
  <c r="P230"/>
  <c r="BK243"/>
  <c r="J243"/>
  <c r="J69"/>
  <c r="P243"/>
  <c r="BK258"/>
  <c r="J258"/>
  <c r="J70"/>
  <c r="R258"/>
  <c r="T273"/>
  <c r="T269"/>
  <c r="BK97"/>
  <c r="J97"/>
  <c r="J61"/>
  <c r="BK144"/>
  <c r="J144"/>
  <c r="J62"/>
  <c r="R144"/>
  <c r="R176"/>
  <c r="P193"/>
  <c r="P216"/>
  <c r="BK230"/>
  <c r="J230"/>
  <c r="J67"/>
  <c r="R230"/>
  <c r="T243"/>
  <c r="T242"/>
  <c r="P258"/>
  <c r="BK273"/>
  <c r="J273"/>
  <c r="J73"/>
  <c r="R273"/>
  <c r="R269"/>
  <c r="BK270"/>
  <c r="J270"/>
  <c r="J72"/>
  <c r="BK283"/>
  <c r="J283"/>
  <c r="J75"/>
  <c r="BK213"/>
  <c r="J213"/>
  <c r="J65"/>
  <c r="BK280"/>
  <c r="J280"/>
  <c r="J74"/>
  <c i="1" r="AW55"/>
  <c r="BA55"/>
  <c r="BD55"/>
  <c i="2" r="E48"/>
  <c r="J52"/>
  <c r="F55"/>
  <c r="BE98"/>
  <c r="BE102"/>
  <c r="BE106"/>
  <c r="BE110"/>
  <c r="BE114"/>
  <c r="BE118"/>
  <c r="BE120"/>
  <c r="BE122"/>
  <c r="BE126"/>
  <c r="BE128"/>
  <c r="BE132"/>
  <c r="BE136"/>
  <c r="BE138"/>
  <c r="BE141"/>
  <c r="BE142"/>
  <c r="BE145"/>
  <c r="BE150"/>
  <c r="BE154"/>
  <c r="BE158"/>
  <c r="BE160"/>
  <c r="BE162"/>
  <c r="BE166"/>
  <c r="BE172"/>
  <c r="BE177"/>
  <c r="BE183"/>
  <c r="BE184"/>
  <c r="BE186"/>
  <c r="BE191"/>
  <c r="BE194"/>
  <c r="BE199"/>
  <c r="BE201"/>
  <c r="BE203"/>
  <c r="BE206"/>
  <c r="BE212"/>
  <c r="BE214"/>
  <c r="BE217"/>
  <c r="BE221"/>
  <c r="BE226"/>
  <c r="BE231"/>
  <c r="BE233"/>
  <c r="BE237"/>
  <c r="BE239"/>
  <c r="BE244"/>
  <c r="BE246"/>
  <c r="BE250"/>
  <c r="BE255"/>
  <c r="BE256"/>
  <c r="BE259"/>
  <c r="BE261"/>
  <c r="BE263"/>
  <c r="BE265"/>
  <c r="BE271"/>
  <c r="BE274"/>
  <c r="BE276"/>
  <c r="BE278"/>
  <c r="BE281"/>
  <c r="BE284"/>
  <c i="1" r="BC55"/>
  <c r="BB55"/>
  <c r="BD54"/>
  <c r="W33"/>
  <c r="BB54"/>
  <c r="W31"/>
  <c r="BC54"/>
  <c r="W32"/>
  <c r="BA54"/>
  <c r="W30"/>
  <c i="2" l="1" r="P242"/>
  <c r="R242"/>
  <c r="P96"/>
  <c r="P95"/>
  <c i="1" r="AU55"/>
  <c i="2" r="T95"/>
  <c r="R95"/>
  <c r="BK96"/>
  <c r="BK242"/>
  <c r="J242"/>
  <c r="J68"/>
  <c r="BK269"/>
  <c r="J269"/>
  <c r="J71"/>
  <c i="1" r="AU54"/>
  <c r="AW54"/>
  <c r="AK30"/>
  <c r="AY54"/>
  <c i="2" r="J33"/>
  <c i="1" r="AV55"/>
  <c r="AT55"/>
  <c r="AX54"/>
  <c i="2" r="F33"/>
  <c i="1" r="AZ55"/>
  <c r="AZ54"/>
  <c r="W29"/>
  <c i="2" l="1" r="BK95"/>
  <c r="J95"/>
  <c r="J59"/>
  <c r="J96"/>
  <c r="J60"/>
  <c i="1" r="AV54"/>
  <c r="AK29"/>
  <c i="2" l="1" r="J30"/>
  <c i="1" r="AG55"/>
  <c r="AG54"/>
  <c r="AK26"/>
  <c r="AT54"/>
  <c r="AN54"/>
  <c i="2" l="1" r="J39"/>
  <c i="1" r="AN55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<sst xmlns="http://schemas.openxmlformats.org/spreadsheetml/2006/main">
  <si>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</si>
  <si>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</si>
  <si>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</si>
  <si>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</si>
  <si>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</si>
  <si>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{a182ae2f-2ac2-476a-855d-12ae65bd1c53}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</si>
  <si>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</si>
  <si>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</si>
  <si>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</si>
  <si>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</si>
  <si>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</si>
  <si>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</si>
  <si>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</si>
  <si>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</si>
  <si>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</si>
  <si>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</si>
  <si>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</si>
  <si>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Bezbariérový vstup do kostela Nanebevzetí Panny Marie</t>
  </si>
  <si>
    <t>KSO:</t>
  </si>
  <si>
    <t/>
  </si>
  <si>
    <t>CC-CZ:</t>
  </si>
  <si>
    <t>Místo:</t>
  </si>
  <si>
    <t xml:space="preserve"> </t>
  </si>
  <si>
    <t>Datum:</t>
  </si>
  <si>
    <t>13. 10. 2025</t>
  </si>
  <si>
    <t>Zadavatel:</t>
  </si>
  <si>
    <t>IČ:</t>
  </si>
  <si>
    <t>00254061</t>
  </si>
  <si>
    <t>Město Mariánské Lázně, Ruská 155, Mariánské Lázně</t>
  </si>
  <si>
    <t>DIČ:</t>
  </si>
  <si>
    <t>Účastník:</t>
  </si>
  <si>
    <t>Vyplň údaj</t>
  </si>
  <si>
    <t>Projektant:</t>
  </si>
  <si>
    <t>Projekční kancelář Beránek&amp;Hradil, Svobody 1, Cheb</t>
  </si>
  <si>
    <t>True</t>
  </si>
  <si>
    <t>Zpracovatel:</t>
  </si>
  <si>
    <t>Petr Hradil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</si>
  <si>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</si>
  <si>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</si>
  <si>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</si>
  <si>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</si>
  <si>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</si>
  <si>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</si>
  <si>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</si>
  <si>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</si>
  <si>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</si>
  <si>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</si>
  <si>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</si>
  <si>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</si>
  <si>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</si>
  <si>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</si>
  <si>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</si>
  <si>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</si>
  <si>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</si>
  <si>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</si>
  <si>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</si>
  <si>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</si>
  <si>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</si>
  <si>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</si>
  <si>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</si>
  <si>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</si>
  <si>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</si>
  <si>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</si>
  <si>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</si>
  <si>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</si>
  <si>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</si>
  <si>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</si>
  <si>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</si>
  <si>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</si>
  <si>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</si>
  <si>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</si>
  <si>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</si>
  <si>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</si>
  <si>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</si>
  <si>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</si>
  <si>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</si>
  <si>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</si>
  <si>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</si>
  <si>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</si>
  <si>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Venkovní schodiště a rampa</t>
  </si>
  <si>
    <t>STA</t>
  </si>
  <si>
    <t>1</t>
  </si>
  <si>
    <t>{05a5879a-23de-4dc5-a7f4-4d7ed795041f}</t>
  </si>
  <si>
    <t>2</t>
  </si>
  <si>
    <t>KRYCÍ LIST SOUPISU PRACÍ</t>
  </si>
  <si>
    <t>Objekt:</t>
  </si>
  <si>
    <t>01 - Venkovní schodiště a rampa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</si>
  <si>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</si>
  <si>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</si>
  <si>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</si>
  <si>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</si>
  <si>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</si>
  <si>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</si>
  <si>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</si>
  <si>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</si>
  <si>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</si>
  <si>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</si>
  <si>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</si>
  <si>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</si>
  <si>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</si>
  <si>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767 - Konstrukce zámečnické</t>
  </si>
  <si>
    <t xml:space="preserve">    783 - Dokončovací práce - nátěry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</si>
  <si>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</si>
  <si>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</si>
  <si>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</si>
  <si>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</si>
  <si>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</si>
  <si>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</si>
  <si>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</si>
  <si>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</si>
  <si>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</si>
  <si>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</si>
  <si>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</si>
  <si>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</si>
  <si>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</si>
  <si>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</si>
  <si>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</si>
  <si>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</si>
  <si>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</si>
  <si>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</si>
  <si>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</si>
  <si>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</si>
  <si>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</si>
  <si>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</si>
  <si>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</si>
  <si>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113106161</t>
  </si>
  <si>
    <t>Rozebrání dlažeb vozovek a ploch s přemístěním hmot na skládku na vzdálenost do 3 m nebo s naložením na dopravní prostředek, s jakoukoliv výplní spár ručně z drobných kostek nebo odseků s ložem z kameniva</t>
  </si>
  <si>
    <t>m2</t>
  </si>
  <si>
    <t>CS ÚRS 2025 02</t>
  </si>
  <si>
    <t>4</t>
  </si>
  <si>
    <t>-220770277</t>
  </si>
  <si>
    <t>Online PSC</t>
  </si>
  <si>
    <t>https://podminky.urs.cz/item/CS_URS_2025_02/113106161</t>
  </si>
  <si>
    <t>VV</t>
  </si>
  <si>
    <t>"plocha před schodištěm" 5,76+2,88+3,49+20</t>
  </si>
  <si>
    <t>Součet</t>
  </si>
  <si>
    <t>122211101</t>
  </si>
  <si>
    <t>Odkopávky a prokopávky ručně zapažené i nezapažené v hornině třídy těžitelnosti I skupiny 3</t>
  </si>
  <si>
    <t>m3</t>
  </si>
  <si>
    <t>355069092</t>
  </si>
  <si>
    <t>https://podminky.urs.cz/item/CS_URS_2025_02/122211101</t>
  </si>
  <si>
    <t>"nový podklad pod kamenou dlažbu" 32,12*0,35</t>
  </si>
  <si>
    <t>3</t>
  </si>
  <si>
    <t>131213702</t>
  </si>
  <si>
    <t>Hloubení nezapažených jam ručně s urovnáním dna do předepsaného profilu a spádu v hornině třídy těžitelnosti I skupiny 3 nesoudržných</t>
  </si>
  <si>
    <t>1485098187</t>
  </si>
  <si>
    <t>https://podminky.urs.cz/item/CS_URS_2025_02/131213702</t>
  </si>
  <si>
    <t>"pod kamenné schodiště" (2,3*1,2)*0,9</t>
  </si>
  <si>
    <t>132212132</t>
  </si>
  <si>
    <t>Hloubení nezapažených rýh šířky do 800 mm ručně s urovnáním dna do předepsaného profilu a spádu v hornině třídy těžitelnosti I skupiny 3 nesoudržných</t>
  </si>
  <si>
    <t>-1004459611</t>
  </si>
  <si>
    <t>https://podminky.urs.cz/item/CS_URS_2025_02/132212132</t>
  </si>
  <si>
    <t>"pasy pro kamenné vodící zídky" (1,5+1,42+2,91)*0,9*0,3</t>
  </si>
  <si>
    <t>5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</si>
  <si>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</si>
  <si>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</si>
  <si>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1403059960</t>
  </si>
  <si>
    <t>https://podminky.urs.cz/item/CS_URS_2025_02/162211311</t>
  </si>
  <si>
    <t>11,242+2,484+1,574</t>
  </si>
  <si>
    <t>6</t>
  </si>
  <si>
    <t>162651112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</si>
  <si>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</si>
  <si>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-537240726</t>
  </si>
  <si>
    <t>https://podminky.urs.cz/item/CS_URS_2025_02/162651112</t>
  </si>
  <si>
    <t>7</t>
  </si>
  <si>
    <t>167111101</t>
  </si>
  <si>
    <t>Nakládání, skládání a překládání neulehlého výkopku nebo sypaniny ručně nakládání, z hornin třídy těžitelnosti I, skupiny 1 až 3</t>
  </si>
  <si>
    <t>1121758949</t>
  </si>
  <si>
    <t>https://podminky.urs.cz/item/CS_URS_2025_02/167111101</t>
  </si>
  <si>
    <t>8</t>
  </si>
  <si>
    <t>171201221</t>
  </si>
  <si>
    <t>Poplatek za uložení stavebního odpadu na skládce (skládkovné) zeminy a kamení zatříděného do Katalogu odpadů pod kódem 17 05 04</t>
  </si>
  <si>
    <t>t</t>
  </si>
  <si>
    <t>668122893</t>
  </si>
  <si>
    <t>https://podminky.urs.cz/item/CS_URS_2025_02/171201221</t>
  </si>
  <si>
    <t>15,3*1,9</t>
  </si>
  <si>
    <t>9</t>
  </si>
  <si>
    <t>171251201</t>
  </si>
  <si>
    <t>Uložení sypaniny na skládky nebo meziskládky bez hutnění s upravením uložené sypaniny do předepsaného tvaru</t>
  </si>
  <si>
    <t>1487837291</t>
  </si>
  <si>
    <t>https://podminky.urs.cz/item/CS_URS_2025_02/171251201</t>
  </si>
  <si>
    <t>10</t>
  </si>
  <si>
    <t>174111101</t>
  </si>
  <si>
    <t>Zásyp sypaninou z jakékoliv horniny ručně s uložením výkopku ve vrstvách se zhutněním jam, šachet, rýh nebo kolem objektů v těchto vykopávkách</t>
  </si>
  <si>
    <t>-1916499392</t>
  </si>
  <si>
    <t>https://podminky.urs.cz/item/CS_URS_2025_02/174111101</t>
  </si>
  <si>
    <t>"zásyp mezi podschodišťové pasy" 2,3*0,3*0,8</t>
  </si>
  <si>
    <t>11</t>
  </si>
  <si>
    <t>175111201</t>
  </si>
  <si>
    <t>Obsypání objektů nad přilehlým původním terénem ručně sypaninou z vhodných hornin třídy těžitelnosti I a II, skupiny 1 až 4 nebo materiálem uloženým ve vzdálenosti do 3 m od vnějšího kraje objektu pro jakoukoliv míru zhutnění bez prohození sypaniny</t>
  </si>
  <si>
    <t>1278960709</t>
  </si>
  <si>
    <t>https://podminky.urs.cz/item/CS_URS_2025_02/175111201</t>
  </si>
  <si>
    <t>"výšková úprava terénu, dosypání zeminou" (5,5+3,2)*0,5*0,3</t>
  </si>
  <si>
    <t>M</t>
  </si>
  <si>
    <t>10364100</t>
  </si>
  <si>
    <t>zemina pro terénní úpravy - tříděná</t>
  </si>
  <si>
    <t>835093590</t>
  </si>
  <si>
    <t>1,305*2 'Přepočtené koeficientem množství</t>
  </si>
  <si>
    <t>13</t>
  </si>
  <si>
    <t>181411131</t>
  </si>
  <si>
    <t xml:space="preserve">Založení trávníku na půdě předem připravené plochy do 1000 m2 výsevem včetně utažení parkového v rovině nebo na svahu do 1:5 </t>
  </si>
  <si>
    <t>381205167</t>
  </si>
  <si>
    <t>https://podminky.urs.cz/item/CS_URS_2025_02/181411131</t>
  </si>
  <si>
    <t>P</t>
  </si>
  <si>
    <t>Poznámka k položce:_x000d_
Dosetí travnatých ploch</t>
  </si>
  <si>
    <t>14</t>
  </si>
  <si>
    <t>00572410</t>
  </si>
  <si>
    <t>osivo směs travní parková</t>
  </si>
  <si>
    <t>kg</t>
  </si>
  <si>
    <t>-535381089</t>
  </si>
  <si>
    <t>15</t>
  </si>
  <si>
    <t>181912111</t>
  </si>
  <si>
    <t>Úprava pláně vyrovnáním výškových rozdílů ručně v hornině třídy těžitelnosti I skupiny 3 bez zhutnění</t>
  </si>
  <si>
    <t>1721454281</t>
  </si>
  <si>
    <t>https://podminky.urs.cz/item/CS_URS_2025_02/181912111</t>
  </si>
  <si>
    <t>Zakládání</t>
  </si>
  <si>
    <t>16</t>
  </si>
  <si>
    <t>271532213</t>
  </si>
  <si>
    <t>Podsyp pod základové konstrukce se zhutněním a urovnáním povrchu z kameniva hrubého, frakce 8 - 16 mm</t>
  </si>
  <si>
    <t>1121913849</t>
  </si>
  <si>
    <t>https://podminky.urs.cz/item/CS_URS_2025_02/271532213</t>
  </si>
  <si>
    <t>"pasy pro kamenné schod. stupně" (2,3*1,2)*0,1</t>
  </si>
  <si>
    <t>"pasy pro kamenné vodící zídky" (1,5+1,42+2,91)*0,1*0,3</t>
  </si>
  <si>
    <t>17</t>
  </si>
  <si>
    <t>273321311</t>
  </si>
  <si>
    <t>Základy z betonu železového (bez výztuže) desky z betonu bez zvláštních nároků na prostředí tř. C 16/20</t>
  </si>
  <si>
    <t>1896749892</t>
  </si>
  <si>
    <t>https://podminky.urs.cz/item/CS_URS_2025_02/273321311</t>
  </si>
  <si>
    <t>(2,3*1,05)*0,15</t>
  </si>
  <si>
    <t>18</t>
  </si>
  <si>
    <t>273351121</t>
  </si>
  <si>
    <t>Bednění základů desek zřízení</t>
  </si>
  <si>
    <t>1382292963</t>
  </si>
  <si>
    <t>https://podminky.urs.cz/item/CS_URS_2025_02/273351121</t>
  </si>
  <si>
    <t>(1,05+2,3+1,05)*0,2</t>
  </si>
  <si>
    <t>19</t>
  </si>
  <si>
    <t>273351122</t>
  </si>
  <si>
    <t>Bednění základů desek odstranění</t>
  </si>
  <si>
    <t>1900046052</t>
  </si>
  <si>
    <t>https://podminky.urs.cz/item/CS_URS_2025_02/273351122</t>
  </si>
  <si>
    <t>20</t>
  </si>
  <si>
    <t>273362021</t>
  </si>
  <si>
    <t>Výztuž základů desek ze svařovaných sítí z drátů typu KARI</t>
  </si>
  <si>
    <t>1235098844</t>
  </si>
  <si>
    <t>https://podminky.urs.cz/item/CS_URS_2025_02/273362021</t>
  </si>
  <si>
    <t>274313611</t>
  </si>
  <si>
    <t>Základy z betonu prostého pasy betonu kamenem neprokládaného tř. C 16/20</t>
  </si>
  <si>
    <t>1977818225</t>
  </si>
  <si>
    <t>https://podminky.urs.cz/item/CS_URS_2025_02/274313611</t>
  </si>
  <si>
    <t>"pasy pro kamenné vodící zídky" (1,5+1,42+2,91)*0,8*0,3</t>
  </si>
  <si>
    <t>22</t>
  </si>
  <si>
    <t>274361821</t>
  </si>
  <si>
    <t>Výztuž základů pasů z betonářské oceli 10 505 (R) nebo BSt 500</t>
  </si>
  <si>
    <t>1218435703</t>
  </si>
  <si>
    <t>https://podminky.urs.cz/item/CS_URS_2025_02/274361821</t>
  </si>
  <si>
    <t>"svislá výztuž ztraceného bednění" (5*2)*1*0,00061</t>
  </si>
  <si>
    <t>"vodorovná výztuž ztraceného bednění" (2,3*2*3)*0,00061</t>
  </si>
  <si>
    <t>0,014*1,08 'Přepočtené koeficientem množství</t>
  </si>
  <si>
    <t>23</t>
  </si>
  <si>
    <t>279113135</t>
  </si>
  <si>
    <t>Základové zdi z tvárnic ztraceného bednění včetně výplně z betonu bez zvláštních nároků na vliv prostředí třídy C 16/20, tloušťky zdiva přes 300 do 400 mm</t>
  </si>
  <si>
    <t>-806202521</t>
  </si>
  <si>
    <t>https://podminky.urs.cz/item/CS_URS_2025_02/279113135</t>
  </si>
  <si>
    <t>(2,3*0,7)*2</t>
  </si>
  <si>
    <t>Vodorovné konstrukce</t>
  </si>
  <si>
    <t>24</t>
  </si>
  <si>
    <t>434191423</t>
  </si>
  <si>
    <t>Osazování schodišťových stupňů kamenných s vyspárováním styčných spár, s provizorním dřevěným zábradlím a dočasným zakrytím stupnic prkny na desku, stupňů pemrlovaných nebo ostatních</t>
  </si>
  <si>
    <t>m</t>
  </si>
  <si>
    <t>-1676841483</t>
  </si>
  <si>
    <t>https://podminky.urs.cz/item/CS_URS_2025_02/434191423</t>
  </si>
  <si>
    <t>"schodišťové stupně" 2,35*3</t>
  </si>
  <si>
    <t>"vyrovnání bočních kamenných říms" 0,64+1,42+1,42</t>
  </si>
  <si>
    <t>"vodící zídky nájezdové rampy" 2,91+2</t>
  </si>
  <si>
    <t>25</t>
  </si>
  <si>
    <t>58388012</t>
  </si>
  <si>
    <t>stupeň schodišťový žulový plný 200x400x1000mm rovný tryskaný</t>
  </si>
  <si>
    <t>kus</t>
  </si>
  <si>
    <t>-1560679496</t>
  </si>
  <si>
    <t>26</t>
  </si>
  <si>
    <t>434311114</t>
  </si>
  <si>
    <t>Stupně dusané z betonu prostého nebo prokládaného kamenem na terén nebo na desku bez potěru, se zahlazením povrchu tř. C 16/20</t>
  </si>
  <si>
    <t>630029097</t>
  </si>
  <si>
    <t>https://podminky.urs.cz/item/CS_URS_2025_02/434311114</t>
  </si>
  <si>
    <t>27</t>
  </si>
  <si>
    <t>434351141</t>
  </si>
  <si>
    <t>Bednění stupňů betonovaných na podstupňové desce nebo na terénu půdorysně přímočarých zřízení</t>
  </si>
  <si>
    <t>-137790632</t>
  </si>
  <si>
    <t>https://podminky.urs.cz/item/CS_URS_2025_02/434351141</t>
  </si>
  <si>
    <t>(1,05*0,15)*2</t>
  </si>
  <si>
    <t>(2,3*0,15)*3</t>
  </si>
  <si>
    <t>28</t>
  </si>
  <si>
    <t>434351142</t>
  </si>
  <si>
    <t>Bednění stupňů betonovaných na podstupňové desce nebo na terénu půdorysně přímočarých odstranění</t>
  </si>
  <si>
    <t>-1949645154</t>
  </si>
  <si>
    <t>https://podminky.urs.cz/item/CS_URS_2025_02/434351142</t>
  </si>
  <si>
    <t>Komunikace pozemní</t>
  </si>
  <si>
    <t>29</t>
  </si>
  <si>
    <t>564801011</t>
  </si>
  <si>
    <t>Podklad ze štěrkodrti ŠD s rozprostřením a zhutněním plochy jednotlivě do 100 m2, po zhutnění tl. 30 mm</t>
  </si>
  <si>
    <t>-1501681308</t>
  </si>
  <si>
    <t>https://podminky.urs.cz/item/CS_URS_2025_02/564801011</t>
  </si>
  <si>
    <t>"horní plocha otáčení vozíku" 1,5*1,5</t>
  </si>
  <si>
    <t>30</t>
  </si>
  <si>
    <t>564871016</t>
  </si>
  <si>
    <t>Podklad ze štěrkodrti ŠD s rozprostřením a zhutněním plochy jednotlivě do 100 m2, po zhutnění tl. 300 mm</t>
  </si>
  <si>
    <t>1096011678</t>
  </si>
  <si>
    <t>https://podminky.urs.cz/item/CS_URS_2025_02/564871016</t>
  </si>
  <si>
    <t>31</t>
  </si>
  <si>
    <t>591211111</t>
  </si>
  <si>
    <t>Kladení dlažby z kostek s provedením lože do tl. 50 mm, s vyplněním spár, s dvojím beraněním a se smetením přebytečného materiálu na krajnici drobných z kamene, do lože z kameniva</t>
  </si>
  <si>
    <t>817763632</t>
  </si>
  <si>
    <t>https://podminky.urs.cz/item/CS_URS_2025_02/591211111</t>
  </si>
  <si>
    <t>32</t>
  </si>
  <si>
    <t>591-241001R</t>
  </si>
  <si>
    <t>Kladení dlažby z kostek s provedením lože do tl. 50 mm, s vyplněním spár, s dvojím beraněním a se smetením přebytečného materiálu na krajnici drobných z kamene, do lože z cementové malty</t>
  </si>
  <si>
    <t>288906819</t>
  </si>
  <si>
    <t>"obrubník z žulových kostek, 2 řady" (5,5+3,2)*2</t>
  </si>
  <si>
    <t>33</t>
  </si>
  <si>
    <t>58381007</t>
  </si>
  <si>
    <t>kostka štípaná dlažební žula drobná 6/5</t>
  </si>
  <si>
    <t>327556586</t>
  </si>
  <si>
    <t>"obrubník z žulových kostek" (3,2+5,5)*0,12</t>
  </si>
  <si>
    <t>"horní plocha pro otáčení vozíku" 1,5*1,5</t>
  </si>
  <si>
    <t>"doplnění plochy před schodištěm v rozsahu 10 %" 32,13*0,1</t>
  </si>
  <si>
    <t>6,507*1,02 'Přepočtené koeficientem množství</t>
  </si>
  <si>
    <t>34</t>
  </si>
  <si>
    <t>596-991002R</t>
  </si>
  <si>
    <t>Řezání kamenných schodišťových stupňů tloušťky přes 100 do 150 mm</t>
  </si>
  <si>
    <t>-1074374586</t>
  </si>
  <si>
    <t>Úpravy povrchů, podlahy a osazování výplní</t>
  </si>
  <si>
    <t>35</t>
  </si>
  <si>
    <t>619991015</t>
  </si>
  <si>
    <t xml:space="preserve">Zakrytí vnějších ploch před znečištěním textilií absorpční včetně pozdějšího odkrytí </t>
  </si>
  <si>
    <t>-1543992403</t>
  </si>
  <si>
    <t>https://podminky.urs.cz/item/CS_URS_2025_02/619991015</t>
  </si>
  <si>
    <t>Ostatní konstrukce a práce, bourání</t>
  </si>
  <si>
    <t>36</t>
  </si>
  <si>
    <t>953312111</t>
  </si>
  <si>
    <t>Vložky svislé do dilatačních spár z polystyrenových desek fasádních včetně dodání a osazení, v jakémkoliv zdivu do 10 mm</t>
  </si>
  <si>
    <t>-1850476220</t>
  </si>
  <si>
    <t>https://podminky.urs.cz/item/CS_URS_2025_02/953312111</t>
  </si>
  <si>
    <t>4,8*1,3</t>
  </si>
  <si>
    <t>37</t>
  </si>
  <si>
    <t>963022819</t>
  </si>
  <si>
    <t>Bourání kamenných schodišťových stupňů oblých, rovných nebo kosých zhotovených na místě</t>
  </si>
  <si>
    <t>-16882476</t>
  </si>
  <si>
    <t>https://podminky.urs.cz/item/CS_URS_2025_02/963022819</t>
  </si>
  <si>
    <t>"schod. stupně" 3,87*3</t>
  </si>
  <si>
    <t>"boční kamenné římsy" 1,42*2</t>
  </si>
  <si>
    <t>38</t>
  </si>
  <si>
    <t>772991441</t>
  </si>
  <si>
    <t>Očištění vybouraných kamenných dlažeb k dalšímu použití od malty</t>
  </si>
  <si>
    <t>-351112514</t>
  </si>
  <si>
    <t>https://podminky.urs.cz/item/CS_URS_2025_02/772991441</t>
  </si>
  <si>
    <t>3,87*1,08</t>
  </si>
  <si>
    <t>998</t>
  </si>
  <si>
    <t>Přesun hmot</t>
  </si>
  <si>
    <t>39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</si>
  <si>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</si>
  <si>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</si>
  <si>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-1072809042</t>
  </si>
  <si>
    <t>https://podminky.urs.cz/item/CS_URS_2025_02/998018001</t>
  </si>
  <si>
    <t>40</t>
  </si>
  <si>
    <t>998225111</t>
  </si>
  <si>
    <t>Přesun hmot pro komunikace s krytem z kameniva, monolitickým betonovým nebo živičným dopravní vzdálenost do 200 m jakékoliv délky objektu</t>
  </si>
  <si>
    <t>903005022</t>
  </si>
  <si>
    <t>https://podminky.urs.cz/item/CS_URS_2025_02/998225111</t>
  </si>
  <si>
    <t>2,372+23,722</t>
  </si>
  <si>
    <t>41</t>
  </si>
  <si>
    <t>998225194</t>
  </si>
  <si>
    <t>Přesun hmot pro komunikace s krytem z kameniva, monolitickým betonovým nebo živičným Příplatek k ceně za zvětšený přesun přes vymezenou vodorovnou dopravní vzdálenost do 5000 m</t>
  </si>
  <si>
    <t>-1644760420</t>
  </si>
  <si>
    <t>https://podminky.urs.cz/item/CS_URS_2025_02/998225194</t>
  </si>
  <si>
    <t>42</t>
  </si>
  <si>
    <t>998225195</t>
  </si>
  <si>
    <t>Přesun hmot pro komunikace s krytem z kameniva, monolitickým betonovým nebo živičným Příplatek k ceně za zvětšený přesun přes vymezenou vodorovnou dopravní vzdálenost za každých dalších 5000 m přes 5000 m</t>
  </si>
  <si>
    <t>1063845261</t>
  </si>
  <si>
    <t>https://podminky.urs.cz/item/CS_URS_2025_02/998225195</t>
  </si>
  <si>
    <t>26,094*6 'Přepočtené koeficientem množství</t>
  </si>
  <si>
    <t>PSV</t>
  </si>
  <si>
    <t>Práce a dodávky PSV</t>
  </si>
  <si>
    <t>767</t>
  </si>
  <si>
    <t>Konstrukce zámečnické</t>
  </si>
  <si>
    <t>43</t>
  </si>
  <si>
    <t>767161823</t>
  </si>
  <si>
    <t>Demontáž zábradlí do suti schodišťového nerozebíratelný spoj hmotnosti 1 m zábradlí do 20 kg</t>
  </si>
  <si>
    <t>-1667452285</t>
  </si>
  <si>
    <t>https://podminky.urs.cz/item/CS_URS_2025_02/767161823</t>
  </si>
  <si>
    <t>44</t>
  </si>
  <si>
    <t>767-223001R</t>
  </si>
  <si>
    <t>Montáž zábradlí přímého v exteriéru na schodišti kotveného do betonu</t>
  </si>
  <si>
    <t>2077122214</t>
  </si>
  <si>
    <t>"vodorovné prvky" (3,02+1,42)*3*2</t>
  </si>
  <si>
    <t>"svislé prvky" (0,85*8)*2</t>
  </si>
  <si>
    <t>45</t>
  </si>
  <si>
    <t>14550234</t>
  </si>
  <si>
    <t>profil ocelový svařovaný jakost S235 průřez čtvercový 40x40x2mm</t>
  </si>
  <si>
    <t>-1900899925</t>
  </si>
  <si>
    <t>"vodorovné prvky" (3,02+1,42)*3*2*0,00235</t>
  </si>
  <si>
    <t>"svislé prvky" (0,85*8)*2*0,00235</t>
  </si>
  <si>
    <t>0,095*1,1 'Přepočtené koeficientem množství</t>
  </si>
  <si>
    <t>46</t>
  </si>
  <si>
    <t>767-223002R</t>
  </si>
  <si>
    <t>Žárové zinkování ponorem dílů ocelových konstrukcí hmotnosti dílců do 100 kg</t>
  </si>
  <si>
    <t>325215183</t>
  </si>
  <si>
    <t>47</t>
  </si>
  <si>
    <t>998767311</t>
  </si>
  <si>
    <t>Přesun hmot pro zámečnické konstrukce stanovený procentní sazbou (%) z ceny vodorovná dopravní vzdálenost do 50 m ruční (bez užití mechanizace) v objektech výšky do 6 m</t>
  </si>
  <si>
    <t>%</t>
  </si>
  <si>
    <t>1808487753</t>
  </si>
  <si>
    <t>https://podminky.urs.cz/item/CS_URS_2025_02/998767311</t>
  </si>
  <si>
    <t>783</t>
  </si>
  <si>
    <t>Dokončovací práce - nátěry</t>
  </si>
  <si>
    <t>48</t>
  </si>
  <si>
    <t>783301313</t>
  </si>
  <si>
    <t>Příprava podkladu zámečnických konstrukcí před provedením nátěru odmaštění odmašťovačem ředidlovým</t>
  </si>
  <si>
    <t>1437503065</t>
  </si>
  <si>
    <t>https://podminky.urs.cz/item/CS_URS_2025_02/783301313</t>
  </si>
  <si>
    <t>49</t>
  </si>
  <si>
    <t>783324101</t>
  </si>
  <si>
    <t>Základní nátěr zámečnických konstrukcí jednonásobný akrylátový</t>
  </si>
  <si>
    <t>851612486</t>
  </si>
  <si>
    <t>https://podminky.urs.cz/item/CS_URS_2025_02/783324101</t>
  </si>
  <si>
    <t>50</t>
  </si>
  <si>
    <t>783325101</t>
  </si>
  <si>
    <t>Mezinátěr zámečnických konstrukcí jednonásobný akrylátový</t>
  </si>
  <si>
    <t>-1736852599</t>
  </si>
  <si>
    <t>https://podminky.urs.cz/item/CS_URS_2025_02/783325101</t>
  </si>
  <si>
    <t>51</t>
  </si>
  <si>
    <t>783327101</t>
  </si>
  <si>
    <t>Krycí nátěr (email) zámečnických konstrukcí jednonásobný akrylátový</t>
  </si>
  <si>
    <t>-2146500906</t>
  </si>
  <si>
    <t>https://podminky.urs.cz/item/CS_URS_2025_02/783327101</t>
  </si>
  <si>
    <t>(3,02+1,42)*2</t>
  </si>
  <si>
    <t>VRN</t>
  </si>
  <si>
    <t>Vedlejší rozpočtové náklady</t>
  </si>
  <si>
    <t>VRN1</t>
  </si>
  <si>
    <t>Průzkumné, zeměměřičské a projektové práce</t>
  </si>
  <si>
    <t>52</t>
  </si>
  <si>
    <t>012164000</t>
  </si>
  <si>
    <t>Vytyčení a zaměření inženýrských sítí</t>
  </si>
  <si>
    <t>…</t>
  </si>
  <si>
    <t>1024</t>
  </si>
  <si>
    <t>520927885</t>
  </si>
  <si>
    <t>https://podminky.urs.cz/item/CS_URS_2025_02/012164000</t>
  </si>
  <si>
    <t>VRN3</t>
  </si>
  <si>
    <t>Zařízení staveniště</t>
  </si>
  <si>
    <t>53</t>
  </si>
  <si>
    <t>030001000</t>
  </si>
  <si>
    <t>-384251069</t>
  </si>
  <si>
    <t>https://podminky.urs.cz/item/CS_URS_2025_02/030001000</t>
  </si>
  <si>
    <t>54</t>
  </si>
  <si>
    <t>031303000</t>
  </si>
  <si>
    <t>Náklady na zábor veřejného prostranství</t>
  </si>
  <si>
    <t>-986872747</t>
  </si>
  <si>
    <t>https://podminky.urs.cz/item/CS_URS_2025_02/031303000</t>
  </si>
  <si>
    <t>55</t>
  </si>
  <si>
    <t>034103000</t>
  </si>
  <si>
    <t>Oplocení staveniště</t>
  </si>
  <si>
    <t>490540000</t>
  </si>
  <si>
    <t>https://podminky.urs.cz/item/CS_URS_2025_02/034103000</t>
  </si>
  <si>
    <t>VRN4</t>
  </si>
  <si>
    <t>Inženýrská činnost</t>
  </si>
  <si>
    <t>56</t>
  </si>
  <si>
    <t>045002000</t>
  </si>
  <si>
    <t>Kompletační a koordinační činnost</t>
  </si>
  <si>
    <t>1689838391</t>
  </si>
  <si>
    <t>https://podminky.urs.cz/item/CS_URS_2025_02/045002000</t>
  </si>
  <si>
    <t>VRN6</t>
  </si>
  <si>
    <t>Územní vlivy</t>
  </si>
  <si>
    <t>57</t>
  </si>
  <si>
    <t>065103000</t>
  </si>
  <si>
    <t>Mimostaveništní doprava materiálů a výrobků</t>
  </si>
  <si>
    <t>-1276614228</t>
  </si>
  <si>
    <t>https://podminky.urs.cz/item/CS_URS_2025_02/065103000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</si>
</sst>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5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vertical="center" wrapText="1"/>
    </xf>
    <xf numFmtId="167" fontId="20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6161" TargetMode="External" /><Relationship Id="rId2" Type="http://schemas.openxmlformats.org/officeDocument/2006/relationships/hyperlink" Target="https://podminky.urs.cz/item/CS_URS_2025_02/122211101" TargetMode="External" /><Relationship Id="rId3" Type="http://schemas.openxmlformats.org/officeDocument/2006/relationships/hyperlink" Target="https://podminky.urs.cz/item/CS_URS_2025_02/131213702" TargetMode="External" /><Relationship Id="rId4" Type="http://schemas.openxmlformats.org/officeDocument/2006/relationships/hyperlink" Target="https://podminky.urs.cz/item/CS_URS_2025_02/132212132" TargetMode="External" /><Relationship Id="rId5" Type="http://schemas.openxmlformats.org/officeDocument/2006/relationships/hyperlink" Target="https://podminky.urs.cz/item/CS_URS_2025_02/162211311" TargetMode="External" /><Relationship Id="rId6" Type="http://schemas.openxmlformats.org/officeDocument/2006/relationships/hyperlink" Target="https://podminky.urs.cz/item/CS_URS_2025_02/162651112" TargetMode="External" /><Relationship Id="rId7" Type="http://schemas.openxmlformats.org/officeDocument/2006/relationships/hyperlink" Target="https://podminky.urs.cz/item/CS_URS_2025_02/167111101" TargetMode="External" /><Relationship Id="rId8" Type="http://schemas.openxmlformats.org/officeDocument/2006/relationships/hyperlink" Target="https://podminky.urs.cz/item/CS_URS_2025_02/171201221" TargetMode="External" /><Relationship Id="rId9" Type="http://schemas.openxmlformats.org/officeDocument/2006/relationships/hyperlink" Target="https://podminky.urs.cz/item/CS_URS_2025_02/171251201" TargetMode="External" /><Relationship Id="rId10" Type="http://schemas.openxmlformats.org/officeDocument/2006/relationships/hyperlink" Target="https://podminky.urs.cz/item/CS_URS_2025_02/174111101" TargetMode="External" /><Relationship Id="rId11" Type="http://schemas.openxmlformats.org/officeDocument/2006/relationships/hyperlink" Target="https://podminky.urs.cz/item/CS_URS_2025_02/175111201" TargetMode="External" /><Relationship Id="rId12" Type="http://schemas.openxmlformats.org/officeDocument/2006/relationships/hyperlink" Target="https://podminky.urs.cz/item/CS_URS_2025_02/181411131" TargetMode="External" /><Relationship Id="rId13" Type="http://schemas.openxmlformats.org/officeDocument/2006/relationships/hyperlink" Target="https://podminky.urs.cz/item/CS_URS_2025_02/181912111" TargetMode="External" /><Relationship Id="rId14" Type="http://schemas.openxmlformats.org/officeDocument/2006/relationships/hyperlink" Target="https://podminky.urs.cz/item/CS_URS_2025_02/271532213" TargetMode="External" /><Relationship Id="rId15" Type="http://schemas.openxmlformats.org/officeDocument/2006/relationships/hyperlink" Target="https://podminky.urs.cz/item/CS_URS_2025_02/273321311" TargetMode="External" /><Relationship Id="rId16" Type="http://schemas.openxmlformats.org/officeDocument/2006/relationships/hyperlink" Target="https://podminky.urs.cz/item/CS_URS_2025_02/273351121" TargetMode="External" /><Relationship Id="rId17" Type="http://schemas.openxmlformats.org/officeDocument/2006/relationships/hyperlink" Target="https://podminky.urs.cz/item/CS_URS_2025_02/273351122" TargetMode="External" /><Relationship Id="rId18" Type="http://schemas.openxmlformats.org/officeDocument/2006/relationships/hyperlink" Target="https://podminky.urs.cz/item/CS_URS_2025_02/273362021" TargetMode="External" /><Relationship Id="rId19" Type="http://schemas.openxmlformats.org/officeDocument/2006/relationships/hyperlink" Target="https://podminky.urs.cz/item/CS_URS_2025_02/274313611" TargetMode="External" /><Relationship Id="rId20" Type="http://schemas.openxmlformats.org/officeDocument/2006/relationships/hyperlink" Target="https://podminky.urs.cz/item/CS_URS_2025_02/274361821" TargetMode="External" /><Relationship Id="rId21" Type="http://schemas.openxmlformats.org/officeDocument/2006/relationships/hyperlink" Target="https://podminky.urs.cz/item/CS_URS_2025_02/279113135" TargetMode="External" /><Relationship Id="rId22" Type="http://schemas.openxmlformats.org/officeDocument/2006/relationships/hyperlink" Target="https://podminky.urs.cz/item/CS_URS_2025_02/434191423" TargetMode="External" /><Relationship Id="rId23" Type="http://schemas.openxmlformats.org/officeDocument/2006/relationships/hyperlink" Target="https://podminky.urs.cz/item/CS_URS_2025_02/434311114" TargetMode="External" /><Relationship Id="rId24" Type="http://schemas.openxmlformats.org/officeDocument/2006/relationships/hyperlink" Target="https://podminky.urs.cz/item/CS_URS_2025_02/434351141" TargetMode="External" /><Relationship Id="rId25" Type="http://schemas.openxmlformats.org/officeDocument/2006/relationships/hyperlink" Target="https://podminky.urs.cz/item/CS_URS_2025_02/434351142" TargetMode="External" /><Relationship Id="rId26" Type="http://schemas.openxmlformats.org/officeDocument/2006/relationships/hyperlink" Target="https://podminky.urs.cz/item/CS_URS_2025_02/564801011" TargetMode="External" /><Relationship Id="rId27" Type="http://schemas.openxmlformats.org/officeDocument/2006/relationships/hyperlink" Target="https://podminky.urs.cz/item/CS_URS_2025_02/564871016" TargetMode="External" /><Relationship Id="rId28" Type="http://schemas.openxmlformats.org/officeDocument/2006/relationships/hyperlink" Target="https://podminky.urs.cz/item/CS_URS_2025_02/591211111" TargetMode="External" /><Relationship Id="rId29" Type="http://schemas.openxmlformats.org/officeDocument/2006/relationships/hyperlink" Target="https://podminky.urs.cz/item/CS_URS_2025_02/619991015" TargetMode="External" /><Relationship Id="rId30" Type="http://schemas.openxmlformats.org/officeDocument/2006/relationships/hyperlink" Target="https://podminky.urs.cz/item/CS_URS_2025_02/953312111" TargetMode="External" /><Relationship Id="rId31" Type="http://schemas.openxmlformats.org/officeDocument/2006/relationships/hyperlink" Target="https://podminky.urs.cz/item/CS_URS_2025_02/963022819" TargetMode="External" /><Relationship Id="rId32" Type="http://schemas.openxmlformats.org/officeDocument/2006/relationships/hyperlink" Target="https://podminky.urs.cz/item/CS_URS_2025_02/772991441" TargetMode="External" /><Relationship Id="rId33" Type="http://schemas.openxmlformats.org/officeDocument/2006/relationships/hyperlink" Target="https://podminky.urs.cz/item/CS_URS_2025_02/998018001" TargetMode="External" /><Relationship Id="rId34" Type="http://schemas.openxmlformats.org/officeDocument/2006/relationships/hyperlink" Target="https://podminky.urs.cz/item/CS_URS_2025_02/998225111" TargetMode="External" /><Relationship Id="rId35" Type="http://schemas.openxmlformats.org/officeDocument/2006/relationships/hyperlink" Target="https://podminky.urs.cz/item/CS_URS_2025_02/998225194" TargetMode="External" /><Relationship Id="rId36" Type="http://schemas.openxmlformats.org/officeDocument/2006/relationships/hyperlink" Target="https://podminky.urs.cz/item/CS_URS_2025_02/998225195" TargetMode="External" /><Relationship Id="rId37" Type="http://schemas.openxmlformats.org/officeDocument/2006/relationships/hyperlink" Target="https://podminky.urs.cz/item/CS_URS_2025_02/767161823" TargetMode="External" /><Relationship Id="rId38" Type="http://schemas.openxmlformats.org/officeDocument/2006/relationships/hyperlink" Target="https://podminky.urs.cz/item/CS_URS_2025_02/998767311" TargetMode="External" /><Relationship Id="rId39" Type="http://schemas.openxmlformats.org/officeDocument/2006/relationships/hyperlink" Target="https://podminky.urs.cz/item/CS_URS_2025_02/783301313" TargetMode="External" /><Relationship Id="rId40" Type="http://schemas.openxmlformats.org/officeDocument/2006/relationships/hyperlink" Target="https://podminky.urs.cz/item/CS_URS_2025_02/783324101" TargetMode="External" /><Relationship Id="rId41" Type="http://schemas.openxmlformats.org/officeDocument/2006/relationships/hyperlink" Target="https://podminky.urs.cz/item/CS_URS_2025_02/783325101" TargetMode="External" /><Relationship Id="rId42" Type="http://schemas.openxmlformats.org/officeDocument/2006/relationships/hyperlink" Target="https://podminky.urs.cz/item/CS_URS_2025_02/783327101" TargetMode="External" /><Relationship Id="rId43" Type="http://schemas.openxmlformats.org/officeDocument/2006/relationships/hyperlink" Target="https://podminky.urs.cz/item/CS_URS_2025_02/012164000" TargetMode="External" /><Relationship Id="rId44" Type="http://schemas.openxmlformats.org/officeDocument/2006/relationships/hyperlink" Target="https://podminky.urs.cz/item/CS_URS_2025_02/030001000" TargetMode="External" /><Relationship Id="rId45" Type="http://schemas.openxmlformats.org/officeDocument/2006/relationships/hyperlink" Target="https://podminky.urs.cz/item/CS_URS_2025_02/031303000" TargetMode="External" /><Relationship Id="rId46" Type="http://schemas.openxmlformats.org/officeDocument/2006/relationships/hyperlink" Target="https://podminky.urs.cz/item/CS_URS_2025_02/034103000" TargetMode="External" /><Relationship Id="rId47" Type="http://schemas.openxmlformats.org/officeDocument/2006/relationships/hyperlink" Target="https://podminky.urs.cz/item/CS_URS_2025_02/045002000" TargetMode="External" /><Relationship Id="rId48" Type="http://schemas.openxmlformats.org/officeDocument/2006/relationships/hyperlink" Target="https://podminky.urs.cz/item/CS_URS_2025_02/065103000" TargetMode="External" /><Relationship Id="rId49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19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27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28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29</v>
      </c>
      <c r="AL11" s="21"/>
      <c r="AM11" s="21"/>
      <c r="AN11" s="26" t="s">
        <v>19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30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31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31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29</v>
      </c>
      <c r="AL14" s="21"/>
      <c r="AM14" s="21"/>
      <c r="AN14" s="33" t="s">
        <v>31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32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19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33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29</v>
      </c>
      <c r="AL17" s="21"/>
      <c r="AM17" s="21"/>
      <c r="AN17" s="26" t="s">
        <v>19</v>
      </c>
      <c r="AO17" s="21"/>
      <c r="AP17" s="21"/>
      <c r="AQ17" s="21"/>
      <c r="AR17" s="19"/>
      <c r="BE17" s="30"/>
      <c r="BS17" s="16" t="s">
        <v>34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35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19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29</v>
      </c>
      <c r="AL20" s="21"/>
      <c r="AM20" s="21"/>
      <c r="AN20" s="26" t="s">
        <v>19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37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5" t="s">
        <v>38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39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40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41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42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43</v>
      </c>
      <c r="E29" s="46"/>
      <c r="F29" s="31" t="s">
        <v>44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45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46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47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48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3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7"/>
    </row>
    <row r="35" s="2" customFormat="1" ht="25.92" customHeight="1">
      <c r="A35" s="37"/>
      <c r="B35" s="38"/>
      <c r="C35" s="51"/>
      <c r="D35" s="52" t="s">
        <v>49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50</v>
      </c>
      <c r="U35" s="53"/>
      <c r="V35" s="53"/>
      <c r="W35" s="53"/>
      <c r="X35" s="55" t="s">
        <v>51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6.96" customHeight="1">
      <c r="A37" s="37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  <c r="BE37" s="37"/>
    </row>
    <row r="41" s="2" customFormat="1" ht="6.96" customHeight="1">
      <c r="A41" s="37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  <c r="BE41" s="37"/>
    </row>
    <row r="42" s="2" customFormat="1" ht="24.96" customHeight="1">
      <c r="A42" s="37"/>
      <c r="B42" s="38"/>
      <c r="C42" s="22" t="s">
        <v>52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  <c r="BE42" s="37"/>
    </row>
    <row r="43" s="2" customFormat="1" ht="6.96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  <c r="BE43" s="37"/>
    </row>
    <row r="44" s="4" customFormat="1" ht="12" customHeight="1">
      <c r="A44" s="4"/>
      <c r="B44" s="62"/>
      <c r="C44" s="31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2525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  <c r="BE44" s="4"/>
    </row>
    <row r="45" s="5" customFormat="1" ht="36.96" customHeight="1">
      <c r="A45" s="5"/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Bezbariérový vstup do kostela Nanebevzetí Panny Marie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  <c r="BE45" s="5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  <c r="BE46" s="37"/>
    </row>
    <row r="47" s="2" customFormat="1" ht="12" customHeight="1">
      <c r="A47" s="37"/>
      <c r="B47" s="38"/>
      <c r="C47" s="31" t="s">
        <v>21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 xml:space="preserve"> 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23</v>
      </c>
      <c r="AJ47" s="39"/>
      <c r="AK47" s="39"/>
      <c r="AL47" s="39"/>
      <c r="AM47" s="71" t="str">
        <f>IF(AN8= "","",AN8)</f>
        <v>13. 10. 2025</v>
      </c>
      <c r="AN47" s="71"/>
      <c r="AO47" s="39"/>
      <c r="AP47" s="39"/>
      <c r="AQ47" s="39"/>
      <c r="AR47" s="43"/>
      <c r="B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  <c r="BE48" s="37"/>
    </row>
    <row r="49" s="2" customFormat="1" ht="40.05" customHeight="1">
      <c r="A49" s="37"/>
      <c r="B49" s="38"/>
      <c r="C49" s="31" t="s">
        <v>25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>Město Mariánské Lázně, Ruská 155, Mariánské Lázně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32</v>
      </c>
      <c r="AJ49" s="39"/>
      <c r="AK49" s="39"/>
      <c r="AL49" s="39"/>
      <c r="AM49" s="72" t="str">
        <f>IF(E17="","",E17)</f>
        <v>Projekční kancelář Beránek&amp;Hradil, Svobody 1, Cheb</v>
      </c>
      <c r="AN49" s="63"/>
      <c r="AO49" s="63"/>
      <c r="AP49" s="63"/>
      <c r="AQ49" s="39"/>
      <c r="AR49" s="43"/>
      <c r="AS49" s="73" t="s">
        <v>53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  <c r="BE49" s="37"/>
    </row>
    <row r="50" s="2" customFormat="1" ht="15.15" customHeight="1">
      <c r="A50" s="37"/>
      <c r="B50" s="38"/>
      <c r="C50" s="31" t="s">
        <v>30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35</v>
      </c>
      <c r="AJ50" s="39"/>
      <c r="AK50" s="39"/>
      <c r="AL50" s="39"/>
      <c r="AM50" s="72" t="str">
        <f>IF(E20="","",E20)</f>
        <v>Petr Hradil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  <c r="BE50" s="37"/>
    </row>
    <row r="51" s="2" customFormat="1" ht="10.8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  <c r="BE51" s="37"/>
    </row>
    <row r="52" s="2" customFormat="1" ht="29.28" customHeight="1">
      <c r="A52" s="37"/>
      <c r="B52" s="38"/>
      <c r="C52" s="85" t="s">
        <v>54</v>
      </c>
      <c r="D52" s="86"/>
      <c r="E52" s="86"/>
      <c r="F52" s="86"/>
      <c r="G52" s="86"/>
      <c r="H52" s="87"/>
      <c r="I52" s="88" t="s">
        <v>55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56</v>
      </c>
      <c r="AH52" s="86"/>
      <c r="AI52" s="86"/>
      <c r="AJ52" s="86"/>
      <c r="AK52" s="86"/>
      <c r="AL52" s="86"/>
      <c r="AM52" s="86"/>
      <c r="AN52" s="88" t="s">
        <v>57</v>
      </c>
      <c r="AO52" s="86"/>
      <c r="AP52" s="86"/>
      <c r="AQ52" s="90" t="s">
        <v>58</v>
      </c>
      <c r="AR52" s="43"/>
      <c r="AS52" s="91" t="s">
        <v>59</v>
      </c>
      <c r="AT52" s="92" t="s">
        <v>60</v>
      </c>
      <c r="AU52" s="92" t="s">
        <v>61</v>
      </c>
      <c r="AV52" s="92" t="s">
        <v>62</v>
      </c>
      <c r="AW52" s="92" t="s">
        <v>63</v>
      </c>
      <c r="AX52" s="92" t="s">
        <v>64</v>
      </c>
      <c r="AY52" s="92" t="s">
        <v>65</v>
      </c>
      <c r="AZ52" s="92" t="s">
        <v>66</v>
      </c>
      <c r="BA52" s="92" t="s">
        <v>67</v>
      </c>
      <c r="BB52" s="92" t="s">
        <v>68</v>
      </c>
      <c r="BC52" s="92" t="s">
        <v>69</v>
      </c>
      <c r="BD52" s="93" t="s">
        <v>70</v>
      </c>
      <c r="BE52" s="37"/>
    </row>
    <row r="53" s="2" customFormat="1" ht="10.8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  <c r="BE53" s="37"/>
    </row>
    <row r="54" s="6" customFormat="1" ht="32.4" customHeight="1">
      <c r="A54" s="6"/>
      <c r="B54" s="97"/>
      <c r="C54" s="98" t="s">
        <v>71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ROUND(AG55,2)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19</v>
      </c>
      <c r="AR54" s="103"/>
      <c r="AS54" s="104">
        <f>ROUND(AS55,2)</f>
        <v>0</v>
      </c>
      <c r="AT54" s="105">
        <f>ROUND(SUM(AV54:AW54),2)</f>
        <v>0</v>
      </c>
      <c r="AU54" s="106">
        <f>ROUND(AU55,5)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ROUND(AZ55,2)</f>
        <v>0</v>
      </c>
      <c r="BA54" s="105">
        <f>ROUND(BA55,2)</f>
        <v>0</v>
      </c>
      <c r="BB54" s="105">
        <f>ROUND(BB55,2)</f>
        <v>0</v>
      </c>
      <c r="BC54" s="105">
        <f>ROUND(BC55,2)</f>
        <v>0</v>
      </c>
      <c r="BD54" s="107">
        <f>ROUND(BD55,2)</f>
        <v>0</v>
      </c>
      <c r="BE54" s="6"/>
      <c r="BS54" s="108" t="s">
        <v>72</v>
      </c>
      <c r="BT54" s="108" t="s">
        <v>73</v>
      </c>
      <c r="BU54" s="109" t="s">
        <v>74</v>
      </c>
      <c r="BV54" s="108" t="s">
        <v>75</v>
      </c>
      <c r="BW54" s="108" t="s">
        <v>5</v>
      </c>
      <c r="BX54" s="108" t="s">
        <v>76</v>
      </c>
      <c r="CL54" s="108" t="s">
        <v>19</v>
      </c>
    </row>
    <row r="55" s="7" customFormat="1" ht="16.5" customHeight="1">
      <c r="A55" s="110" t="s">
        <v>77</v>
      </c>
      <c r="B55" s="111"/>
      <c r="C55" s="112"/>
      <c r="D55" s="113" t="s">
        <v>78</v>
      </c>
      <c r="E55" s="113"/>
      <c r="F55" s="113"/>
      <c r="G55" s="113"/>
      <c r="H55" s="113"/>
      <c r="I55" s="114"/>
      <c r="J55" s="113" t="s">
        <v>79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'01 - Venkovní schodiště a...'!J30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80</v>
      </c>
      <c r="AR55" s="117"/>
      <c r="AS55" s="118">
        <v>0</v>
      </c>
      <c r="AT55" s="119">
        <f>ROUND(SUM(AV55:AW55),2)</f>
        <v>0</v>
      </c>
      <c r="AU55" s="120">
        <f>'01 - Venkovní schodiště a...'!P95</f>
        <v>0</v>
      </c>
      <c r="AV55" s="119">
        <f>'01 - Venkovní schodiště a...'!J33</f>
        <v>0</v>
      </c>
      <c r="AW55" s="119">
        <f>'01 - Venkovní schodiště a...'!J34</f>
        <v>0</v>
      </c>
      <c r="AX55" s="119">
        <f>'01 - Venkovní schodiště a...'!J35</f>
        <v>0</v>
      </c>
      <c r="AY55" s="119">
        <f>'01 - Venkovní schodiště a...'!J36</f>
        <v>0</v>
      </c>
      <c r="AZ55" s="119">
        <f>'01 - Venkovní schodiště a...'!F33</f>
        <v>0</v>
      </c>
      <c r="BA55" s="119">
        <f>'01 - Venkovní schodiště a...'!F34</f>
        <v>0</v>
      </c>
      <c r="BB55" s="119">
        <f>'01 - Venkovní schodiště a...'!F35</f>
        <v>0</v>
      </c>
      <c r="BC55" s="119">
        <f>'01 - Venkovní schodiště a...'!F36</f>
        <v>0</v>
      </c>
      <c r="BD55" s="121">
        <f>'01 - Venkovní schodiště a...'!F37</f>
        <v>0</v>
      </c>
      <c r="BE55" s="7"/>
      <c r="BT55" s="122" t="s">
        <v>81</v>
      </c>
      <c r="BV55" s="122" t="s">
        <v>75</v>
      </c>
      <c r="BW55" s="122" t="s">
        <v>82</v>
      </c>
      <c r="BX55" s="122" t="s">
        <v>5</v>
      </c>
      <c r="CL55" s="122" t="s">
        <v>19</v>
      </c>
      <c r="CM55" s="122" t="s">
        <v>83</v>
      </c>
    </row>
    <row r="56" s="2" customFormat="1" ht="30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43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="2" customFormat="1" ht="6.96" customHeight="1">
      <c r="A57" s="37"/>
      <c r="B57" s="58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43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</sheetData>
  <sheetProtection sheet="1" formatColumns="0" formatRows="0" objects="1" scenarios="1" spinCount="100000" saltValue="t7CmOe50qUxgmw0XG4aDIIMCd1gHcWeZpf5CYup1U6dEb30SYMaT5UWKtjHQEiSACqkFe4tgwHpRoB0JYnovRQ==" hashValue="Sfpx6VVMrdTwgsrVeCmrx43Hv/YWQB3QbIIw8fQFkTNShfrQoA3PZ+ysTx1POV9de9ANxs6gVHJQ1MLCqzFKDA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01 - Venkovní schodiště 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82</v>
      </c>
    </row>
    <row r="3" s="1" customFormat="1" ht="6.96" customHeight="1">
      <c r="B3" s="123"/>
      <c r="C3" s="124"/>
      <c r="D3" s="124"/>
      <c r="E3" s="124"/>
      <c r="F3" s="124"/>
      <c r="G3" s="124"/>
      <c r="H3" s="124"/>
      <c r="I3" s="124"/>
      <c r="J3" s="124"/>
      <c r="K3" s="124"/>
      <c r="L3" s="19"/>
      <c r="AT3" s="16" t="s">
        <v>83</v>
      </c>
    </row>
    <row r="4" s="1" customFormat="1" ht="24.96" customHeight="1">
      <c r="B4" s="19"/>
      <c r="D4" s="125" t="s">
        <v>84</v>
      </c>
      <c r="L4" s="19"/>
      <c r="M4" s="126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27" t="s">
        <v>16</v>
      </c>
      <c r="L6" s="19"/>
    </row>
    <row r="7" s="1" customFormat="1" ht="16.5" customHeight="1">
      <c r="B7" s="19"/>
      <c r="E7" s="128" t="str">
        <f>'Rekapitulace stavby'!K6</f>
        <v>Bezbariérový vstup do kostela Nanebevzetí Panny Marie</v>
      </c>
      <c r="F7" s="127"/>
      <c r="G7" s="127"/>
      <c r="H7" s="127"/>
      <c r="L7" s="19"/>
    </row>
    <row r="8" s="2" customFormat="1" ht="12" customHeight="1">
      <c r="A8" s="37"/>
      <c r="B8" s="43"/>
      <c r="C8" s="37"/>
      <c r="D8" s="127" t="s">
        <v>85</v>
      </c>
      <c r="E8" s="37"/>
      <c r="F8" s="37"/>
      <c r="G8" s="37"/>
      <c r="H8" s="37"/>
      <c r="I8" s="37"/>
      <c r="J8" s="37"/>
      <c r="K8" s="37"/>
      <c r="L8" s="12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0" t="s">
        <v>86</v>
      </c>
      <c r="F9" s="37"/>
      <c r="G9" s="37"/>
      <c r="H9" s="37"/>
      <c r="I9" s="37"/>
      <c r="J9" s="37"/>
      <c r="K9" s="37"/>
      <c r="L9" s="12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2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27" t="s">
        <v>18</v>
      </c>
      <c r="E11" s="37"/>
      <c r="F11" s="131" t="s">
        <v>19</v>
      </c>
      <c r="G11" s="37"/>
      <c r="H11" s="37"/>
      <c r="I11" s="127" t="s">
        <v>20</v>
      </c>
      <c r="J11" s="131" t="s">
        <v>19</v>
      </c>
      <c r="K11" s="37"/>
      <c r="L11" s="12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27" t="s">
        <v>21</v>
      </c>
      <c r="E12" s="37"/>
      <c r="F12" s="131" t="s">
        <v>22</v>
      </c>
      <c r="G12" s="37"/>
      <c r="H12" s="37"/>
      <c r="I12" s="127" t="s">
        <v>23</v>
      </c>
      <c r="J12" s="132" t="str">
        <f>'Rekapitulace stavby'!AN8</f>
        <v>13. 10. 2025</v>
      </c>
      <c r="K12" s="37"/>
      <c r="L12" s="12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2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27" t="s">
        <v>25</v>
      </c>
      <c r="E14" s="37"/>
      <c r="F14" s="37"/>
      <c r="G14" s="37"/>
      <c r="H14" s="37"/>
      <c r="I14" s="127" t="s">
        <v>26</v>
      </c>
      <c r="J14" s="131" t="s">
        <v>27</v>
      </c>
      <c r="K14" s="37"/>
      <c r="L14" s="12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1" t="s">
        <v>28</v>
      </c>
      <c r="F15" s="37"/>
      <c r="G15" s="37"/>
      <c r="H15" s="37"/>
      <c r="I15" s="127" t="s">
        <v>29</v>
      </c>
      <c r="J15" s="131" t="s">
        <v>19</v>
      </c>
      <c r="K15" s="37"/>
      <c r="L15" s="12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2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27" t="s">
        <v>30</v>
      </c>
      <c r="E17" s="37"/>
      <c r="F17" s="37"/>
      <c r="G17" s="37"/>
      <c r="H17" s="37"/>
      <c r="I17" s="127" t="s">
        <v>26</v>
      </c>
      <c r="J17" s="32" t="str">
        <f>'Rekapitulace stavby'!AN13</f>
        <v>Vyplň údaj</v>
      </c>
      <c r="K17" s="37"/>
      <c r="L17" s="12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1"/>
      <c r="G18" s="131"/>
      <c r="H18" s="131"/>
      <c r="I18" s="127" t="s">
        <v>29</v>
      </c>
      <c r="J18" s="32" t="str">
        <f>'Rekapitulace stavby'!AN14</f>
        <v>Vyplň údaj</v>
      </c>
      <c r="K18" s="37"/>
      <c r="L18" s="12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2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27" t="s">
        <v>32</v>
      </c>
      <c r="E20" s="37"/>
      <c r="F20" s="37"/>
      <c r="G20" s="37"/>
      <c r="H20" s="37"/>
      <c r="I20" s="127" t="s">
        <v>26</v>
      </c>
      <c r="J20" s="131" t="s">
        <v>19</v>
      </c>
      <c r="K20" s="37"/>
      <c r="L20" s="12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1" t="s">
        <v>33</v>
      </c>
      <c r="F21" s="37"/>
      <c r="G21" s="37"/>
      <c r="H21" s="37"/>
      <c r="I21" s="127" t="s">
        <v>29</v>
      </c>
      <c r="J21" s="131" t="s">
        <v>19</v>
      </c>
      <c r="K21" s="37"/>
      <c r="L21" s="12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2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27" t="s">
        <v>35</v>
      </c>
      <c r="E23" s="37"/>
      <c r="F23" s="37"/>
      <c r="G23" s="37"/>
      <c r="H23" s="37"/>
      <c r="I23" s="127" t="s">
        <v>26</v>
      </c>
      <c r="J23" s="131" t="s">
        <v>19</v>
      </c>
      <c r="K23" s="37"/>
      <c r="L23" s="12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1" t="s">
        <v>36</v>
      </c>
      <c r="F24" s="37"/>
      <c r="G24" s="37"/>
      <c r="H24" s="37"/>
      <c r="I24" s="127" t="s">
        <v>29</v>
      </c>
      <c r="J24" s="131" t="s">
        <v>19</v>
      </c>
      <c r="K24" s="37"/>
      <c r="L24" s="12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2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27" t="s">
        <v>37</v>
      </c>
      <c r="E26" s="37"/>
      <c r="F26" s="37"/>
      <c r="G26" s="37"/>
      <c r="H26" s="37"/>
      <c r="I26" s="37"/>
      <c r="J26" s="37"/>
      <c r="K26" s="37"/>
      <c r="L26" s="12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71.25" customHeight="1">
      <c r="A27" s="133"/>
      <c r="B27" s="134"/>
      <c r="C27" s="133"/>
      <c r="D27" s="133"/>
      <c r="E27" s="135" t="s">
        <v>38</v>
      </c>
      <c r="F27" s="135"/>
      <c r="G27" s="135"/>
      <c r="H27" s="135"/>
      <c r="I27" s="133"/>
      <c r="J27" s="133"/>
      <c r="K27" s="133"/>
      <c r="L27" s="136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2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37"/>
      <c r="E29" s="137"/>
      <c r="F29" s="137"/>
      <c r="G29" s="137"/>
      <c r="H29" s="137"/>
      <c r="I29" s="137"/>
      <c r="J29" s="137"/>
      <c r="K29" s="137"/>
      <c r="L29" s="12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38" t="s">
        <v>39</v>
      </c>
      <c r="E30" s="37"/>
      <c r="F30" s="37"/>
      <c r="G30" s="37"/>
      <c r="H30" s="37"/>
      <c r="I30" s="37"/>
      <c r="J30" s="139">
        <f>ROUND(J95, 2)</f>
        <v>0</v>
      </c>
      <c r="K30" s="37"/>
      <c r="L30" s="12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37"/>
      <c r="E31" s="137"/>
      <c r="F31" s="137"/>
      <c r="G31" s="137"/>
      <c r="H31" s="137"/>
      <c r="I31" s="137"/>
      <c r="J31" s="137"/>
      <c r="K31" s="137"/>
      <c r="L31" s="12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0" t="s">
        <v>41</v>
      </c>
      <c r="G32" s="37"/>
      <c r="H32" s="37"/>
      <c r="I32" s="140" t="s">
        <v>40</v>
      </c>
      <c r="J32" s="140" t="s">
        <v>42</v>
      </c>
      <c r="K32" s="37"/>
      <c r="L32" s="12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1" t="s">
        <v>43</v>
      </c>
      <c r="E33" s="127" t="s">
        <v>44</v>
      </c>
      <c r="F33" s="142">
        <f>ROUND((SUM(BE95:BE285)),  2)</f>
        <v>0</v>
      </c>
      <c r="G33" s="37"/>
      <c r="H33" s="37"/>
      <c r="I33" s="143">
        <v>0.20999999999999999</v>
      </c>
      <c r="J33" s="142">
        <f>ROUND(((SUM(BE95:BE285))*I33),  2)</f>
        <v>0</v>
      </c>
      <c r="K33" s="37"/>
      <c r="L33" s="12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27" t="s">
        <v>45</v>
      </c>
      <c r="F34" s="142">
        <f>ROUND((SUM(BF95:BF285)),  2)</f>
        <v>0</v>
      </c>
      <c r="G34" s="37"/>
      <c r="H34" s="37"/>
      <c r="I34" s="143">
        <v>0.12</v>
      </c>
      <c r="J34" s="142">
        <f>ROUND(((SUM(BF95:BF285))*I34),  2)</f>
        <v>0</v>
      </c>
      <c r="K34" s="37"/>
      <c r="L34" s="12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27" t="s">
        <v>46</v>
      </c>
      <c r="F35" s="142">
        <f>ROUND((SUM(BG95:BG285)),  2)</f>
        <v>0</v>
      </c>
      <c r="G35" s="37"/>
      <c r="H35" s="37"/>
      <c r="I35" s="143">
        <v>0.20999999999999999</v>
      </c>
      <c r="J35" s="142">
        <f>0</f>
        <v>0</v>
      </c>
      <c r="K35" s="37"/>
      <c r="L35" s="12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27" t="s">
        <v>47</v>
      </c>
      <c r="F36" s="142">
        <f>ROUND((SUM(BH95:BH285)),  2)</f>
        <v>0</v>
      </c>
      <c r="G36" s="37"/>
      <c r="H36" s="37"/>
      <c r="I36" s="143">
        <v>0.12</v>
      </c>
      <c r="J36" s="142">
        <f>0</f>
        <v>0</v>
      </c>
      <c r="K36" s="37"/>
      <c r="L36" s="12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27" t="s">
        <v>48</v>
      </c>
      <c r="F37" s="142">
        <f>ROUND((SUM(BI95:BI285)),  2)</f>
        <v>0</v>
      </c>
      <c r="G37" s="37"/>
      <c r="H37" s="37"/>
      <c r="I37" s="143">
        <v>0</v>
      </c>
      <c r="J37" s="142">
        <f>0</f>
        <v>0</v>
      </c>
      <c r="K37" s="37"/>
      <c r="L37" s="12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2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4"/>
      <c r="D39" s="145" t="s">
        <v>49</v>
      </c>
      <c r="E39" s="146"/>
      <c r="F39" s="146"/>
      <c r="G39" s="147" t="s">
        <v>50</v>
      </c>
      <c r="H39" s="148" t="s">
        <v>51</v>
      </c>
      <c r="I39" s="146"/>
      <c r="J39" s="149">
        <f>SUM(J30:J37)</f>
        <v>0</v>
      </c>
      <c r="K39" s="150"/>
      <c r="L39" s="12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1"/>
      <c r="C40" s="152"/>
      <c r="D40" s="152"/>
      <c r="E40" s="152"/>
      <c r="F40" s="152"/>
      <c r="G40" s="152"/>
      <c r="H40" s="152"/>
      <c r="I40" s="152"/>
      <c r="J40" s="152"/>
      <c r="K40" s="152"/>
      <c r="L40" s="12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hidden="1" s="2" customFormat="1" ht="6.96" customHeight="1">
      <c r="A44" s="37"/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2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hidden="1" s="2" customFormat="1" ht="24.96" customHeight="1">
      <c r="A45" s="37"/>
      <c r="B45" s="38"/>
      <c r="C45" s="22" t="s">
        <v>87</v>
      </c>
      <c r="D45" s="39"/>
      <c r="E45" s="39"/>
      <c r="F45" s="39"/>
      <c r="G45" s="39"/>
      <c r="H45" s="39"/>
      <c r="I45" s="39"/>
      <c r="J45" s="39"/>
      <c r="K45" s="39"/>
      <c r="L45" s="12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hidden="1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2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hidden="1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2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hidden="1" s="2" customFormat="1" ht="16.5" customHeight="1">
      <c r="A48" s="37"/>
      <c r="B48" s="38"/>
      <c r="C48" s="39"/>
      <c r="D48" s="39"/>
      <c r="E48" s="155" t="str">
        <f>E7</f>
        <v>Bezbariérový vstup do kostela Nanebevzetí Panny Marie</v>
      </c>
      <c r="F48" s="31"/>
      <c r="G48" s="31"/>
      <c r="H48" s="31"/>
      <c r="I48" s="39"/>
      <c r="J48" s="39"/>
      <c r="K48" s="39"/>
      <c r="L48" s="12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hidden="1" s="2" customFormat="1" ht="12" customHeight="1">
      <c r="A49" s="37"/>
      <c r="B49" s="38"/>
      <c r="C49" s="31" t="s">
        <v>85</v>
      </c>
      <c r="D49" s="39"/>
      <c r="E49" s="39"/>
      <c r="F49" s="39"/>
      <c r="G49" s="39"/>
      <c r="H49" s="39"/>
      <c r="I49" s="39"/>
      <c r="J49" s="39"/>
      <c r="K49" s="39"/>
      <c r="L49" s="12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hidden="1" s="2" customFormat="1" ht="16.5" customHeight="1">
      <c r="A50" s="37"/>
      <c r="B50" s="38"/>
      <c r="C50" s="39"/>
      <c r="D50" s="39"/>
      <c r="E50" s="68" t="str">
        <f>E9</f>
        <v>01 - Venkovní schodiště a rampa</v>
      </c>
      <c r="F50" s="39"/>
      <c r="G50" s="39"/>
      <c r="H50" s="39"/>
      <c r="I50" s="39"/>
      <c r="J50" s="39"/>
      <c r="K50" s="39"/>
      <c r="L50" s="12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hidden="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2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hidden="1" s="2" customFormat="1" ht="12" customHeight="1">
      <c r="A52" s="37"/>
      <c r="B52" s="38"/>
      <c r="C52" s="31" t="s">
        <v>21</v>
      </c>
      <c r="D52" s="39"/>
      <c r="E52" s="39"/>
      <c r="F52" s="26" t="str">
        <f>F12</f>
        <v xml:space="preserve"> </v>
      </c>
      <c r="G52" s="39"/>
      <c r="H52" s="39"/>
      <c r="I52" s="31" t="s">
        <v>23</v>
      </c>
      <c r="J52" s="71" t="str">
        <f>IF(J12="","",J12)</f>
        <v>13. 10. 2025</v>
      </c>
      <c r="K52" s="39"/>
      <c r="L52" s="12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hidden="1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2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hidden="1" s="2" customFormat="1" ht="40.05" customHeight="1">
      <c r="A54" s="37"/>
      <c r="B54" s="38"/>
      <c r="C54" s="31" t="s">
        <v>25</v>
      </c>
      <c r="D54" s="39"/>
      <c r="E54" s="39"/>
      <c r="F54" s="26" t="str">
        <f>E15</f>
        <v>Město Mariánské Lázně, Ruská 155, Mariánské Lázně</v>
      </c>
      <c r="G54" s="39"/>
      <c r="H54" s="39"/>
      <c r="I54" s="31" t="s">
        <v>32</v>
      </c>
      <c r="J54" s="35" t="str">
        <f>E21</f>
        <v>Projekční kancelář Beránek&amp;Hradil, Svobody 1, Cheb</v>
      </c>
      <c r="K54" s="39"/>
      <c r="L54" s="12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hidden="1" s="2" customFormat="1" ht="15.15" customHeight="1">
      <c r="A55" s="37"/>
      <c r="B55" s="38"/>
      <c r="C55" s="31" t="s">
        <v>30</v>
      </c>
      <c r="D55" s="39"/>
      <c r="E55" s="39"/>
      <c r="F55" s="26" t="str">
        <f>IF(E18="","",E18)</f>
        <v>Vyplň údaj</v>
      </c>
      <c r="G55" s="39"/>
      <c r="H55" s="39"/>
      <c r="I55" s="31" t="s">
        <v>35</v>
      </c>
      <c r="J55" s="35" t="str">
        <f>E24</f>
        <v>Petr Hradil</v>
      </c>
      <c r="K55" s="39"/>
      <c r="L55" s="12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hidden="1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2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hidden="1" s="2" customFormat="1" ht="29.28" customHeight="1">
      <c r="A57" s="37"/>
      <c r="B57" s="38"/>
      <c r="C57" s="156" t="s">
        <v>88</v>
      </c>
      <c r="D57" s="157"/>
      <c r="E57" s="157"/>
      <c r="F57" s="157"/>
      <c r="G57" s="157"/>
      <c r="H57" s="157"/>
      <c r="I57" s="157"/>
      <c r="J57" s="158" t="s">
        <v>89</v>
      </c>
      <c r="K57" s="157"/>
      <c r="L57" s="12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hidden="1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2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hidden="1" s="2" customFormat="1" ht="22.8" customHeight="1">
      <c r="A59" s="37"/>
      <c r="B59" s="38"/>
      <c r="C59" s="159" t="s">
        <v>71</v>
      </c>
      <c r="D59" s="39"/>
      <c r="E59" s="39"/>
      <c r="F59" s="39"/>
      <c r="G59" s="39"/>
      <c r="H59" s="39"/>
      <c r="I59" s="39"/>
      <c r="J59" s="101">
        <f>J95</f>
        <v>0</v>
      </c>
      <c r="K59" s="39"/>
      <c r="L59" s="12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90</v>
      </c>
    </row>
    <row r="60" hidden="1" s="9" customFormat="1" ht="24.96" customHeight="1">
      <c r="A60" s="9"/>
      <c r="B60" s="160"/>
      <c r="C60" s="161"/>
      <c r="D60" s="162" t="s">
        <v>91</v>
      </c>
      <c r="E60" s="163"/>
      <c r="F60" s="163"/>
      <c r="G60" s="163"/>
      <c r="H60" s="163"/>
      <c r="I60" s="163"/>
      <c r="J60" s="164">
        <f>J96</f>
        <v>0</v>
      </c>
      <c r="K60" s="161"/>
      <c r="L60" s="16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66"/>
      <c r="C61" s="167"/>
      <c r="D61" s="168" t="s">
        <v>92</v>
      </c>
      <c r="E61" s="169"/>
      <c r="F61" s="169"/>
      <c r="G61" s="169"/>
      <c r="H61" s="169"/>
      <c r="I61" s="169"/>
      <c r="J61" s="170">
        <f>J97</f>
        <v>0</v>
      </c>
      <c r="K61" s="167"/>
      <c r="L61" s="17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66"/>
      <c r="C62" s="167"/>
      <c r="D62" s="168" t="s">
        <v>93</v>
      </c>
      <c r="E62" s="169"/>
      <c r="F62" s="169"/>
      <c r="G62" s="169"/>
      <c r="H62" s="169"/>
      <c r="I62" s="169"/>
      <c r="J62" s="170">
        <f>J144</f>
        <v>0</v>
      </c>
      <c r="K62" s="167"/>
      <c r="L62" s="17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66"/>
      <c r="C63" s="167"/>
      <c r="D63" s="168" t="s">
        <v>94</v>
      </c>
      <c r="E63" s="169"/>
      <c r="F63" s="169"/>
      <c r="G63" s="169"/>
      <c r="H63" s="169"/>
      <c r="I63" s="169"/>
      <c r="J63" s="170">
        <f>J176</f>
        <v>0</v>
      </c>
      <c r="K63" s="167"/>
      <c r="L63" s="17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66"/>
      <c r="C64" s="167"/>
      <c r="D64" s="168" t="s">
        <v>95</v>
      </c>
      <c r="E64" s="169"/>
      <c r="F64" s="169"/>
      <c r="G64" s="169"/>
      <c r="H64" s="169"/>
      <c r="I64" s="169"/>
      <c r="J64" s="170">
        <f>J193</f>
        <v>0</v>
      </c>
      <c r="K64" s="167"/>
      <c r="L64" s="17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10" customFormat="1" ht="19.92" customHeight="1">
      <c r="A65" s="10"/>
      <c r="B65" s="166"/>
      <c r="C65" s="167"/>
      <c r="D65" s="168" t="s">
        <v>96</v>
      </c>
      <c r="E65" s="169"/>
      <c r="F65" s="169"/>
      <c r="G65" s="169"/>
      <c r="H65" s="169"/>
      <c r="I65" s="169"/>
      <c r="J65" s="170">
        <f>J213</f>
        <v>0</v>
      </c>
      <c r="K65" s="167"/>
      <c r="L65" s="17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66"/>
      <c r="C66" s="167"/>
      <c r="D66" s="168" t="s">
        <v>97</v>
      </c>
      <c r="E66" s="169"/>
      <c r="F66" s="169"/>
      <c r="G66" s="169"/>
      <c r="H66" s="169"/>
      <c r="I66" s="169"/>
      <c r="J66" s="170">
        <f>J216</f>
        <v>0</v>
      </c>
      <c r="K66" s="167"/>
      <c r="L66" s="17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9.92" customHeight="1">
      <c r="A67" s="10"/>
      <c r="B67" s="166"/>
      <c r="C67" s="167"/>
      <c r="D67" s="168" t="s">
        <v>98</v>
      </c>
      <c r="E67" s="169"/>
      <c r="F67" s="169"/>
      <c r="G67" s="169"/>
      <c r="H67" s="169"/>
      <c r="I67" s="169"/>
      <c r="J67" s="170">
        <f>J230</f>
        <v>0</v>
      </c>
      <c r="K67" s="167"/>
      <c r="L67" s="17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9" customFormat="1" ht="24.96" customHeight="1">
      <c r="A68" s="9"/>
      <c r="B68" s="160"/>
      <c r="C68" s="161"/>
      <c r="D68" s="162" t="s">
        <v>99</v>
      </c>
      <c r="E68" s="163"/>
      <c r="F68" s="163"/>
      <c r="G68" s="163"/>
      <c r="H68" s="163"/>
      <c r="I68" s="163"/>
      <c r="J68" s="164">
        <f>J242</f>
        <v>0</v>
      </c>
      <c r="K68" s="161"/>
      <c r="L68" s="165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hidden="1" s="10" customFormat="1" ht="19.92" customHeight="1">
      <c r="A69" s="10"/>
      <c r="B69" s="166"/>
      <c r="C69" s="167"/>
      <c r="D69" s="168" t="s">
        <v>100</v>
      </c>
      <c r="E69" s="169"/>
      <c r="F69" s="169"/>
      <c r="G69" s="169"/>
      <c r="H69" s="169"/>
      <c r="I69" s="169"/>
      <c r="J69" s="170">
        <f>J243</f>
        <v>0</v>
      </c>
      <c r="K69" s="167"/>
      <c r="L69" s="17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10" customFormat="1" ht="19.92" customHeight="1">
      <c r="A70" s="10"/>
      <c r="B70" s="166"/>
      <c r="C70" s="167"/>
      <c r="D70" s="168" t="s">
        <v>101</v>
      </c>
      <c r="E70" s="169"/>
      <c r="F70" s="169"/>
      <c r="G70" s="169"/>
      <c r="H70" s="169"/>
      <c r="I70" s="169"/>
      <c r="J70" s="170">
        <f>J258</f>
        <v>0</v>
      </c>
      <c r="K70" s="167"/>
      <c r="L70" s="17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hidden="1" s="9" customFormat="1" ht="24.96" customHeight="1">
      <c r="A71" s="9"/>
      <c r="B71" s="160"/>
      <c r="C71" s="161"/>
      <c r="D71" s="162" t="s">
        <v>102</v>
      </c>
      <c r="E71" s="163"/>
      <c r="F71" s="163"/>
      <c r="G71" s="163"/>
      <c r="H71" s="163"/>
      <c r="I71" s="163"/>
      <c r="J71" s="164">
        <f>J269</f>
        <v>0</v>
      </c>
      <c r="K71" s="161"/>
      <c r="L71" s="165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hidden="1" s="10" customFormat="1" ht="19.92" customHeight="1">
      <c r="A72" s="10"/>
      <c r="B72" s="166"/>
      <c r="C72" s="167"/>
      <c r="D72" s="168" t="s">
        <v>103</v>
      </c>
      <c r="E72" s="169"/>
      <c r="F72" s="169"/>
      <c r="G72" s="169"/>
      <c r="H72" s="169"/>
      <c r="I72" s="169"/>
      <c r="J72" s="170">
        <f>J270</f>
        <v>0</v>
      </c>
      <c r="K72" s="167"/>
      <c r="L72" s="171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hidden="1" s="10" customFormat="1" ht="19.92" customHeight="1">
      <c r="A73" s="10"/>
      <c r="B73" s="166"/>
      <c r="C73" s="167"/>
      <c r="D73" s="168" t="s">
        <v>104</v>
      </c>
      <c r="E73" s="169"/>
      <c r="F73" s="169"/>
      <c r="G73" s="169"/>
      <c r="H73" s="169"/>
      <c r="I73" s="169"/>
      <c r="J73" s="170">
        <f>J273</f>
        <v>0</v>
      </c>
      <c r="K73" s="167"/>
      <c r="L73" s="17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hidden="1" s="10" customFormat="1" ht="19.92" customHeight="1">
      <c r="A74" s="10"/>
      <c r="B74" s="166"/>
      <c r="C74" s="167"/>
      <c r="D74" s="168" t="s">
        <v>105</v>
      </c>
      <c r="E74" s="169"/>
      <c r="F74" s="169"/>
      <c r="G74" s="169"/>
      <c r="H74" s="169"/>
      <c r="I74" s="169"/>
      <c r="J74" s="170">
        <f>J280</f>
        <v>0</v>
      </c>
      <c r="K74" s="167"/>
      <c r="L74" s="17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hidden="1" s="10" customFormat="1" ht="19.92" customHeight="1">
      <c r="A75" s="10"/>
      <c r="B75" s="166"/>
      <c r="C75" s="167"/>
      <c r="D75" s="168" t="s">
        <v>106</v>
      </c>
      <c r="E75" s="169"/>
      <c r="F75" s="169"/>
      <c r="G75" s="169"/>
      <c r="H75" s="169"/>
      <c r="I75" s="169"/>
      <c r="J75" s="170">
        <f>J283</f>
        <v>0</v>
      </c>
      <c r="K75" s="167"/>
      <c r="L75" s="17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hidden="1" s="2" customFormat="1" ht="21.84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2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6.96" customHeight="1">
      <c r="A77" s="37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12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s="2" customFormat="1" ht="6.96" customHeight="1">
      <c r="A81" s="37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12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107</v>
      </c>
      <c r="D82" s="39"/>
      <c r="E82" s="39"/>
      <c r="F82" s="39"/>
      <c r="G82" s="39"/>
      <c r="H82" s="39"/>
      <c r="I82" s="39"/>
      <c r="J82" s="39"/>
      <c r="K82" s="39"/>
      <c r="L82" s="12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2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12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55" t="str">
        <f>E7</f>
        <v>Bezbariérový vstup do kostela Nanebevzetí Panny Marie</v>
      </c>
      <c r="F85" s="31"/>
      <c r="G85" s="31"/>
      <c r="H85" s="31"/>
      <c r="I85" s="39"/>
      <c r="J85" s="39"/>
      <c r="K85" s="39"/>
      <c r="L85" s="12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85</v>
      </c>
      <c r="D86" s="39"/>
      <c r="E86" s="39"/>
      <c r="F86" s="39"/>
      <c r="G86" s="39"/>
      <c r="H86" s="39"/>
      <c r="I86" s="39"/>
      <c r="J86" s="39"/>
      <c r="K86" s="39"/>
      <c r="L86" s="12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68" t="str">
        <f>E9</f>
        <v>01 - Venkovní schodiště a rampa</v>
      </c>
      <c r="F87" s="39"/>
      <c r="G87" s="39"/>
      <c r="H87" s="39"/>
      <c r="I87" s="39"/>
      <c r="J87" s="39"/>
      <c r="K87" s="39"/>
      <c r="L87" s="12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12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21</v>
      </c>
      <c r="D89" s="39"/>
      <c r="E89" s="39"/>
      <c r="F89" s="26" t="str">
        <f>F12</f>
        <v xml:space="preserve"> </v>
      </c>
      <c r="G89" s="39"/>
      <c r="H89" s="39"/>
      <c r="I89" s="31" t="s">
        <v>23</v>
      </c>
      <c r="J89" s="71" t="str">
        <f>IF(J12="","",J12)</f>
        <v>13. 10. 2025</v>
      </c>
      <c r="K89" s="39"/>
      <c r="L89" s="12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2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25</v>
      </c>
      <c r="D91" s="39"/>
      <c r="E91" s="39"/>
      <c r="F91" s="26" t="str">
        <f>E15</f>
        <v>Město Mariánské Lázně, Ruská 155, Mariánské Lázně</v>
      </c>
      <c r="G91" s="39"/>
      <c r="H91" s="39"/>
      <c r="I91" s="31" t="s">
        <v>32</v>
      </c>
      <c r="J91" s="35" t="str">
        <f>E21</f>
        <v>Projekční kancelář Beránek&amp;Hradil, Svobody 1, Cheb</v>
      </c>
      <c r="K91" s="39"/>
      <c r="L91" s="12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35</v>
      </c>
      <c r="J92" s="35" t="str">
        <f>E24</f>
        <v>Petr Hradil</v>
      </c>
      <c r="K92" s="39"/>
      <c r="L92" s="12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12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11" customFormat="1" ht="29.28" customHeight="1">
      <c r="A94" s="172"/>
      <c r="B94" s="173"/>
      <c r="C94" s="174" t="s">
        <v>108</v>
      </c>
      <c r="D94" s="175" t="s">
        <v>58</v>
      </c>
      <c r="E94" s="175" t="s">
        <v>54</v>
      </c>
      <c r="F94" s="175" t="s">
        <v>55</v>
      </c>
      <c r="G94" s="175" t="s">
        <v>109</v>
      </c>
      <c r="H94" s="175" t="s">
        <v>110</v>
      </c>
      <c r="I94" s="175" t="s">
        <v>111</v>
      </c>
      <c r="J94" s="175" t="s">
        <v>89</v>
      </c>
      <c r="K94" s="176" t="s">
        <v>112</v>
      </c>
      <c r="L94" s="177"/>
      <c r="M94" s="91" t="s">
        <v>19</v>
      </c>
      <c r="N94" s="92" t="s">
        <v>43</v>
      </c>
      <c r="O94" s="92" t="s">
        <v>113</v>
      </c>
      <c r="P94" s="92" t="s">
        <v>114</v>
      </c>
      <c r="Q94" s="92" t="s">
        <v>115</v>
      </c>
      <c r="R94" s="92" t="s">
        <v>116</v>
      </c>
      <c r="S94" s="92" t="s">
        <v>117</v>
      </c>
      <c r="T94" s="93" t="s">
        <v>118</v>
      </c>
      <c r="U94" s="172"/>
      <c r="V94" s="172"/>
      <c r="W94" s="172"/>
      <c r="X94" s="172"/>
      <c r="Y94" s="172"/>
      <c r="Z94" s="172"/>
      <c r="AA94" s="172"/>
      <c r="AB94" s="172"/>
      <c r="AC94" s="172"/>
      <c r="AD94" s="172"/>
      <c r="AE94" s="172"/>
    </row>
    <row r="95" s="2" customFormat="1" ht="22.8" customHeight="1">
      <c r="A95" s="37"/>
      <c r="B95" s="38"/>
      <c r="C95" s="98" t="s">
        <v>119</v>
      </c>
      <c r="D95" s="39"/>
      <c r="E95" s="39"/>
      <c r="F95" s="39"/>
      <c r="G95" s="39"/>
      <c r="H95" s="39"/>
      <c r="I95" s="39"/>
      <c r="J95" s="178">
        <f>BK95</f>
        <v>0</v>
      </c>
      <c r="K95" s="39"/>
      <c r="L95" s="43"/>
      <c r="M95" s="94"/>
      <c r="N95" s="179"/>
      <c r="O95" s="95"/>
      <c r="P95" s="180">
        <f>P96+P242+P269</f>
        <v>0</v>
      </c>
      <c r="Q95" s="95"/>
      <c r="R95" s="180">
        <f>R96+R242+R269</f>
        <v>25.1300052032</v>
      </c>
      <c r="S95" s="95"/>
      <c r="T95" s="181">
        <f>T96+T242+T269</f>
        <v>11.996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16" t="s">
        <v>72</v>
      </c>
      <c r="AU95" s="16" t="s">
        <v>90</v>
      </c>
      <c r="BK95" s="182">
        <f>BK96+BK242+BK269</f>
        <v>0</v>
      </c>
    </row>
    <row r="96" s="12" customFormat="1" ht="25.92" customHeight="1">
      <c r="A96" s="12"/>
      <c r="B96" s="183"/>
      <c r="C96" s="184"/>
      <c r="D96" s="185" t="s">
        <v>72</v>
      </c>
      <c r="E96" s="186" t="s">
        <v>120</v>
      </c>
      <c r="F96" s="186" t="s">
        <v>121</v>
      </c>
      <c r="G96" s="184"/>
      <c r="H96" s="184"/>
      <c r="I96" s="187"/>
      <c r="J96" s="188">
        <f>BK96</f>
        <v>0</v>
      </c>
      <c r="K96" s="184"/>
      <c r="L96" s="189"/>
      <c r="M96" s="190"/>
      <c r="N96" s="191"/>
      <c r="O96" s="191"/>
      <c r="P96" s="192">
        <f>P97+P144+P176+P193+P213+P216+P230</f>
        <v>0</v>
      </c>
      <c r="Q96" s="191"/>
      <c r="R96" s="192">
        <f>R97+R144+R176+R193+R213+R216+R230</f>
        <v>24.977582003199998</v>
      </c>
      <c r="S96" s="191"/>
      <c r="T96" s="193">
        <f>T97+T144+T176+T193+T213+T216+T230</f>
        <v>11.948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194" t="s">
        <v>81</v>
      </c>
      <c r="AT96" s="195" t="s">
        <v>72</v>
      </c>
      <c r="AU96" s="195" t="s">
        <v>73</v>
      </c>
      <c r="AY96" s="194" t="s">
        <v>122</v>
      </c>
      <c r="BK96" s="196">
        <f>BK97+BK144+BK176+BK193+BK213+BK216+BK230</f>
        <v>0</v>
      </c>
    </row>
    <row r="97" s="12" customFormat="1" ht="22.8" customHeight="1">
      <c r="A97" s="12"/>
      <c r="B97" s="183"/>
      <c r="C97" s="184"/>
      <c r="D97" s="185" t="s">
        <v>72</v>
      </c>
      <c r="E97" s="197" t="s">
        <v>81</v>
      </c>
      <c r="F97" s="197" t="s">
        <v>123</v>
      </c>
      <c r="G97" s="184"/>
      <c r="H97" s="184"/>
      <c r="I97" s="187"/>
      <c r="J97" s="198">
        <f>BK97</f>
        <v>0</v>
      </c>
      <c r="K97" s="184"/>
      <c r="L97" s="189"/>
      <c r="M97" s="190"/>
      <c r="N97" s="191"/>
      <c r="O97" s="191"/>
      <c r="P97" s="192">
        <f>SUM(P98:P143)</f>
        <v>0</v>
      </c>
      <c r="Q97" s="191"/>
      <c r="R97" s="192">
        <f>SUM(R98:R143)</f>
        <v>2.6109999999999998</v>
      </c>
      <c r="S97" s="191"/>
      <c r="T97" s="193">
        <f>SUM(T98:T143)</f>
        <v>10.281600000000001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194" t="s">
        <v>81</v>
      </c>
      <c r="AT97" s="195" t="s">
        <v>72</v>
      </c>
      <c r="AU97" s="195" t="s">
        <v>81</v>
      </c>
      <c r="AY97" s="194" t="s">
        <v>122</v>
      </c>
      <c r="BK97" s="196">
        <f>SUM(BK98:BK143)</f>
        <v>0</v>
      </c>
    </row>
    <row r="98" s="2" customFormat="1" ht="55.5" customHeight="1">
      <c r="A98" s="37"/>
      <c r="B98" s="38"/>
      <c r="C98" s="199" t="s">
        <v>81</v>
      </c>
      <c r="D98" s="199" t="s">
        <v>124</v>
      </c>
      <c r="E98" s="200" t="s">
        <v>125</v>
      </c>
      <c r="F98" s="201" t="s">
        <v>126</v>
      </c>
      <c r="G98" s="202" t="s">
        <v>127</v>
      </c>
      <c r="H98" s="203">
        <v>32.130000000000003</v>
      </c>
      <c r="I98" s="204"/>
      <c r="J98" s="205">
        <f>ROUND(I98*H98,2)</f>
        <v>0</v>
      </c>
      <c r="K98" s="201" t="s">
        <v>128</v>
      </c>
      <c r="L98" s="43"/>
      <c r="M98" s="206" t="s">
        <v>19</v>
      </c>
      <c r="N98" s="207" t="s">
        <v>44</v>
      </c>
      <c r="O98" s="83"/>
      <c r="P98" s="208">
        <f>O98*H98</f>
        <v>0</v>
      </c>
      <c r="Q98" s="208">
        <v>0</v>
      </c>
      <c r="R98" s="208">
        <f>Q98*H98</f>
        <v>0</v>
      </c>
      <c r="S98" s="208">
        <v>0.32000000000000001</v>
      </c>
      <c r="T98" s="209">
        <f>S98*H98</f>
        <v>10.281600000000001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210" t="s">
        <v>129</v>
      </c>
      <c r="AT98" s="210" t="s">
        <v>124</v>
      </c>
      <c r="AU98" s="210" t="s">
        <v>83</v>
      </c>
      <c r="AY98" s="16" t="s">
        <v>122</v>
      </c>
      <c r="BE98" s="211">
        <f>IF(N98="základní",J98,0)</f>
        <v>0</v>
      </c>
      <c r="BF98" s="211">
        <f>IF(N98="snížená",J98,0)</f>
        <v>0</v>
      </c>
      <c r="BG98" s="211">
        <f>IF(N98="zákl. přenesená",J98,0)</f>
        <v>0</v>
      </c>
      <c r="BH98" s="211">
        <f>IF(N98="sníž. přenesená",J98,0)</f>
        <v>0</v>
      </c>
      <c r="BI98" s="211">
        <f>IF(N98="nulová",J98,0)</f>
        <v>0</v>
      </c>
      <c r="BJ98" s="16" t="s">
        <v>81</v>
      </c>
      <c r="BK98" s="211">
        <f>ROUND(I98*H98,2)</f>
        <v>0</v>
      </c>
      <c r="BL98" s="16" t="s">
        <v>129</v>
      </c>
      <c r="BM98" s="210" t="s">
        <v>130</v>
      </c>
    </row>
    <row r="99" s="2" customFormat="1">
      <c r="A99" s="37"/>
      <c r="B99" s="38"/>
      <c r="C99" s="39"/>
      <c r="D99" s="212" t="s">
        <v>131</v>
      </c>
      <c r="E99" s="39"/>
      <c r="F99" s="213" t="s">
        <v>132</v>
      </c>
      <c r="G99" s="39"/>
      <c r="H99" s="39"/>
      <c r="I99" s="214"/>
      <c r="J99" s="39"/>
      <c r="K99" s="39"/>
      <c r="L99" s="43"/>
      <c r="M99" s="215"/>
      <c r="N99" s="216"/>
      <c r="O99" s="83"/>
      <c r="P99" s="83"/>
      <c r="Q99" s="83"/>
      <c r="R99" s="83"/>
      <c r="S99" s="83"/>
      <c r="T99" s="84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16" t="s">
        <v>131</v>
      </c>
      <c r="AU99" s="16" t="s">
        <v>83</v>
      </c>
    </row>
    <row r="100" s="13" customFormat="1">
      <c r="A100" s="13"/>
      <c r="B100" s="217"/>
      <c r="C100" s="218"/>
      <c r="D100" s="219" t="s">
        <v>133</v>
      </c>
      <c r="E100" s="220" t="s">
        <v>19</v>
      </c>
      <c r="F100" s="221" t="s">
        <v>134</v>
      </c>
      <c r="G100" s="218"/>
      <c r="H100" s="222">
        <v>32.130000000000003</v>
      </c>
      <c r="I100" s="223"/>
      <c r="J100" s="218"/>
      <c r="K100" s="218"/>
      <c r="L100" s="224"/>
      <c r="M100" s="225"/>
      <c r="N100" s="226"/>
      <c r="O100" s="226"/>
      <c r="P100" s="226"/>
      <c r="Q100" s="226"/>
      <c r="R100" s="226"/>
      <c r="S100" s="226"/>
      <c r="T100" s="227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28" t="s">
        <v>133</v>
      </c>
      <c r="AU100" s="228" t="s">
        <v>83</v>
      </c>
      <c r="AV100" s="13" t="s">
        <v>83</v>
      </c>
      <c r="AW100" s="13" t="s">
        <v>34</v>
      </c>
      <c r="AX100" s="13" t="s">
        <v>73</v>
      </c>
      <c r="AY100" s="228" t="s">
        <v>122</v>
      </c>
    </row>
    <row r="101" s="14" customFormat="1">
      <c r="A101" s="14"/>
      <c r="B101" s="229"/>
      <c r="C101" s="230"/>
      <c r="D101" s="219" t="s">
        <v>133</v>
      </c>
      <c r="E101" s="231" t="s">
        <v>19</v>
      </c>
      <c r="F101" s="232" t="s">
        <v>135</v>
      </c>
      <c r="G101" s="230"/>
      <c r="H101" s="233">
        <v>32.130000000000003</v>
      </c>
      <c r="I101" s="234"/>
      <c r="J101" s="230"/>
      <c r="K101" s="230"/>
      <c r="L101" s="235"/>
      <c r="M101" s="236"/>
      <c r="N101" s="237"/>
      <c r="O101" s="237"/>
      <c r="P101" s="237"/>
      <c r="Q101" s="237"/>
      <c r="R101" s="237"/>
      <c r="S101" s="237"/>
      <c r="T101" s="238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39" t="s">
        <v>133</v>
      </c>
      <c r="AU101" s="239" t="s">
        <v>83</v>
      </c>
      <c r="AV101" s="14" t="s">
        <v>129</v>
      </c>
      <c r="AW101" s="14" t="s">
        <v>34</v>
      </c>
      <c r="AX101" s="14" t="s">
        <v>81</v>
      </c>
      <c r="AY101" s="239" t="s">
        <v>122</v>
      </c>
    </row>
    <row r="102" s="2" customFormat="1" ht="33" customHeight="1">
      <c r="A102" s="37"/>
      <c r="B102" s="38"/>
      <c r="C102" s="199" t="s">
        <v>83</v>
      </c>
      <c r="D102" s="199" t="s">
        <v>124</v>
      </c>
      <c r="E102" s="200" t="s">
        <v>136</v>
      </c>
      <c r="F102" s="201" t="s">
        <v>137</v>
      </c>
      <c r="G102" s="202" t="s">
        <v>138</v>
      </c>
      <c r="H102" s="203">
        <v>11.242000000000001</v>
      </c>
      <c r="I102" s="204"/>
      <c r="J102" s="205">
        <f>ROUND(I102*H102,2)</f>
        <v>0</v>
      </c>
      <c r="K102" s="201" t="s">
        <v>128</v>
      </c>
      <c r="L102" s="43"/>
      <c r="M102" s="206" t="s">
        <v>19</v>
      </c>
      <c r="N102" s="207" t="s">
        <v>44</v>
      </c>
      <c r="O102" s="83"/>
      <c r="P102" s="208">
        <f>O102*H102</f>
        <v>0</v>
      </c>
      <c r="Q102" s="208">
        <v>0</v>
      </c>
      <c r="R102" s="208">
        <f>Q102*H102</f>
        <v>0</v>
      </c>
      <c r="S102" s="208">
        <v>0</v>
      </c>
      <c r="T102" s="209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210" t="s">
        <v>129</v>
      </c>
      <c r="AT102" s="210" t="s">
        <v>124</v>
      </c>
      <c r="AU102" s="210" t="s">
        <v>83</v>
      </c>
      <c r="AY102" s="16" t="s">
        <v>122</v>
      </c>
      <c r="BE102" s="211">
        <f>IF(N102="základní",J102,0)</f>
        <v>0</v>
      </c>
      <c r="BF102" s="211">
        <f>IF(N102="snížená",J102,0)</f>
        <v>0</v>
      </c>
      <c r="BG102" s="211">
        <f>IF(N102="zákl. přenesená",J102,0)</f>
        <v>0</v>
      </c>
      <c r="BH102" s="211">
        <f>IF(N102="sníž. přenesená",J102,0)</f>
        <v>0</v>
      </c>
      <c r="BI102" s="211">
        <f>IF(N102="nulová",J102,0)</f>
        <v>0</v>
      </c>
      <c r="BJ102" s="16" t="s">
        <v>81</v>
      </c>
      <c r="BK102" s="211">
        <f>ROUND(I102*H102,2)</f>
        <v>0</v>
      </c>
      <c r="BL102" s="16" t="s">
        <v>129</v>
      </c>
      <c r="BM102" s="210" t="s">
        <v>139</v>
      </c>
    </row>
    <row r="103" s="2" customFormat="1">
      <c r="A103" s="37"/>
      <c r="B103" s="38"/>
      <c r="C103" s="39"/>
      <c r="D103" s="212" t="s">
        <v>131</v>
      </c>
      <c r="E103" s="39"/>
      <c r="F103" s="213" t="s">
        <v>140</v>
      </c>
      <c r="G103" s="39"/>
      <c r="H103" s="39"/>
      <c r="I103" s="214"/>
      <c r="J103" s="39"/>
      <c r="K103" s="39"/>
      <c r="L103" s="43"/>
      <c r="M103" s="215"/>
      <c r="N103" s="216"/>
      <c r="O103" s="83"/>
      <c r="P103" s="83"/>
      <c r="Q103" s="83"/>
      <c r="R103" s="83"/>
      <c r="S103" s="83"/>
      <c r="T103" s="84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16" t="s">
        <v>131</v>
      </c>
      <c r="AU103" s="16" t="s">
        <v>83</v>
      </c>
    </row>
    <row r="104" s="13" customFormat="1">
      <c r="A104" s="13"/>
      <c r="B104" s="217"/>
      <c r="C104" s="218"/>
      <c r="D104" s="219" t="s">
        <v>133</v>
      </c>
      <c r="E104" s="220" t="s">
        <v>19</v>
      </c>
      <c r="F104" s="221" t="s">
        <v>141</v>
      </c>
      <c r="G104" s="218"/>
      <c r="H104" s="222">
        <v>11.242000000000001</v>
      </c>
      <c r="I104" s="223"/>
      <c r="J104" s="218"/>
      <c r="K104" s="218"/>
      <c r="L104" s="224"/>
      <c r="M104" s="225"/>
      <c r="N104" s="226"/>
      <c r="O104" s="226"/>
      <c r="P104" s="226"/>
      <c r="Q104" s="226"/>
      <c r="R104" s="226"/>
      <c r="S104" s="226"/>
      <c r="T104" s="227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28" t="s">
        <v>133</v>
      </c>
      <c r="AU104" s="228" t="s">
        <v>83</v>
      </c>
      <c r="AV104" s="13" t="s">
        <v>83</v>
      </c>
      <c r="AW104" s="13" t="s">
        <v>34</v>
      </c>
      <c r="AX104" s="13" t="s">
        <v>73</v>
      </c>
      <c r="AY104" s="228" t="s">
        <v>122</v>
      </c>
    </row>
    <row r="105" s="14" customFormat="1">
      <c r="A105" s="14"/>
      <c r="B105" s="229"/>
      <c r="C105" s="230"/>
      <c r="D105" s="219" t="s">
        <v>133</v>
      </c>
      <c r="E105" s="231" t="s">
        <v>19</v>
      </c>
      <c r="F105" s="232" t="s">
        <v>135</v>
      </c>
      <c r="G105" s="230"/>
      <c r="H105" s="233">
        <v>11.242000000000001</v>
      </c>
      <c r="I105" s="234"/>
      <c r="J105" s="230"/>
      <c r="K105" s="230"/>
      <c r="L105" s="235"/>
      <c r="M105" s="236"/>
      <c r="N105" s="237"/>
      <c r="O105" s="237"/>
      <c r="P105" s="237"/>
      <c r="Q105" s="237"/>
      <c r="R105" s="237"/>
      <c r="S105" s="237"/>
      <c r="T105" s="238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39" t="s">
        <v>133</v>
      </c>
      <c r="AU105" s="239" t="s">
        <v>83</v>
      </c>
      <c r="AV105" s="14" t="s">
        <v>129</v>
      </c>
      <c r="AW105" s="14" t="s">
        <v>34</v>
      </c>
      <c r="AX105" s="14" t="s">
        <v>81</v>
      </c>
      <c r="AY105" s="239" t="s">
        <v>122</v>
      </c>
    </row>
    <row r="106" s="2" customFormat="1" ht="44.25" customHeight="1">
      <c r="A106" s="37"/>
      <c r="B106" s="38"/>
      <c r="C106" s="199" t="s">
        <v>142</v>
      </c>
      <c r="D106" s="199" t="s">
        <v>124</v>
      </c>
      <c r="E106" s="200" t="s">
        <v>143</v>
      </c>
      <c r="F106" s="201" t="s">
        <v>144</v>
      </c>
      <c r="G106" s="202" t="s">
        <v>138</v>
      </c>
      <c r="H106" s="203">
        <v>2.484</v>
      </c>
      <c r="I106" s="204"/>
      <c r="J106" s="205">
        <f>ROUND(I106*H106,2)</f>
        <v>0</v>
      </c>
      <c r="K106" s="201" t="s">
        <v>128</v>
      </c>
      <c r="L106" s="43"/>
      <c r="M106" s="206" t="s">
        <v>19</v>
      </c>
      <c r="N106" s="207" t="s">
        <v>44</v>
      </c>
      <c r="O106" s="83"/>
      <c r="P106" s="208">
        <f>O106*H106</f>
        <v>0</v>
      </c>
      <c r="Q106" s="208">
        <v>0</v>
      </c>
      <c r="R106" s="208">
        <f>Q106*H106</f>
        <v>0</v>
      </c>
      <c r="S106" s="208">
        <v>0</v>
      </c>
      <c r="T106" s="209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210" t="s">
        <v>129</v>
      </c>
      <c r="AT106" s="210" t="s">
        <v>124</v>
      </c>
      <c r="AU106" s="210" t="s">
        <v>83</v>
      </c>
      <c r="AY106" s="16" t="s">
        <v>122</v>
      </c>
      <c r="BE106" s="211">
        <f>IF(N106="základní",J106,0)</f>
        <v>0</v>
      </c>
      <c r="BF106" s="211">
        <f>IF(N106="snížená",J106,0)</f>
        <v>0</v>
      </c>
      <c r="BG106" s="211">
        <f>IF(N106="zákl. přenesená",J106,0)</f>
        <v>0</v>
      </c>
      <c r="BH106" s="211">
        <f>IF(N106="sníž. přenesená",J106,0)</f>
        <v>0</v>
      </c>
      <c r="BI106" s="211">
        <f>IF(N106="nulová",J106,0)</f>
        <v>0</v>
      </c>
      <c r="BJ106" s="16" t="s">
        <v>81</v>
      </c>
      <c r="BK106" s="211">
        <f>ROUND(I106*H106,2)</f>
        <v>0</v>
      </c>
      <c r="BL106" s="16" t="s">
        <v>129</v>
      </c>
      <c r="BM106" s="210" t="s">
        <v>145</v>
      </c>
    </row>
    <row r="107" s="2" customFormat="1">
      <c r="A107" s="37"/>
      <c r="B107" s="38"/>
      <c r="C107" s="39"/>
      <c r="D107" s="212" t="s">
        <v>131</v>
      </c>
      <c r="E107" s="39"/>
      <c r="F107" s="213" t="s">
        <v>146</v>
      </c>
      <c r="G107" s="39"/>
      <c r="H107" s="39"/>
      <c r="I107" s="214"/>
      <c r="J107" s="39"/>
      <c r="K107" s="39"/>
      <c r="L107" s="43"/>
      <c r="M107" s="215"/>
      <c r="N107" s="216"/>
      <c r="O107" s="83"/>
      <c r="P107" s="83"/>
      <c r="Q107" s="83"/>
      <c r="R107" s="83"/>
      <c r="S107" s="83"/>
      <c r="T107" s="84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16" t="s">
        <v>131</v>
      </c>
      <c r="AU107" s="16" t="s">
        <v>83</v>
      </c>
    </row>
    <row r="108" s="13" customFormat="1">
      <c r="A108" s="13"/>
      <c r="B108" s="217"/>
      <c r="C108" s="218"/>
      <c r="D108" s="219" t="s">
        <v>133</v>
      </c>
      <c r="E108" s="220" t="s">
        <v>19</v>
      </c>
      <c r="F108" s="221" t="s">
        <v>147</v>
      </c>
      <c r="G108" s="218"/>
      <c r="H108" s="222">
        <v>2.484</v>
      </c>
      <c r="I108" s="223"/>
      <c r="J108" s="218"/>
      <c r="K108" s="218"/>
      <c r="L108" s="224"/>
      <c r="M108" s="225"/>
      <c r="N108" s="226"/>
      <c r="O108" s="226"/>
      <c r="P108" s="226"/>
      <c r="Q108" s="226"/>
      <c r="R108" s="226"/>
      <c r="S108" s="226"/>
      <c r="T108" s="227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28" t="s">
        <v>133</v>
      </c>
      <c r="AU108" s="228" t="s">
        <v>83</v>
      </c>
      <c r="AV108" s="13" t="s">
        <v>83</v>
      </c>
      <c r="AW108" s="13" t="s">
        <v>34</v>
      </c>
      <c r="AX108" s="13" t="s">
        <v>73</v>
      </c>
      <c r="AY108" s="228" t="s">
        <v>122</v>
      </c>
    </row>
    <row r="109" s="14" customFormat="1">
      <c r="A109" s="14"/>
      <c r="B109" s="229"/>
      <c r="C109" s="230"/>
      <c r="D109" s="219" t="s">
        <v>133</v>
      </c>
      <c r="E109" s="231" t="s">
        <v>19</v>
      </c>
      <c r="F109" s="232" t="s">
        <v>135</v>
      </c>
      <c r="G109" s="230"/>
      <c r="H109" s="233">
        <v>2.484</v>
      </c>
      <c r="I109" s="234"/>
      <c r="J109" s="230"/>
      <c r="K109" s="230"/>
      <c r="L109" s="235"/>
      <c r="M109" s="236"/>
      <c r="N109" s="237"/>
      <c r="O109" s="237"/>
      <c r="P109" s="237"/>
      <c r="Q109" s="237"/>
      <c r="R109" s="237"/>
      <c r="S109" s="237"/>
      <c r="T109" s="238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39" t="s">
        <v>133</v>
      </c>
      <c r="AU109" s="239" t="s">
        <v>83</v>
      </c>
      <c r="AV109" s="14" t="s">
        <v>129</v>
      </c>
      <c r="AW109" s="14" t="s">
        <v>34</v>
      </c>
      <c r="AX109" s="14" t="s">
        <v>81</v>
      </c>
      <c r="AY109" s="239" t="s">
        <v>122</v>
      </c>
    </row>
    <row r="110" s="2" customFormat="1" ht="44.25" customHeight="1">
      <c r="A110" s="37"/>
      <c r="B110" s="38"/>
      <c r="C110" s="199" t="s">
        <v>129</v>
      </c>
      <c r="D110" s="199" t="s">
        <v>124</v>
      </c>
      <c r="E110" s="200" t="s">
        <v>148</v>
      </c>
      <c r="F110" s="201" t="s">
        <v>149</v>
      </c>
      <c r="G110" s="202" t="s">
        <v>138</v>
      </c>
      <c r="H110" s="203">
        <v>1.5740000000000001</v>
      </c>
      <c r="I110" s="204"/>
      <c r="J110" s="205">
        <f>ROUND(I110*H110,2)</f>
        <v>0</v>
      </c>
      <c r="K110" s="201" t="s">
        <v>128</v>
      </c>
      <c r="L110" s="43"/>
      <c r="M110" s="206" t="s">
        <v>19</v>
      </c>
      <c r="N110" s="207" t="s">
        <v>44</v>
      </c>
      <c r="O110" s="83"/>
      <c r="P110" s="208">
        <f>O110*H110</f>
        <v>0</v>
      </c>
      <c r="Q110" s="208">
        <v>0</v>
      </c>
      <c r="R110" s="208">
        <f>Q110*H110</f>
        <v>0</v>
      </c>
      <c r="S110" s="208">
        <v>0</v>
      </c>
      <c r="T110" s="209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210" t="s">
        <v>129</v>
      </c>
      <c r="AT110" s="210" t="s">
        <v>124</v>
      </c>
      <c r="AU110" s="210" t="s">
        <v>83</v>
      </c>
      <c r="AY110" s="16" t="s">
        <v>122</v>
      </c>
      <c r="BE110" s="211">
        <f>IF(N110="základní",J110,0)</f>
        <v>0</v>
      </c>
      <c r="BF110" s="211">
        <f>IF(N110="snížená",J110,0)</f>
        <v>0</v>
      </c>
      <c r="BG110" s="211">
        <f>IF(N110="zákl. přenesená",J110,0)</f>
        <v>0</v>
      </c>
      <c r="BH110" s="211">
        <f>IF(N110="sníž. přenesená",J110,0)</f>
        <v>0</v>
      </c>
      <c r="BI110" s="211">
        <f>IF(N110="nulová",J110,0)</f>
        <v>0</v>
      </c>
      <c r="BJ110" s="16" t="s">
        <v>81</v>
      </c>
      <c r="BK110" s="211">
        <f>ROUND(I110*H110,2)</f>
        <v>0</v>
      </c>
      <c r="BL110" s="16" t="s">
        <v>129</v>
      </c>
      <c r="BM110" s="210" t="s">
        <v>150</v>
      </c>
    </row>
    <row r="111" s="2" customFormat="1">
      <c r="A111" s="37"/>
      <c r="B111" s="38"/>
      <c r="C111" s="39"/>
      <c r="D111" s="212" t="s">
        <v>131</v>
      </c>
      <c r="E111" s="39"/>
      <c r="F111" s="213" t="s">
        <v>151</v>
      </c>
      <c r="G111" s="39"/>
      <c r="H111" s="39"/>
      <c r="I111" s="214"/>
      <c r="J111" s="39"/>
      <c r="K111" s="39"/>
      <c r="L111" s="43"/>
      <c r="M111" s="215"/>
      <c r="N111" s="216"/>
      <c r="O111" s="83"/>
      <c r="P111" s="83"/>
      <c r="Q111" s="83"/>
      <c r="R111" s="83"/>
      <c r="S111" s="83"/>
      <c r="T111" s="84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16" t="s">
        <v>131</v>
      </c>
      <c r="AU111" s="16" t="s">
        <v>83</v>
      </c>
    </row>
    <row r="112" s="13" customFormat="1">
      <c r="A112" s="13"/>
      <c r="B112" s="217"/>
      <c r="C112" s="218"/>
      <c r="D112" s="219" t="s">
        <v>133</v>
      </c>
      <c r="E112" s="220" t="s">
        <v>19</v>
      </c>
      <c r="F112" s="221" t="s">
        <v>152</v>
      </c>
      <c r="G112" s="218"/>
      <c r="H112" s="222">
        <v>1.5740000000000001</v>
      </c>
      <c r="I112" s="223"/>
      <c r="J112" s="218"/>
      <c r="K112" s="218"/>
      <c r="L112" s="224"/>
      <c r="M112" s="225"/>
      <c r="N112" s="226"/>
      <c r="O112" s="226"/>
      <c r="P112" s="226"/>
      <c r="Q112" s="226"/>
      <c r="R112" s="226"/>
      <c r="S112" s="226"/>
      <c r="T112" s="227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28" t="s">
        <v>133</v>
      </c>
      <c r="AU112" s="228" t="s">
        <v>83</v>
      </c>
      <c r="AV112" s="13" t="s">
        <v>83</v>
      </c>
      <c r="AW112" s="13" t="s">
        <v>34</v>
      </c>
      <c r="AX112" s="13" t="s">
        <v>73</v>
      </c>
      <c r="AY112" s="228" t="s">
        <v>122</v>
      </c>
    </row>
    <row r="113" s="14" customFormat="1">
      <c r="A113" s="14"/>
      <c r="B113" s="229"/>
      <c r="C113" s="230"/>
      <c r="D113" s="219" t="s">
        <v>133</v>
      </c>
      <c r="E113" s="231" t="s">
        <v>19</v>
      </c>
      <c r="F113" s="232" t="s">
        <v>135</v>
      </c>
      <c r="G113" s="230"/>
      <c r="H113" s="233">
        <v>1.5740000000000001</v>
      </c>
      <c r="I113" s="234"/>
      <c r="J113" s="230"/>
      <c r="K113" s="230"/>
      <c r="L113" s="235"/>
      <c r="M113" s="236"/>
      <c r="N113" s="237"/>
      <c r="O113" s="237"/>
      <c r="P113" s="237"/>
      <c r="Q113" s="237"/>
      <c r="R113" s="237"/>
      <c r="S113" s="237"/>
      <c r="T113" s="238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39" t="s">
        <v>133</v>
      </c>
      <c r="AU113" s="239" t="s">
        <v>83</v>
      </c>
      <c r="AV113" s="14" t="s">
        <v>129</v>
      </c>
      <c r="AW113" s="14" t="s">
        <v>34</v>
      </c>
      <c r="AX113" s="14" t="s">
        <v>81</v>
      </c>
      <c r="AY113" s="239" t="s">
        <v>122</v>
      </c>
    </row>
    <row r="114" s="2" customFormat="1" ht="55.5" customHeight="1">
      <c r="A114" s="37"/>
      <c r="B114" s="38"/>
      <c r="C114" s="199" t="s">
        <v>153</v>
      </c>
      <c r="D114" s="199" t="s">
        <v>124</v>
      </c>
      <c r="E114" s="200" t="s">
        <v>154</v>
      </c>
      <c r="F114" s="201" t="s">
        <v>155</v>
      </c>
      <c r="G114" s="202" t="s">
        <v>138</v>
      </c>
      <c r="H114" s="203">
        <v>15.300000000000001</v>
      </c>
      <c r="I114" s="204"/>
      <c r="J114" s="205">
        <f>ROUND(I114*H114,2)</f>
        <v>0</v>
      </c>
      <c r="K114" s="201" t="s">
        <v>128</v>
      </c>
      <c r="L114" s="43"/>
      <c r="M114" s="206" t="s">
        <v>19</v>
      </c>
      <c r="N114" s="207" t="s">
        <v>44</v>
      </c>
      <c r="O114" s="83"/>
      <c r="P114" s="208">
        <f>O114*H114</f>
        <v>0</v>
      </c>
      <c r="Q114" s="208">
        <v>0</v>
      </c>
      <c r="R114" s="208">
        <f>Q114*H114</f>
        <v>0</v>
      </c>
      <c r="S114" s="208">
        <v>0</v>
      </c>
      <c r="T114" s="209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210" t="s">
        <v>129</v>
      </c>
      <c r="AT114" s="210" t="s">
        <v>124</v>
      </c>
      <c r="AU114" s="210" t="s">
        <v>83</v>
      </c>
      <c r="AY114" s="16" t="s">
        <v>122</v>
      </c>
      <c r="BE114" s="211">
        <f>IF(N114="základní",J114,0)</f>
        <v>0</v>
      </c>
      <c r="BF114" s="211">
        <f>IF(N114="snížená",J114,0)</f>
        <v>0</v>
      </c>
      <c r="BG114" s="211">
        <f>IF(N114="zákl. přenesená",J114,0)</f>
        <v>0</v>
      </c>
      <c r="BH114" s="211">
        <f>IF(N114="sníž. přenesená",J114,0)</f>
        <v>0</v>
      </c>
      <c r="BI114" s="211">
        <f>IF(N114="nulová",J114,0)</f>
        <v>0</v>
      </c>
      <c r="BJ114" s="16" t="s">
        <v>81</v>
      </c>
      <c r="BK114" s="211">
        <f>ROUND(I114*H114,2)</f>
        <v>0</v>
      </c>
      <c r="BL114" s="16" t="s">
        <v>129</v>
      </c>
      <c r="BM114" s="210" t="s">
        <v>156</v>
      </c>
    </row>
    <row r="115" s="2" customFormat="1">
      <c r="A115" s="37"/>
      <c r="B115" s="38"/>
      <c r="C115" s="39"/>
      <c r="D115" s="212" t="s">
        <v>131</v>
      </c>
      <c r="E115" s="39"/>
      <c r="F115" s="213" t="s">
        <v>157</v>
      </c>
      <c r="G115" s="39"/>
      <c r="H115" s="39"/>
      <c r="I115" s="214"/>
      <c r="J115" s="39"/>
      <c r="K115" s="39"/>
      <c r="L115" s="43"/>
      <c r="M115" s="215"/>
      <c r="N115" s="216"/>
      <c r="O115" s="83"/>
      <c r="P115" s="83"/>
      <c r="Q115" s="83"/>
      <c r="R115" s="83"/>
      <c r="S115" s="83"/>
      <c r="T115" s="84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16" t="s">
        <v>131</v>
      </c>
      <c r="AU115" s="16" t="s">
        <v>83</v>
      </c>
    </row>
    <row r="116" s="13" customFormat="1">
      <c r="A116" s="13"/>
      <c r="B116" s="217"/>
      <c r="C116" s="218"/>
      <c r="D116" s="219" t="s">
        <v>133</v>
      </c>
      <c r="E116" s="220" t="s">
        <v>19</v>
      </c>
      <c r="F116" s="221" t="s">
        <v>158</v>
      </c>
      <c r="G116" s="218"/>
      <c r="H116" s="222">
        <v>15.300000000000001</v>
      </c>
      <c r="I116" s="223"/>
      <c r="J116" s="218"/>
      <c r="K116" s="218"/>
      <c r="L116" s="224"/>
      <c r="M116" s="225"/>
      <c r="N116" s="226"/>
      <c r="O116" s="226"/>
      <c r="P116" s="226"/>
      <c r="Q116" s="226"/>
      <c r="R116" s="226"/>
      <c r="S116" s="226"/>
      <c r="T116" s="227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28" t="s">
        <v>133</v>
      </c>
      <c r="AU116" s="228" t="s">
        <v>83</v>
      </c>
      <c r="AV116" s="13" t="s">
        <v>83</v>
      </c>
      <c r="AW116" s="13" t="s">
        <v>34</v>
      </c>
      <c r="AX116" s="13" t="s">
        <v>73</v>
      </c>
      <c r="AY116" s="228" t="s">
        <v>122</v>
      </c>
    </row>
    <row r="117" s="14" customFormat="1">
      <c r="A117" s="14"/>
      <c r="B117" s="229"/>
      <c r="C117" s="230"/>
      <c r="D117" s="219" t="s">
        <v>133</v>
      </c>
      <c r="E117" s="231" t="s">
        <v>19</v>
      </c>
      <c r="F117" s="232" t="s">
        <v>135</v>
      </c>
      <c r="G117" s="230"/>
      <c r="H117" s="233">
        <v>15.300000000000001</v>
      </c>
      <c r="I117" s="234"/>
      <c r="J117" s="230"/>
      <c r="K117" s="230"/>
      <c r="L117" s="235"/>
      <c r="M117" s="236"/>
      <c r="N117" s="237"/>
      <c r="O117" s="237"/>
      <c r="P117" s="237"/>
      <c r="Q117" s="237"/>
      <c r="R117" s="237"/>
      <c r="S117" s="237"/>
      <c r="T117" s="238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39" t="s">
        <v>133</v>
      </c>
      <c r="AU117" s="239" t="s">
        <v>83</v>
      </c>
      <c r="AV117" s="14" t="s">
        <v>129</v>
      </c>
      <c r="AW117" s="14" t="s">
        <v>34</v>
      </c>
      <c r="AX117" s="14" t="s">
        <v>81</v>
      </c>
      <c r="AY117" s="239" t="s">
        <v>122</v>
      </c>
    </row>
    <row r="118" s="2" customFormat="1" ht="62.7" customHeight="1">
      <c r="A118" s="37"/>
      <c r="B118" s="38"/>
      <c r="C118" s="199" t="s">
        <v>159</v>
      </c>
      <c r="D118" s="199" t="s">
        <v>124</v>
      </c>
      <c r="E118" s="200" t="s">
        <v>160</v>
      </c>
      <c r="F118" s="201" t="s">
        <v>161</v>
      </c>
      <c r="G118" s="202" t="s">
        <v>138</v>
      </c>
      <c r="H118" s="203">
        <v>15.300000000000001</v>
      </c>
      <c r="I118" s="204"/>
      <c r="J118" s="205">
        <f>ROUND(I118*H118,2)</f>
        <v>0</v>
      </c>
      <c r="K118" s="201" t="s">
        <v>128</v>
      </c>
      <c r="L118" s="43"/>
      <c r="M118" s="206" t="s">
        <v>19</v>
      </c>
      <c r="N118" s="207" t="s">
        <v>44</v>
      </c>
      <c r="O118" s="83"/>
      <c r="P118" s="208">
        <f>O118*H118</f>
        <v>0</v>
      </c>
      <c r="Q118" s="208">
        <v>0</v>
      </c>
      <c r="R118" s="208">
        <f>Q118*H118</f>
        <v>0</v>
      </c>
      <c r="S118" s="208">
        <v>0</v>
      </c>
      <c r="T118" s="209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210" t="s">
        <v>129</v>
      </c>
      <c r="AT118" s="210" t="s">
        <v>124</v>
      </c>
      <c r="AU118" s="210" t="s">
        <v>83</v>
      </c>
      <c r="AY118" s="16" t="s">
        <v>122</v>
      </c>
      <c r="BE118" s="211">
        <f>IF(N118="základní",J118,0)</f>
        <v>0</v>
      </c>
      <c r="BF118" s="211">
        <f>IF(N118="snížená",J118,0)</f>
        <v>0</v>
      </c>
      <c r="BG118" s="211">
        <f>IF(N118="zákl. přenesená",J118,0)</f>
        <v>0</v>
      </c>
      <c r="BH118" s="211">
        <f>IF(N118="sníž. přenesená",J118,0)</f>
        <v>0</v>
      </c>
      <c r="BI118" s="211">
        <f>IF(N118="nulová",J118,0)</f>
        <v>0</v>
      </c>
      <c r="BJ118" s="16" t="s">
        <v>81</v>
      </c>
      <c r="BK118" s="211">
        <f>ROUND(I118*H118,2)</f>
        <v>0</v>
      </c>
      <c r="BL118" s="16" t="s">
        <v>129</v>
      </c>
      <c r="BM118" s="210" t="s">
        <v>162</v>
      </c>
    </row>
    <row r="119" s="2" customFormat="1">
      <c r="A119" s="37"/>
      <c r="B119" s="38"/>
      <c r="C119" s="39"/>
      <c r="D119" s="212" t="s">
        <v>131</v>
      </c>
      <c r="E119" s="39"/>
      <c r="F119" s="213" t="s">
        <v>163</v>
      </c>
      <c r="G119" s="39"/>
      <c r="H119" s="39"/>
      <c r="I119" s="214"/>
      <c r="J119" s="39"/>
      <c r="K119" s="39"/>
      <c r="L119" s="43"/>
      <c r="M119" s="215"/>
      <c r="N119" s="216"/>
      <c r="O119" s="83"/>
      <c r="P119" s="83"/>
      <c r="Q119" s="83"/>
      <c r="R119" s="83"/>
      <c r="S119" s="83"/>
      <c r="T119" s="84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131</v>
      </c>
      <c r="AU119" s="16" t="s">
        <v>83</v>
      </c>
    </row>
    <row r="120" s="2" customFormat="1" ht="37.8" customHeight="1">
      <c r="A120" s="37"/>
      <c r="B120" s="38"/>
      <c r="C120" s="199" t="s">
        <v>164</v>
      </c>
      <c r="D120" s="199" t="s">
        <v>124</v>
      </c>
      <c r="E120" s="200" t="s">
        <v>165</v>
      </c>
      <c r="F120" s="201" t="s">
        <v>166</v>
      </c>
      <c r="G120" s="202" t="s">
        <v>138</v>
      </c>
      <c r="H120" s="203">
        <v>15.300000000000001</v>
      </c>
      <c r="I120" s="204"/>
      <c r="J120" s="205">
        <f>ROUND(I120*H120,2)</f>
        <v>0</v>
      </c>
      <c r="K120" s="201" t="s">
        <v>128</v>
      </c>
      <c r="L120" s="43"/>
      <c r="M120" s="206" t="s">
        <v>19</v>
      </c>
      <c r="N120" s="207" t="s">
        <v>44</v>
      </c>
      <c r="O120" s="83"/>
      <c r="P120" s="208">
        <f>O120*H120</f>
        <v>0</v>
      </c>
      <c r="Q120" s="208">
        <v>0</v>
      </c>
      <c r="R120" s="208">
        <f>Q120*H120</f>
        <v>0</v>
      </c>
      <c r="S120" s="208">
        <v>0</v>
      </c>
      <c r="T120" s="209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10" t="s">
        <v>129</v>
      </c>
      <c r="AT120" s="210" t="s">
        <v>124</v>
      </c>
      <c r="AU120" s="210" t="s">
        <v>83</v>
      </c>
      <c r="AY120" s="16" t="s">
        <v>122</v>
      </c>
      <c r="BE120" s="211">
        <f>IF(N120="základní",J120,0)</f>
        <v>0</v>
      </c>
      <c r="BF120" s="211">
        <f>IF(N120="snížená",J120,0)</f>
        <v>0</v>
      </c>
      <c r="BG120" s="211">
        <f>IF(N120="zákl. přenesená",J120,0)</f>
        <v>0</v>
      </c>
      <c r="BH120" s="211">
        <f>IF(N120="sníž. přenesená",J120,0)</f>
        <v>0</v>
      </c>
      <c r="BI120" s="211">
        <f>IF(N120="nulová",J120,0)</f>
        <v>0</v>
      </c>
      <c r="BJ120" s="16" t="s">
        <v>81</v>
      </c>
      <c r="BK120" s="211">
        <f>ROUND(I120*H120,2)</f>
        <v>0</v>
      </c>
      <c r="BL120" s="16" t="s">
        <v>129</v>
      </c>
      <c r="BM120" s="210" t="s">
        <v>167</v>
      </c>
    </row>
    <row r="121" s="2" customFormat="1">
      <c r="A121" s="37"/>
      <c r="B121" s="38"/>
      <c r="C121" s="39"/>
      <c r="D121" s="212" t="s">
        <v>131</v>
      </c>
      <c r="E121" s="39"/>
      <c r="F121" s="213" t="s">
        <v>168</v>
      </c>
      <c r="G121" s="39"/>
      <c r="H121" s="39"/>
      <c r="I121" s="214"/>
      <c r="J121" s="39"/>
      <c r="K121" s="39"/>
      <c r="L121" s="43"/>
      <c r="M121" s="215"/>
      <c r="N121" s="216"/>
      <c r="O121" s="83"/>
      <c r="P121" s="83"/>
      <c r="Q121" s="83"/>
      <c r="R121" s="83"/>
      <c r="S121" s="83"/>
      <c r="T121" s="84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131</v>
      </c>
      <c r="AU121" s="16" t="s">
        <v>83</v>
      </c>
    </row>
    <row r="122" s="2" customFormat="1" ht="44.25" customHeight="1">
      <c r="A122" s="37"/>
      <c r="B122" s="38"/>
      <c r="C122" s="199" t="s">
        <v>169</v>
      </c>
      <c r="D122" s="199" t="s">
        <v>124</v>
      </c>
      <c r="E122" s="200" t="s">
        <v>170</v>
      </c>
      <c r="F122" s="201" t="s">
        <v>171</v>
      </c>
      <c r="G122" s="202" t="s">
        <v>172</v>
      </c>
      <c r="H122" s="203">
        <v>29.07</v>
      </c>
      <c r="I122" s="204"/>
      <c r="J122" s="205">
        <f>ROUND(I122*H122,2)</f>
        <v>0</v>
      </c>
      <c r="K122" s="201" t="s">
        <v>128</v>
      </c>
      <c r="L122" s="43"/>
      <c r="M122" s="206" t="s">
        <v>19</v>
      </c>
      <c r="N122" s="207" t="s">
        <v>44</v>
      </c>
      <c r="O122" s="83"/>
      <c r="P122" s="208">
        <f>O122*H122</f>
        <v>0</v>
      </c>
      <c r="Q122" s="208">
        <v>0</v>
      </c>
      <c r="R122" s="208">
        <f>Q122*H122</f>
        <v>0</v>
      </c>
      <c r="S122" s="208">
        <v>0</v>
      </c>
      <c r="T122" s="209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10" t="s">
        <v>129</v>
      </c>
      <c r="AT122" s="210" t="s">
        <v>124</v>
      </c>
      <c r="AU122" s="210" t="s">
        <v>83</v>
      </c>
      <c r="AY122" s="16" t="s">
        <v>122</v>
      </c>
      <c r="BE122" s="211">
        <f>IF(N122="základní",J122,0)</f>
        <v>0</v>
      </c>
      <c r="BF122" s="211">
        <f>IF(N122="snížená",J122,0)</f>
        <v>0</v>
      </c>
      <c r="BG122" s="211">
        <f>IF(N122="zákl. přenesená",J122,0)</f>
        <v>0</v>
      </c>
      <c r="BH122" s="211">
        <f>IF(N122="sníž. přenesená",J122,0)</f>
        <v>0</v>
      </c>
      <c r="BI122" s="211">
        <f>IF(N122="nulová",J122,0)</f>
        <v>0</v>
      </c>
      <c r="BJ122" s="16" t="s">
        <v>81</v>
      </c>
      <c r="BK122" s="211">
        <f>ROUND(I122*H122,2)</f>
        <v>0</v>
      </c>
      <c r="BL122" s="16" t="s">
        <v>129</v>
      </c>
      <c r="BM122" s="210" t="s">
        <v>173</v>
      </c>
    </row>
    <row r="123" s="2" customFormat="1">
      <c r="A123" s="37"/>
      <c r="B123" s="38"/>
      <c r="C123" s="39"/>
      <c r="D123" s="212" t="s">
        <v>131</v>
      </c>
      <c r="E123" s="39"/>
      <c r="F123" s="213" t="s">
        <v>174</v>
      </c>
      <c r="G123" s="39"/>
      <c r="H123" s="39"/>
      <c r="I123" s="214"/>
      <c r="J123" s="39"/>
      <c r="K123" s="39"/>
      <c r="L123" s="43"/>
      <c r="M123" s="215"/>
      <c r="N123" s="216"/>
      <c r="O123" s="83"/>
      <c r="P123" s="83"/>
      <c r="Q123" s="83"/>
      <c r="R123" s="83"/>
      <c r="S123" s="83"/>
      <c r="T123" s="84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131</v>
      </c>
      <c r="AU123" s="16" t="s">
        <v>83</v>
      </c>
    </row>
    <row r="124" s="13" customFormat="1">
      <c r="A124" s="13"/>
      <c r="B124" s="217"/>
      <c r="C124" s="218"/>
      <c r="D124" s="219" t="s">
        <v>133</v>
      </c>
      <c r="E124" s="220" t="s">
        <v>19</v>
      </c>
      <c r="F124" s="221" t="s">
        <v>175</v>
      </c>
      <c r="G124" s="218"/>
      <c r="H124" s="222">
        <v>29.07</v>
      </c>
      <c r="I124" s="223"/>
      <c r="J124" s="218"/>
      <c r="K124" s="218"/>
      <c r="L124" s="224"/>
      <c r="M124" s="225"/>
      <c r="N124" s="226"/>
      <c r="O124" s="226"/>
      <c r="P124" s="226"/>
      <c r="Q124" s="226"/>
      <c r="R124" s="226"/>
      <c r="S124" s="226"/>
      <c r="T124" s="227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28" t="s">
        <v>133</v>
      </c>
      <c r="AU124" s="228" t="s">
        <v>83</v>
      </c>
      <c r="AV124" s="13" t="s">
        <v>83</v>
      </c>
      <c r="AW124" s="13" t="s">
        <v>34</v>
      </c>
      <c r="AX124" s="13" t="s">
        <v>73</v>
      </c>
      <c r="AY124" s="228" t="s">
        <v>122</v>
      </c>
    </row>
    <row r="125" s="14" customFormat="1">
      <c r="A125" s="14"/>
      <c r="B125" s="229"/>
      <c r="C125" s="230"/>
      <c r="D125" s="219" t="s">
        <v>133</v>
      </c>
      <c r="E125" s="231" t="s">
        <v>19</v>
      </c>
      <c r="F125" s="232" t="s">
        <v>135</v>
      </c>
      <c r="G125" s="230"/>
      <c r="H125" s="233">
        <v>29.07</v>
      </c>
      <c r="I125" s="234"/>
      <c r="J125" s="230"/>
      <c r="K125" s="230"/>
      <c r="L125" s="235"/>
      <c r="M125" s="236"/>
      <c r="N125" s="237"/>
      <c r="O125" s="237"/>
      <c r="P125" s="237"/>
      <c r="Q125" s="237"/>
      <c r="R125" s="237"/>
      <c r="S125" s="237"/>
      <c r="T125" s="238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39" t="s">
        <v>133</v>
      </c>
      <c r="AU125" s="239" t="s">
        <v>83</v>
      </c>
      <c r="AV125" s="14" t="s">
        <v>129</v>
      </c>
      <c r="AW125" s="14" t="s">
        <v>34</v>
      </c>
      <c r="AX125" s="14" t="s">
        <v>81</v>
      </c>
      <c r="AY125" s="239" t="s">
        <v>122</v>
      </c>
    </row>
    <row r="126" s="2" customFormat="1" ht="37.8" customHeight="1">
      <c r="A126" s="37"/>
      <c r="B126" s="38"/>
      <c r="C126" s="199" t="s">
        <v>176</v>
      </c>
      <c r="D126" s="199" t="s">
        <v>124</v>
      </c>
      <c r="E126" s="200" t="s">
        <v>177</v>
      </c>
      <c r="F126" s="201" t="s">
        <v>178</v>
      </c>
      <c r="G126" s="202" t="s">
        <v>138</v>
      </c>
      <c r="H126" s="203">
        <v>15.300000000000001</v>
      </c>
      <c r="I126" s="204"/>
      <c r="J126" s="205">
        <f>ROUND(I126*H126,2)</f>
        <v>0</v>
      </c>
      <c r="K126" s="201" t="s">
        <v>128</v>
      </c>
      <c r="L126" s="43"/>
      <c r="M126" s="206" t="s">
        <v>19</v>
      </c>
      <c r="N126" s="207" t="s">
        <v>44</v>
      </c>
      <c r="O126" s="83"/>
      <c r="P126" s="208">
        <f>O126*H126</f>
        <v>0</v>
      </c>
      <c r="Q126" s="208">
        <v>0</v>
      </c>
      <c r="R126" s="208">
        <f>Q126*H126</f>
        <v>0</v>
      </c>
      <c r="S126" s="208">
        <v>0</v>
      </c>
      <c r="T126" s="20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10" t="s">
        <v>129</v>
      </c>
      <c r="AT126" s="210" t="s">
        <v>124</v>
      </c>
      <c r="AU126" s="210" t="s">
        <v>83</v>
      </c>
      <c r="AY126" s="16" t="s">
        <v>122</v>
      </c>
      <c r="BE126" s="211">
        <f>IF(N126="základní",J126,0)</f>
        <v>0</v>
      </c>
      <c r="BF126" s="211">
        <f>IF(N126="snížená",J126,0)</f>
        <v>0</v>
      </c>
      <c r="BG126" s="211">
        <f>IF(N126="zákl. přenesená",J126,0)</f>
        <v>0</v>
      </c>
      <c r="BH126" s="211">
        <f>IF(N126="sníž. přenesená",J126,0)</f>
        <v>0</v>
      </c>
      <c r="BI126" s="211">
        <f>IF(N126="nulová",J126,0)</f>
        <v>0</v>
      </c>
      <c r="BJ126" s="16" t="s">
        <v>81</v>
      </c>
      <c r="BK126" s="211">
        <f>ROUND(I126*H126,2)</f>
        <v>0</v>
      </c>
      <c r="BL126" s="16" t="s">
        <v>129</v>
      </c>
      <c r="BM126" s="210" t="s">
        <v>179</v>
      </c>
    </row>
    <row r="127" s="2" customFormat="1">
      <c r="A127" s="37"/>
      <c r="B127" s="38"/>
      <c r="C127" s="39"/>
      <c r="D127" s="212" t="s">
        <v>131</v>
      </c>
      <c r="E127" s="39"/>
      <c r="F127" s="213" t="s">
        <v>180</v>
      </c>
      <c r="G127" s="39"/>
      <c r="H127" s="39"/>
      <c r="I127" s="214"/>
      <c r="J127" s="39"/>
      <c r="K127" s="39"/>
      <c r="L127" s="43"/>
      <c r="M127" s="215"/>
      <c r="N127" s="216"/>
      <c r="O127" s="83"/>
      <c r="P127" s="83"/>
      <c r="Q127" s="83"/>
      <c r="R127" s="83"/>
      <c r="S127" s="83"/>
      <c r="T127" s="84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131</v>
      </c>
      <c r="AU127" s="16" t="s">
        <v>83</v>
      </c>
    </row>
    <row r="128" s="2" customFormat="1" ht="44.25" customHeight="1">
      <c r="A128" s="37"/>
      <c r="B128" s="38"/>
      <c r="C128" s="199" t="s">
        <v>181</v>
      </c>
      <c r="D128" s="199" t="s">
        <v>124</v>
      </c>
      <c r="E128" s="200" t="s">
        <v>182</v>
      </c>
      <c r="F128" s="201" t="s">
        <v>183</v>
      </c>
      <c r="G128" s="202" t="s">
        <v>138</v>
      </c>
      <c r="H128" s="203">
        <v>0.55200000000000005</v>
      </c>
      <c r="I128" s="204"/>
      <c r="J128" s="205">
        <f>ROUND(I128*H128,2)</f>
        <v>0</v>
      </c>
      <c r="K128" s="201" t="s">
        <v>128</v>
      </c>
      <c r="L128" s="43"/>
      <c r="M128" s="206" t="s">
        <v>19</v>
      </c>
      <c r="N128" s="207" t="s">
        <v>44</v>
      </c>
      <c r="O128" s="83"/>
      <c r="P128" s="208">
        <f>O128*H128</f>
        <v>0</v>
      </c>
      <c r="Q128" s="208">
        <v>0</v>
      </c>
      <c r="R128" s="208">
        <f>Q128*H128</f>
        <v>0</v>
      </c>
      <c r="S128" s="208">
        <v>0</v>
      </c>
      <c r="T128" s="20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10" t="s">
        <v>129</v>
      </c>
      <c r="AT128" s="210" t="s">
        <v>124</v>
      </c>
      <c r="AU128" s="210" t="s">
        <v>83</v>
      </c>
      <c r="AY128" s="16" t="s">
        <v>122</v>
      </c>
      <c r="BE128" s="211">
        <f>IF(N128="základní",J128,0)</f>
        <v>0</v>
      </c>
      <c r="BF128" s="211">
        <f>IF(N128="snížená",J128,0)</f>
        <v>0</v>
      </c>
      <c r="BG128" s="211">
        <f>IF(N128="zákl. přenesená",J128,0)</f>
        <v>0</v>
      </c>
      <c r="BH128" s="211">
        <f>IF(N128="sníž. přenesená",J128,0)</f>
        <v>0</v>
      </c>
      <c r="BI128" s="211">
        <f>IF(N128="nulová",J128,0)</f>
        <v>0</v>
      </c>
      <c r="BJ128" s="16" t="s">
        <v>81</v>
      </c>
      <c r="BK128" s="211">
        <f>ROUND(I128*H128,2)</f>
        <v>0</v>
      </c>
      <c r="BL128" s="16" t="s">
        <v>129</v>
      </c>
      <c r="BM128" s="210" t="s">
        <v>184</v>
      </c>
    </row>
    <row r="129" s="2" customFormat="1">
      <c r="A129" s="37"/>
      <c r="B129" s="38"/>
      <c r="C129" s="39"/>
      <c r="D129" s="212" t="s">
        <v>131</v>
      </c>
      <c r="E129" s="39"/>
      <c r="F129" s="213" t="s">
        <v>185</v>
      </c>
      <c r="G129" s="39"/>
      <c r="H129" s="39"/>
      <c r="I129" s="214"/>
      <c r="J129" s="39"/>
      <c r="K129" s="39"/>
      <c r="L129" s="43"/>
      <c r="M129" s="215"/>
      <c r="N129" s="216"/>
      <c r="O129" s="83"/>
      <c r="P129" s="83"/>
      <c r="Q129" s="83"/>
      <c r="R129" s="83"/>
      <c r="S129" s="83"/>
      <c r="T129" s="84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131</v>
      </c>
      <c r="AU129" s="16" t="s">
        <v>83</v>
      </c>
    </row>
    <row r="130" s="13" customFormat="1">
      <c r="A130" s="13"/>
      <c r="B130" s="217"/>
      <c r="C130" s="218"/>
      <c r="D130" s="219" t="s">
        <v>133</v>
      </c>
      <c r="E130" s="220" t="s">
        <v>19</v>
      </c>
      <c r="F130" s="221" t="s">
        <v>186</v>
      </c>
      <c r="G130" s="218"/>
      <c r="H130" s="222">
        <v>0.55200000000000005</v>
      </c>
      <c r="I130" s="223"/>
      <c r="J130" s="218"/>
      <c r="K130" s="218"/>
      <c r="L130" s="224"/>
      <c r="M130" s="225"/>
      <c r="N130" s="226"/>
      <c r="O130" s="226"/>
      <c r="P130" s="226"/>
      <c r="Q130" s="226"/>
      <c r="R130" s="226"/>
      <c r="S130" s="226"/>
      <c r="T130" s="22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28" t="s">
        <v>133</v>
      </c>
      <c r="AU130" s="228" t="s">
        <v>83</v>
      </c>
      <c r="AV130" s="13" t="s">
        <v>83</v>
      </c>
      <c r="AW130" s="13" t="s">
        <v>34</v>
      </c>
      <c r="AX130" s="13" t="s">
        <v>73</v>
      </c>
      <c r="AY130" s="228" t="s">
        <v>122</v>
      </c>
    </row>
    <row r="131" s="14" customFormat="1">
      <c r="A131" s="14"/>
      <c r="B131" s="229"/>
      <c r="C131" s="230"/>
      <c r="D131" s="219" t="s">
        <v>133</v>
      </c>
      <c r="E131" s="231" t="s">
        <v>19</v>
      </c>
      <c r="F131" s="232" t="s">
        <v>135</v>
      </c>
      <c r="G131" s="230"/>
      <c r="H131" s="233">
        <v>0.55200000000000005</v>
      </c>
      <c r="I131" s="234"/>
      <c r="J131" s="230"/>
      <c r="K131" s="230"/>
      <c r="L131" s="235"/>
      <c r="M131" s="236"/>
      <c r="N131" s="237"/>
      <c r="O131" s="237"/>
      <c r="P131" s="237"/>
      <c r="Q131" s="237"/>
      <c r="R131" s="237"/>
      <c r="S131" s="237"/>
      <c r="T131" s="238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39" t="s">
        <v>133</v>
      </c>
      <c r="AU131" s="239" t="s">
        <v>83</v>
      </c>
      <c r="AV131" s="14" t="s">
        <v>129</v>
      </c>
      <c r="AW131" s="14" t="s">
        <v>34</v>
      </c>
      <c r="AX131" s="14" t="s">
        <v>81</v>
      </c>
      <c r="AY131" s="239" t="s">
        <v>122</v>
      </c>
    </row>
    <row r="132" s="2" customFormat="1" ht="66.75" customHeight="1">
      <c r="A132" s="37"/>
      <c r="B132" s="38"/>
      <c r="C132" s="199" t="s">
        <v>187</v>
      </c>
      <c r="D132" s="199" t="s">
        <v>124</v>
      </c>
      <c r="E132" s="200" t="s">
        <v>188</v>
      </c>
      <c r="F132" s="201" t="s">
        <v>189</v>
      </c>
      <c r="G132" s="202" t="s">
        <v>138</v>
      </c>
      <c r="H132" s="203">
        <v>1.3049999999999999</v>
      </c>
      <c r="I132" s="204"/>
      <c r="J132" s="205">
        <f>ROUND(I132*H132,2)</f>
        <v>0</v>
      </c>
      <c r="K132" s="201" t="s">
        <v>128</v>
      </c>
      <c r="L132" s="43"/>
      <c r="M132" s="206" t="s">
        <v>19</v>
      </c>
      <c r="N132" s="207" t="s">
        <v>44</v>
      </c>
      <c r="O132" s="83"/>
      <c r="P132" s="208">
        <f>O132*H132</f>
        <v>0</v>
      </c>
      <c r="Q132" s="208">
        <v>0</v>
      </c>
      <c r="R132" s="208">
        <f>Q132*H132</f>
        <v>0</v>
      </c>
      <c r="S132" s="208">
        <v>0</v>
      </c>
      <c r="T132" s="20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10" t="s">
        <v>129</v>
      </c>
      <c r="AT132" s="210" t="s">
        <v>124</v>
      </c>
      <c r="AU132" s="210" t="s">
        <v>83</v>
      </c>
      <c r="AY132" s="16" t="s">
        <v>122</v>
      </c>
      <c r="BE132" s="211">
        <f>IF(N132="základní",J132,0)</f>
        <v>0</v>
      </c>
      <c r="BF132" s="211">
        <f>IF(N132="snížená",J132,0)</f>
        <v>0</v>
      </c>
      <c r="BG132" s="211">
        <f>IF(N132="zákl. přenesená",J132,0)</f>
        <v>0</v>
      </c>
      <c r="BH132" s="211">
        <f>IF(N132="sníž. přenesená",J132,0)</f>
        <v>0</v>
      </c>
      <c r="BI132" s="211">
        <f>IF(N132="nulová",J132,0)</f>
        <v>0</v>
      </c>
      <c r="BJ132" s="16" t="s">
        <v>81</v>
      </c>
      <c r="BK132" s="211">
        <f>ROUND(I132*H132,2)</f>
        <v>0</v>
      </c>
      <c r="BL132" s="16" t="s">
        <v>129</v>
      </c>
      <c r="BM132" s="210" t="s">
        <v>190</v>
      </c>
    </row>
    <row r="133" s="2" customFormat="1">
      <c r="A133" s="37"/>
      <c r="B133" s="38"/>
      <c r="C133" s="39"/>
      <c r="D133" s="212" t="s">
        <v>131</v>
      </c>
      <c r="E133" s="39"/>
      <c r="F133" s="213" t="s">
        <v>191</v>
      </c>
      <c r="G133" s="39"/>
      <c r="H133" s="39"/>
      <c r="I133" s="214"/>
      <c r="J133" s="39"/>
      <c r="K133" s="39"/>
      <c r="L133" s="43"/>
      <c r="M133" s="215"/>
      <c r="N133" s="216"/>
      <c r="O133" s="83"/>
      <c r="P133" s="83"/>
      <c r="Q133" s="83"/>
      <c r="R133" s="83"/>
      <c r="S133" s="83"/>
      <c r="T133" s="84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131</v>
      </c>
      <c r="AU133" s="16" t="s">
        <v>83</v>
      </c>
    </row>
    <row r="134" s="13" customFormat="1">
      <c r="A134" s="13"/>
      <c r="B134" s="217"/>
      <c r="C134" s="218"/>
      <c r="D134" s="219" t="s">
        <v>133</v>
      </c>
      <c r="E134" s="220" t="s">
        <v>19</v>
      </c>
      <c r="F134" s="221" t="s">
        <v>192</v>
      </c>
      <c r="G134" s="218"/>
      <c r="H134" s="222">
        <v>1.3049999999999999</v>
      </c>
      <c r="I134" s="223"/>
      <c r="J134" s="218"/>
      <c r="K134" s="218"/>
      <c r="L134" s="224"/>
      <c r="M134" s="225"/>
      <c r="N134" s="226"/>
      <c r="O134" s="226"/>
      <c r="P134" s="226"/>
      <c r="Q134" s="226"/>
      <c r="R134" s="226"/>
      <c r="S134" s="226"/>
      <c r="T134" s="22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28" t="s">
        <v>133</v>
      </c>
      <c r="AU134" s="228" t="s">
        <v>83</v>
      </c>
      <c r="AV134" s="13" t="s">
        <v>83</v>
      </c>
      <c r="AW134" s="13" t="s">
        <v>34</v>
      </c>
      <c r="AX134" s="13" t="s">
        <v>73</v>
      </c>
      <c r="AY134" s="228" t="s">
        <v>122</v>
      </c>
    </row>
    <row r="135" s="14" customFormat="1">
      <c r="A135" s="14"/>
      <c r="B135" s="229"/>
      <c r="C135" s="230"/>
      <c r="D135" s="219" t="s">
        <v>133</v>
      </c>
      <c r="E135" s="231" t="s">
        <v>19</v>
      </c>
      <c r="F135" s="232" t="s">
        <v>135</v>
      </c>
      <c r="G135" s="230"/>
      <c r="H135" s="233">
        <v>1.3049999999999999</v>
      </c>
      <c r="I135" s="234"/>
      <c r="J135" s="230"/>
      <c r="K135" s="230"/>
      <c r="L135" s="235"/>
      <c r="M135" s="236"/>
      <c r="N135" s="237"/>
      <c r="O135" s="237"/>
      <c r="P135" s="237"/>
      <c r="Q135" s="237"/>
      <c r="R135" s="237"/>
      <c r="S135" s="237"/>
      <c r="T135" s="23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39" t="s">
        <v>133</v>
      </c>
      <c r="AU135" s="239" t="s">
        <v>83</v>
      </c>
      <c r="AV135" s="14" t="s">
        <v>129</v>
      </c>
      <c r="AW135" s="14" t="s">
        <v>34</v>
      </c>
      <c r="AX135" s="14" t="s">
        <v>81</v>
      </c>
      <c r="AY135" s="239" t="s">
        <v>122</v>
      </c>
    </row>
    <row r="136" s="2" customFormat="1" ht="16.5" customHeight="1">
      <c r="A136" s="37"/>
      <c r="B136" s="38"/>
      <c r="C136" s="240" t="s">
        <v>8</v>
      </c>
      <c r="D136" s="240" t="s">
        <v>193</v>
      </c>
      <c r="E136" s="241" t="s">
        <v>194</v>
      </c>
      <c r="F136" s="242" t="s">
        <v>195</v>
      </c>
      <c r="G136" s="243" t="s">
        <v>172</v>
      </c>
      <c r="H136" s="244">
        <v>2.6099999999999999</v>
      </c>
      <c r="I136" s="245"/>
      <c r="J136" s="246">
        <f>ROUND(I136*H136,2)</f>
        <v>0</v>
      </c>
      <c r="K136" s="242" t="s">
        <v>128</v>
      </c>
      <c r="L136" s="247"/>
      <c r="M136" s="248" t="s">
        <v>19</v>
      </c>
      <c r="N136" s="249" t="s">
        <v>44</v>
      </c>
      <c r="O136" s="83"/>
      <c r="P136" s="208">
        <f>O136*H136</f>
        <v>0</v>
      </c>
      <c r="Q136" s="208">
        <v>1</v>
      </c>
      <c r="R136" s="208">
        <f>Q136*H136</f>
        <v>2.6099999999999999</v>
      </c>
      <c r="S136" s="208">
        <v>0</v>
      </c>
      <c r="T136" s="20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10" t="s">
        <v>169</v>
      </c>
      <c r="AT136" s="210" t="s">
        <v>193</v>
      </c>
      <c r="AU136" s="210" t="s">
        <v>83</v>
      </c>
      <c r="AY136" s="16" t="s">
        <v>122</v>
      </c>
      <c r="BE136" s="211">
        <f>IF(N136="základní",J136,0)</f>
        <v>0</v>
      </c>
      <c r="BF136" s="211">
        <f>IF(N136="snížená",J136,0)</f>
        <v>0</v>
      </c>
      <c r="BG136" s="211">
        <f>IF(N136="zákl. přenesená",J136,0)</f>
        <v>0</v>
      </c>
      <c r="BH136" s="211">
        <f>IF(N136="sníž. přenesená",J136,0)</f>
        <v>0</v>
      </c>
      <c r="BI136" s="211">
        <f>IF(N136="nulová",J136,0)</f>
        <v>0</v>
      </c>
      <c r="BJ136" s="16" t="s">
        <v>81</v>
      </c>
      <c r="BK136" s="211">
        <f>ROUND(I136*H136,2)</f>
        <v>0</v>
      </c>
      <c r="BL136" s="16" t="s">
        <v>129</v>
      </c>
      <c r="BM136" s="210" t="s">
        <v>196</v>
      </c>
    </row>
    <row r="137" s="13" customFormat="1">
      <c r="A137" s="13"/>
      <c r="B137" s="217"/>
      <c r="C137" s="218"/>
      <c r="D137" s="219" t="s">
        <v>133</v>
      </c>
      <c r="E137" s="218"/>
      <c r="F137" s="221" t="s">
        <v>197</v>
      </c>
      <c r="G137" s="218"/>
      <c r="H137" s="222">
        <v>2.6099999999999999</v>
      </c>
      <c r="I137" s="223"/>
      <c r="J137" s="218"/>
      <c r="K137" s="218"/>
      <c r="L137" s="224"/>
      <c r="M137" s="225"/>
      <c r="N137" s="226"/>
      <c r="O137" s="226"/>
      <c r="P137" s="226"/>
      <c r="Q137" s="226"/>
      <c r="R137" s="226"/>
      <c r="S137" s="226"/>
      <c r="T137" s="22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28" t="s">
        <v>133</v>
      </c>
      <c r="AU137" s="228" t="s">
        <v>83</v>
      </c>
      <c r="AV137" s="13" t="s">
        <v>83</v>
      </c>
      <c r="AW137" s="13" t="s">
        <v>4</v>
      </c>
      <c r="AX137" s="13" t="s">
        <v>81</v>
      </c>
      <c r="AY137" s="228" t="s">
        <v>122</v>
      </c>
    </row>
    <row r="138" s="2" customFormat="1" ht="37.8" customHeight="1">
      <c r="A138" s="37"/>
      <c r="B138" s="38"/>
      <c r="C138" s="199" t="s">
        <v>198</v>
      </c>
      <c r="D138" s="199" t="s">
        <v>124</v>
      </c>
      <c r="E138" s="200" t="s">
        <v>199</v>
      </c>
      <c r="F138" s="201" t="s">
        <v>200</v>
      </c>
      <c r="G138" s="202" t="s">
        <v>127</v>
      </c>
      <c r="H138" s="203">
        <v>20</v>
      </c>
      <c r="I138" s="204"/>
      <c r="J138" s="205">
        <f>ROUND(I138*H138,2)</f>
        <v>0</v>
      </c>
      <c r="K138" s="201" t="s">
        <v>128</v>
      </c>
      <c r="L138" s="43"/>
      <c r="M138" s="206" t="s">
        <v>19</v>
      </c>
      <c r="N138" s="207" t="s">
        <v>44</v>
      </c>
      <c r="O138" s="83"/>
      <c r="P138" s="208">
        <f>O138*H138</f>
        <v>0</v>
      </c>
      <c r="Q138" s="208">
        <v>0</v>
      </c>
      <c r="R138" s="208">
        <f>Q138*H138</f>
        <v>0</v>
      </c>
      <c r="S138" s="208">
        <v>0</v>
      </c>
      <c r="T138" s="20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10" t="s">
        <v>129</v>
      </c>
      <c r="AT138" s="210" t="s">
        <v>124</v>
      </c>
      <c r="AU138" s="210" t="s">
        <v>83</v>
      </c>
      <c r="AY138" s="16" t="s">
        <v>122</v>
      </c>
      <c r="BE138" s="211">
        <f>IF(N138="základní",J138,0)</f>
        <v>0</v>
      </c>
      <c r="BF138" s="211">
        <f>IF(N138="snížená",J138,0)</f>
        <v>0</v>
      </c>
      <c r="BG138" s="211">
        <f>IF(N138="zákl. přenesená",J138,0)</f>
        <v>0</v>
      </c>
      <c r="BH138" s="211">
        <f>IF(N138="sníž. přenesená",J138,0)</f>
        <v>0</v>
      </c>
      <c r="BI138" s="211">
        <f>IF(N138="nulová",J138,0)</f>
        <v>0</v>
      </c>
      <c r="BJ138" s="16" t="s">
        <v>81</v>
      </c>
      <c r="BK138" s="211">
        <f>ROUND(I138*H138,2)</f>
        <v>0</v>
      </c>
      <c r="BL138" s="16" t="s">
        <v>129</v>
      </c>
      <c r="BM138" s="210" t="s">
        <v>201</v>
      </c>
    </row>
    <row r="139" s="2" customFormat="1">
      <c r="A139" s="37"/>
      <c r="B139" s="38"/>
      <c r="C139" s="39"/>
      <c r="D139" s="212" t="s">
        <v>131</v>
      </c>
      <c r="E139" s="39"/>
      <c r="F139" s="213" t="s">
        <v>202</v>
      </c>
      <c r="G139" s="39"/>
      <c r="H139" s="39"/>
      <c r="I139" s="214"/>
      <c r="J139" s="39"/>
      <c r="K139" s="39"/>
      <c r="L139" s="43"/>
      <c r="M139" s="215"/>
      <c r="N139" s="216"/>
      <c r="O139" s="83"/>
      <c r="P139" s="83"/>
      <c r="Q139" s="83"/>
      <c r="R139" s="83"/>
      <c r="S139" s="83"/>
      <c r="T139" s="84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131</v>
      </c>
      <c r="AU139" s="16" t="s">
        <v>83</v>
      </c>
    </row>
    <row r="140" s="2" customFormat="1">
      <c r="A140" s="37"/>
      <c r="B140" s="38"/>
      <c r="C140" s="39"/>
      <c r="D140" s="219" t="s">
        <v>203</v>
      </c>
      <c r="E140" s="39"/>
      <c r="F140" s="250" t="s">
        <v>204</v>
      </c>
      <c r="G140" s="39"/>
      <c r="H140" s="39"/>
      <c r="I140" s="214"/>
      <c r="J140" s="39"/>
      <c r="K140" s="39"/>
      <c r="L140" s="43"/>
      <c r="M140" s="215"/>
      <c r="N140" s="216"/>
      <c r="O140" s="83"/>
      <c r="P140" s="83"/>
      <c r="Q140" s="83"/>
      <c r="R140" s="83"/>
      <c r="S140" s="83"/>
      <c r="T140" s="84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203</v>
      </c>
      <c r="AU140" s="16" t="s">
        <v>83</v>
      </c>
    </row>
    <row r="141" s="2" customFormat="1" ht="16.5" customHeight="1">
      <c r="A141" s="37"/>
      <c r="B141" s="38"/>
      <c r="C141" s="240" t="s">
        <v>205</v>
      </c>
      <c r="D141" s="240" t="s">
        <v>193</v>
      </c>
      <c r="E141" s="241" t="s">
        <v>206</v>
      </c>
      <c r="F141" s="242" t="s">
        <v>207</v>
      </c>
      <c r="G141" s="243" t="s">
        <v>208</v>
      </c>
      <c r="H141" s="244">
        <v>1</v>
      </c>
      <c r="I141" s="245"/>
      <c r="J141" s="246">
        <f>ROUND(I141*H141,2)</f>
        <v>0</v>
      </c>
      <c r="K141" s="242" t="s">
        <v>128</v>
      </c>
      <c r="L141" s="247"/>
      <c r="M141" s="248" t="s">
        <v>19</v>
      </c>
      <c r="N141" s="249" t="s">
        <v>44</v>
      </c>
      <c r="O141" s="83"/>
      <c r="P141" s="208">
        <f>O141*H141</f>
        <v>0</v>
      </c>
      <c r="Q141" s="208">
        <v>0.001</v>
      </c>
      <c r="R141" s="208">
        <f>Q141*H141</f>
        <v>0.001</v>
      </c>
      <c r="S141" s="208">
        <v>0</v>
      </c>
      <c r="T141" s="20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10" t="s">
        <v>169</v>
      </c>
      <c r="AT141" s="210" t="s">
        <v>193</v>
      </c>
      <c r="AU141" s="210" t="s">
        <v>83</v>
      </c>
      <c r="AY141" s="16" t="s">
        <v>122</v>
      </c>
      <c r="BE141" s="211">
        <f>IF(N141="základní",J141,0)</f>
        <v>0</v>
      </c>
      <c r="BF141" s="211">
        <f>IF(N141="snížená",J141,0)</f>
        <v>0</v>
      </c>
      <c r="BG141" s="211">
        <f>IF(N141="zákl. přenesená",J141,0)</f>
        <v>0</v>
      </c>
      <c r="BH141" s="211">
        <f>IF(N141="sníž. přenesená",J141,0)</f>
        <v>0</v>
      </c>
      <c r="BI141" s="211">
        <f>IF(N141="nulová",J141,0)</f>
        <v>0</v>
      </c>
      <c r="BJ141" s="16" t="s">
        <v>81</v>
      </c>
      <c r="BK141" s="211">
        <f>ROUND(I141*H141,2)</f>
        <v>0</v>
      </c>
      <c r="BL141" s="16" t="s">
        <v>129</v>
      </c>
      <c r="BM141" s="210" t="s">
        <v>209</v>
      </c>
    </row>
    <row r="142" s="2" customFormat="1" ht="33" customHeight="1">
      <c r="A142" s="37"/>
      <c r="B142" s="38"/>
      <c r="C142" s="199" t="s">
        <v>210</v>
      </c>
      <c r="D142" s="199" t="s">
        <v>124</v>
      </c>
      <c r="E142" s="200" t="s">
        <v>211</v>
      </c>
      <c r="F142" s="201" t="s">
        <v>212</v>
      </c>
      <c r="G142" s="202" t="s">
        <v>127</v>
      </c>
      <c r="H142" s="203">
        <v>20</v>
      </c>
      <c r="I142" s="204"/>
      <c r="J142" s="205">
        <f>ROUND(I142*H142,2)</f>
        <v>0</v>
      </c>
      <c r="K142" s="201" t="s">
        <v>128</v>
      </c>
      <c r="L142" s="43"/>
      <c r="M142" s="206" t="s">
        <v>19</v>
      </c>
      <c r="N142" s="207" t="s">
        <v>44</v>
      </c>
      <c r="O142" s="83"/>
      <c r="P142" s="208">
        <f>O142*H142</f>
        <v>0</v>
      </c>
      <c r="Q142" s="208">
        <v>0</v>
      </c>
      <c r="R142" s="208">
        <f>Q142*H142</f>
        <v>0</v>
      </c>
      <c r="S142" s="208">
        <v>0</v>
      </c>
      <c r="T142" s="20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10" t="s">
        <v>129</v>
      </c>
      <c r="AT142" s="210" t="s">
        <v>124</v>
      </c>
      <c r="AU142" s="210" t="s">
        <v>83</v>
      </c>
      <c r="AY142" s="16" t="s">
        <v>122</v>
      </c>
      <c r="BE142" s="211">
        <f>IF(N142="základní",J142,0)</f>
        <v>0</v>
      </c>
      <c r="BF142" s="211">
        <f>IF(N142="snížená",J142,0)</f>
        <v>0</v>
      </c>
      <c r="BG142" s="211">
        <f>IF(N142="zákl. přenesená",J142,0)</f>
        <v>0</v>
      </c>
      <c r="BH142" s="211">
        <f>IF(N142="sníž. přenesená",J142,0)</f>
        <v>0</v>
      </c>
      <c r="BI142" s="211">
        <f>IF(N142="nulová",J142,0)</f>
        <v>0</v>
      </c>
      <c r="BJ142" s="16" t="s">
        <v>81</v>
      </c>
      <c r="BK142" s="211">
        <f>ROUND(I142*H142,2)</f>
        <v>0</v>
      </c>
      <c r="BL142" s="16" t="s">
        <v>129</v>
      </c>
      <c r="BM142" s="210" t="s">
        <v>213</v>
      </c>
    </row>
    <row r="143" s="2" customFormat="1">
      <c r="A143" s="37"/>
      <c r="B143" s="38"/>
      <c r="C143" s="39"/>
      <c r="D143" s="212" t="s">
        <v>131</v>
      </c>
      <c r="E143" s="39"/>
      <c r="F143" s="213" t="s">
        <v>214</v>
      </c>
      <c r="G143" s="39"/>
      <c r="H143" s="39"/>
      <c r="I143" s="214"/>
      <c r="J143" s="39"/>
      <c r="K143" s="39"/>
      <c r="L143" s="43"/>
      <c r="M143" s="215"/>
      <c r="N143" s="216"/>
      <c r="O143" s="83"/>
      <c r="P143" s="83"/>
      <c r="Q143" s="83"/>
      <c r="R143" s="83"/>
      <c r="S143" s="83"/>
      <c r="T143" s="84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131</v>
      </c>
      <c r="AU143" s="16" t="s">
        <v>83</v>
      </c>
    </row>
    <row r="144" s="12" customFormat="1" ht="22.8" customHeight="1">
      <c r="A144" s="12"/>
      <c r="B144" s="183"/>
      <c r="C144" s="184"/>
      <c r="D144" s="185" t="s">
        <v>72</v>
      </c>
      <c r="E144" s="197" t="s">
        <v>83</v>
      </c>
      <c r="F144" s="197" t="s">
        <v>215</v>
      </c>
      <c r="G144" s="184"/>
      <c r="H144" s="184"/>
      <c r="I144" s="187"/>
      <c r="J144" s="198">
        <f>BK144</f>
        <v>0</v>
      </c>
      <c r="K144" s="184"/>
      <c r="L144" s="189"/>
      <c r="M144" s="190"/>
      <c r="N144" s="191"/>
      <c r="O144" s="191"/>
      <c r="P144" s="192">
        <f>SUM(P145:P175)</f>
        <v>0</v>
      </c>
      <c r="Q144" s="191"/>
      <c r="R144" s="192">
        <f>SUM(R145:R175)</f>
        <v>8.0733603400000007</v>
      </c>
      <c r="S144" s="191"/>
      <c r="T144" s="193">
        <f>SUM(T145:T175)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94" t="s">
        <v>81</v>
      </c>
      <c r="AT144" s="195" t="s">
        <v>72</v>
      </c>
      <c r="AU144" s="195" t="s">
        <v>81</v>
      </c>
      <c r="AY144" s="194" t="s">
        <v>122</v>
      </c>
      <c r="BK144" s="196">
        <f>SUM(BK145:BK175)</f>
        <v>0</v>
      </c>
    </row>
    <row r="145" s="2" customFormat="1" ht="37.8" customHeight="1">
      <c r="A145" s="37"/>
      <c r="B145" s="38"/>
      <c r="C145" s="199" t="s">
        <v>216</v>
      </c>
      <c r="D145" s="199" t="s">
        <v>124</v>
      </c>
      <c r="E145" s="200" t="s">
        <v>217</v>
      </c>
      <c r="F145" s="201" t="s">
        <v>218</v>
      </c>
      <c r="G145" s="202" t="s">
        <v>138</v>
      </c>
      <c r="H145" s="203">
        <v>0.45100000000000001</v>
      </c>
      <c r="I145" s="204"/>
      <c r="J145" s="205">
        <f>ROUND(I145*H145,2)</f>
        <v>0</v>
      </c>
      <c r="K145" s="201" t="s">
        <v>128</v>
      </c>
      <c r="L145" s="43"/>
      <c r="M145" s="206" t="s">
        <v>19</v>
      </c>
      <c r="N145" s="207" t="s">
        <v>44</v>
      </c>
      <c r="O145" s="83"/>
      <c r="P145" s="208">
        <f>O145*H145</f>
        <v>0</v>
      </c>
      <c r="Q145" s="208">
        <v>2.1600000000000001</v>
      </c>
      <c r="R145" s="208">
        <f>Q145*H145</f>
        <v>0.97416000000000014</v>
      </c>
      <c r="S145" s="208">
        <v>0</v>
      </c>
      <c r="T145" s="20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10" t="s">
        <v>129</v>
      </c>
      <c r="AT145" s="210" t="s">
        <v>124</v>
      </c>
      <c r="AU145" s="210" t="s">
        <v>83</v>
      </c>
      <c r="AY145" s="16" t="s">
        <v>122</v>
      </c>
      <c r="BE145" s="211">
        <f>IF(N145="základní",J145,0)</f>
        <v>0</v>
      </c>
      <c r="BF145" s="211">
        <f>IF(N145="snížená",J145,0)</f>
        <v>0</v>
      </c>
      <c r="BG145" s="211">
        <f>IF(N145="zákl. přenesená",J145,0)</f>
        <v>0</v>
      </c>
      <c r="BH145" s="211">
        <f>IF(N145="sníž. přenesená",J145,0)</f>
        <v>0</v>
      </c>
      <c r="BI145" s="211">
        <f>IF(N145="nulová",J145,0)</f>
        <v>0</v>
      </c>
      <c r="BJ145" s="16" t="s">
        <v>81</v>
      </c>
      <c r="BK145" s="211">
        <f>ROUND(I145*H145,2)</f>
        <v>0</v>
      </c>
      <c r="BL145" s="16" t="s">
        <v>129</v>
      </c>
      <c r="BM145" s="210" t="s">
        <v>219</v>
      </c>
    </row>
    <row r="146" s="2" customFormat="1">
      <c r="A146" s="37"/>
      <c r="B146" s="38"/>
      <c r="C146" s="39"/>
      <c r="D146" s="212" t="s">
        <v>131</v>
      </c>
      <c r="E146" s="39"/>
      <c r="F146" s="213" t="s">
        <v>220</v>
      </c>
      <c r="G146" s="39"/>
      <c r="H146" s="39"/>
      <c r="I146" s="214"/>
      <c r="J146" s="39"/>
      <c r="K146" s="39"/>
      <c r="L146" s="43"/>
      <c r="M146" s="215"/>
      <c r="N146" s="216"/>
      <c r="O146" s="83"/>
      <c r="P146" s="83"/>
      <c r="Q146" s="83"/>
      <c r="R146" s="83"/>
      <c r="S146" s="83"/>
      <c r="T146" s="84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131</v>
      </c>
      <c r="AU146" s="16" t="s">
        <v>83</v>
      </c>
    </row>
    <row r="147" s="13" customFormat="1">
      <c r="A147" s="13"/>
      <c r="B147" s="217"/>
      <c r="C147" s="218"/>
      <c r="D147" s="219" t="s">
        <v>133</v>
      </c>
      <c r="E147" s="220" t="s">
        <v>19</v>
      </c>
      <c r="F147" s="221" t="s">
        <v>221</v>
      </c>
      <c r="G147" s="218"/>
      <c r="H147" s="222">
        <v>0.27600000000000002</v>
      </c>
      <c r="I147" s="223"/>
      <c r="J147" s="218"/>
      <c r="K147" s="218"/>
      <c r="L147" s="224"/>
      <c r="M147" s="225"/>
      <c r="N147" s="226"/>
      <c r="O147" s="226"/>
      <c r="P147" s="226"/>
      <c r="Q147" s="226"/>
      <c r="R147" s="226"/>
      <c r="S147" s="226"/>
      <c r="T147" s="22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28" t="s">
        <v>133</v>
      </c>
      <c r="AU147" s="228" t="s">
        <v>83</v>
      </c>
      <c r="AV147" s="13" t="s">
        <v>83</v>
      </c>
      <c r="AW147" s="13" t="s">
        <v>34</v>
      </c>
      <c r="AX147" s="13" t="s">
        <v>73</v>
      </c>
      <c r="AY147" s="228" t="s">
        <v>122</v>
      </c>
    </row>
    <row r="148" s="13" customFormat="1">
      <c r="A148" s="13"/>
      <c r="B148" s="217"/>
      <c r="C148" s="218"/>
      <c r="D148" s="219" t="s">
        <v>133</v>
      </c>
      <c r="E148" s="220" t="s">
        <v>19</v>
      </c>
      <c r="F148" s="221" t="s">
        <v>222</v>
      </c>
      <c r="G148" s="218"/>
      <c r="H148" s="222">
        <v>0.17499999999999999</v>
      </c>
      <c r="I148" s="223"/>
      <c r="J148" s="218"/>
      <c r="K148" s="218"/>
      <c r="L148" s="224"/>
      <c r="M148" s="225"/>
      <c r="N148" s="226"/>
      <c r="O148" s="226"/>
      <c r="P148" s="226"/>
      <c r="Q148" s="226"/>
      <c r="R148" s="226"/>
      <c r="S148" s="226"/>
      <c r="T148" s="22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28" t="s">
        <v>133</v>
      </c>
      <c r="AU148" s="228" t="s">
        <v>83</v>
      </c>
      <c r="AV148" s="13" t="s">
        <v>83</v>
      </c>
      <c r="AW148" s="13" t="s">
        <v>34</v>
      </c>
      <c r="AX148" s="13" t="s">
        <v>73</v>
      </c>
      <c r="AY148" s="228" t="s">
        <v>122</v>
      </c>
    </row>
    <row r="149" s="14" customFormat="1">
      <c r="A149" s="14"/>
      <c r="B149" s="229"/>
      <c r="C149" s="230"/>
      <c r="D149" s="219" t="s">
        <v>133</v>
      </c>
      <c r="E149" s="231" t="s">
        <v>19</v>
      </c>
      <c r="F149" s="232" t="s">
        <v>135</v>
      </c>
      <c r="G149" s="230"/>
      <c r="H149" s="233">
        <v>0.45100000000000001</v>
      </c>
      <c r="I149" s="234"/>
      <c r="J149" s="230"/>
      <c r="K149" s="230"/>
      <c r="L149" s="235"/>
      <c r="M149" s="236"/>
      <c r="N149" s="237"/>
      <c r="O149" s="237"/>
      <c r="P149" s="237"/>
      <c r="Q149" s="237"/>
      <c r="R149" s="237"/>
      <c r="S149" s="237"/>
      <c r="T149" s="23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39" t="s">
        <v>133</v>
      </c>
      <c r="AU149" s="239" t="s">
        <v>83</v>
      </c>
      <c r="AV149" s="14" t="s">
        <v>129</v>
      </c>
      <c r="AW149" s="14" t="s">
        <v>34</v>
      </c>
      <c r="AX149" s="14" t="s">
        <v>81</v>
      </c>
      <c r="AY149" s="239" t="s">
        <v>122</v>
      </c>
    </row>
    <row r="150" s="2" customFormat="1" ht="33" customHeight="1">
      <c r="A150" s="37"/>
      <c r="B150" s="38"/>
      <c r="C150" s="199" t="s">
        <v>223</v>
      </c>
      <c r="D150" s="199" t="s">
        <v>124</v>
      </c>
      <c r="E150" s="200" t="s">
        <v>224</v>
      </c>
      <c r="F150" s="201" t="s">
        <v>225</v>
      </c>
      <c r="G150" s="202" t="s">
        <v>138</v>
      </c>
      <c r="H150" s="203">
        <v>0.36199999999999999</v>
      </c>
      <c r="I150" s="204"/>
      <c r="J150" s="205">
        <f>ROUND(I150*H150,2)</f>
        <v>0</v>
      </c>
      <c r="K150" s="201" t="s">
        <v>128</v>
      </c>
      <c r="L150" s="43"/>
      <c r="M150" s="206" t="s">
        <v>19</v>
      </c>
      <c r="N150" s="207" t="s">
        <v>44</v>
      </c>
      <c r="O150" s="83"/>
      <c r="P150" s="208">
        <f>O150*H150</f>
        <v>0</v>
      </c>
      <c r="Q150" s="208">
        <v>2.3010199999999998</v>
      </c>
      <c r="R150" s="208">
        <f>Q150*H150</f>
        <v>0.83296923999999994</v>
      </c>
      <c r="S150" s="208">
        <v>0</v>
      </c>
      <c r="T150" s="20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10" t="s">
        <v>129</v>
      </c>
      <c r="AT150" s="210" t="s">
        <v>124</v>
      </c>
      <c r="AU150" s="210" t="s">
        <v>83</v>
      </c>
      <c r="AY150" s="16" t="s">
        <v>122</v>
      </c>
      <c r="BE150" s="211">
        <f>IF(N150="základní",J150,0)</f>
        <v>0</v>
      </c>
      <c r="BF150" s="211">
        <f>IF(N150="snížená",J150,0)</f>
        <v>0</v>
      </c>
      <c r="BG150" s="211">
        <f>IF(N150="zákl. přenesená",J150,0)</f>
        <v>0</v>
      </c>
      <c r="BH150" s="211">
        <f>IF(N150="sníž. přenesená",J150,0)</f>
        <v>0</v>
      </c>
      <c r="BI150" s="211">
        <f>IF(N150="nulová",J150,0)</f>
        <v>0</v>
      </c>
      <c r="BJ150" s="16" t="s">
        <v>81</v>
      </c>
      <c r="BK150" s="211">
        <f>ROUND(I150*H150,2)</f>
        <v>0</v>
      </c>
      <c r="BL150" s="16" t="s">
        <v>129</v>
      </c>
      <c r="BM150" s="210" t="s">
        <v>226</v>
      </c>
    </row>
    <row r="151" s="2" customFormat="1">
      <c r="A151" s="37"/>
      <c r="B151" s="38"/>
      <c r="C151" s="39"/>
      <c r="D151" s="212" t="s">
        <v>131</v>
      </c>
      <c r="E151" s="39"/>
      <c r="F151" s="213" t="s">
        <v>227</v>
      </c>
      <c r="G151" s="39"/>
      <c r="H151" s="39"/>
      <c r="I151" s="214"/>
      <c r="J151" s="39"/>
      <c r="K151" s="39"/>
      <c r="L151" s="43"/>
      <c r="M151" s="215"/>
      <c r="N151" s="216"/>
      <c r="O151" s="83"/>
      <c r="P151" s="83"/>
      <c r="Q151" s="83"/>
      <c r="R151" s="83"/>
      <c r="S151" s="83"/>
      <c r="T151" s="84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131</v>
      </c>
      <c r="AU151" s="16" t="s">
        <v>83</v>
      </c>
    </row>
    <row r="152" s="13" customFormat="1">
      <c r="A152" s="13"/>
      <c r="B152" s="217"/>
      <c r="C152" s="218"/>
      <c r="D152" s="219" t="s">
        <v>133</v>
      </c>
      <c r="E152" s="220" t="s">
        <v>19</v>
      </c>
      <c r="F152" s="221" t="s">
        <v>228</v>
      </c>
      <c r="G152" s="218"/>
      <c r="H152" s="222">
        <v>0.36199999999999999</v>
      </c>
      <c r="I152" s="223"/>
      <c r="J152" s="218"/>
      <c r="K152" s="218"/>
      <c r="L152" s="224"/>
      <c r="M152" s="225"/>
      <c r="N152" s="226"/>
      <c r="O152" s="226"/>
      <c r="P152" s="226"/>
      <c r="Q152" s="226"/>
      <c r="R152" s="226"/>
      <c r="S152" s="226"/>
      <c r="T152" s="22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28" t="s">
        <v>133</v>
      </c>
      <c r="AU152" s="228" t="s">
        <v>83</v>
      </c>
      <c r="AV152" s="13" t="s">
        <v>83</v>
      </c>
      <c r="AW152" s="13" t="s">
        <v>34</v>
      </c>
      <c r="AX152" s="13" t="s">
        <v>73</v>
      </c>
      <c r="AY152" s="228" t="s">
        <v>122</v>
      </c>
    </row>
    <row r="153" s="14" customFormat="1">
      <c r="A153" s="14"/>
      <c r="B153" s="229"/>
      <c r="C153" s="230"/>
      <c r="D153" s="219" t="s">
        <v>133</v>
      </c>
      <c r="E153" s="231" t="s">
        <v>19</v>
      </c>
      <c r="F153" s="232" t="s">
        <v>135</v>
      </c>
      <c r="G153" s="230"/>
      <c r="H153" s="233">
        <v>0.36199999999999999</v>
      </c>
      <c r="I153" s="234"/>
      <c r="J153" s="230"/>
      <c r="K153" s="230"/>
      <c r="L153" s="235"/>
      <c r="M153" s="236"/>
      <c r="N153" s="237"/>
      <c r="O153" s="237"/>
      <c r="P153" s="237"/>
      <c r="Q153" s="237"/>
      <c r="R153" s="237"/>
      <c r="S153" s="237"/>
      <c r="T153" s="238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39" t="s">
        <v>133</v>
      </c>
      <c r="AU153" s="239" t="s">
        <v>83</v>
      </c>
      <c r="AV153" s="14" t="s">
        <v>129</v>
      </c>
      <c r="AW153" s="14" t="s">
        <v>34</v>
      </c>
      <c r="AX153" s="14" t="s">
        <v>81</v>
      </c>
      <c r="AY153" s="239" t="s">
        <v>122</v>
      </c>
    </row>
    <row r="154" s="2" customFormat="1" ht="16.5" customHeight="1">
      <c r="A154" s="37"/>
      <c r="B154" s="38"/>
      <c r="C154" s="199" t="s">
        <v>229</v>
      </c>
      <c r="D154" s="199" t="s">
        <v>124</v>
      </c>
      <c r="E154" s="200" t="s">
        <v>230</v>
      </c>
      <c r="F154" s="201" t="s">
        <v>231</v>
      </c>
      <c r="G154" s="202" t="s">
        <v>127</v>
      </c>
      <c r="H154" s="203">
        <v>0.88</v>
      </c>
      <c r="I154" s="204"/>
      <c r="J154" s="205">
        <f>ROUND(I154*H154,2)</f>
        <v>0</v>
      </c>
      <c r="K154" s="201" t="s">
        <v>128</v>
      </c>
      <c r="L154" s="43"/>
      <c r="M154" s="206" t="s">
        <v>19</v>
      </c>
      <c r="N154" s="207" t="s">
        <v>44</v>
      </c>
      <c r="O154" s="83"/>
      <c r="P154" s="208">
        <f>O154*H154</f>
        <v>0</v>
      </c>
      <c r="Q154" s="208">
        <v>0.0029399999999999999</v>
      </c>
      <c r="R154" s="208">
        <f>Q154*H154</f>
        <v>0.0025872</v>
      </c>
      <c r="S154" s="208">
        <v>0</v>
      </c>
      <c r="T154" s="20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10" t="s">
        <v>129</v>
      </c>
      <c r="AT154" s="210" t="s">
        <v>124</v>
      </c>
      <c r="AU154" s="210" t="s">
        <v>83</v>
      </c>
      <c r="AY154" s="16" t="s">
        <v>122</v>
      </c>
      <c r="BE154" s="211">
        <f>IF(N154="základní",J154,0)</f>
        <v>0</v>
      </c>
      <c r="BF154" s="211">
        <f>IF(N154="snížená",J154,0)</f>
        <v>0</v>
      </c>
      <c r="BG154" s="211">
        <f>IF(N154="zákl. přenesená",J154,0)</f>
        <v>0</v>
      </c>
      <c r="BH154" s="211">
        <f>IF(N154="sníž. přenesená",J154,0)</f>
        <v>0</v>
      </c>
      <c r="BI154" s="211">
        <f>IF(N154="nulová",J154,0)</f>
        <v>0</v>
      </c>
      <c r="BJ154" s="16" t="s">
        <v>81</v>
      </c>
      <c r="BK154" s="211">
        <f>ROUND(I154*H154,2)</f>
        <v>0</v>
      </c>
      <c r="BL154" s="16" t="s">
        <v>129</v>
      </c>
      <c r="BM154" s="210" t="s">
        <v>232</v>
      </c>
    </row>
    <row r="155" s="2" customFormat="1">
      <c r="A155" s="37"/>
      <c r="B155" s="38"/>
      <c r="C155" s="39"/>
      <c r="D155" s="212" t="s">
        <v>131</v>
      </c>
      <c r="E155" s="39"/>
      <c r="F155" s="213" t="s">
        <v>233</v>
      </c>
      <c r="G155" s="39"/>
      <c r="H155" s="39"/>
      <c r="I155" s="214"/>
      <c r="J155" s="39"/>
      <c r="K155" s="39"/>
      <c r="L155" s="43"/>
      <c r="M155" s="215"/>
      <c r="N155" s="216"/>
      <c r="O155" s="83"/>
      <c r="P155" s="83"/>
      <c r="Q155" s="83"/>
      <c r="R155" s="83"/>
      <c r="S155" s="83"/>
      <c r="T155" s="84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131</v>
      </c>
      <c r="AU155" s="16" t="s">
        <v>83</v>
      </c>
    </row>
    <row r="156" s="13" customFormat="1">
      <c r="A156" s="13"/>
      <c r="B156" s="217"/>
      <c r="C156" s="218"/>
      <c r="D156" s="219" t="s">
        <v>133</v>
      </c>
      <c r="E156" s="220" t="s">
        <v>19</v>
      </c>
      <c r="F156" s="221" t="s">
        <v>234</v>
      </c>
      <c r="G156" s="218"/>
      <c r="H156" s="222">
        <v>0.88</v>
      </c>
      <c r="I156" s="223"/>
      <c r="J156" s="218"/>
      <c r="K156" s="218"/>
      <c r="L156" s="224"/>
      <c r="M156" s="225"/>
      <c r="N156" s="226"/>
      <c r="O156" s="226"/>
      <c r="P156" s="226"/>
      <c r="Q156" s="226"/>
      <c r="R156" s="226"/>
      <c r="S156" s="226"/>
      <c r="T156" s="22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28" t="s">
        <v>133</v>
      </c>
      <c r="AU156" s="228" t="s">
        <v>83</v>
      </c>
      <c r="AV156" s="13" t="s">
        <v>83</v>
      </c>
      <c r="AW156" s="13" t="s">
        <v>34</v>
      </c>
      <c r="AX156" s="13" t="s">
        <v>73</v>
      </c>
      <c r="AY156" s="228" t="s">
        <v>122</v>
      </c>
    </row>
    <row r="157" s="14" customFormat="1">
      <c r="A157" s="14"/>
      <c r="B157" s="229"/>
      <c r="C157" s="230"/>
      <c r="D157" s="219" t="s">
        <v>133</v>
      </c>
      <c r="E157" s="231" t="s">
        <v>19</v>
      </c>
      <c r="F157" s="232" t="s">
        <v>135</v>
      </c>
      <c r="G157" s="230"/>
      <c r="H157" s="233">
        <v>0.88</v>
      </c>
      <c r="I157" s="234"/>
      <c r="J157" s="230"/>
      <c r="K157" s="230"/>
      <c r="L157" s="235"/>
      <c r="M157" s="236"/>
      <c r="N157" s="237"/>
      <c r="O157" s="237"/>
      <c r="P157" s="237"/>
      <c r="Q157" s="237"/>
      <c r="R157" s="237"/>
      <c r="S157" s="237"/>
      <c r="T157" s="23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39" t="s">
        <v>133</v>
      </c>
      <c r="AU157" s="239" t="s">
        <v>83</v>
      </c>
      <c r="AV157" s="14" t="s">
        <v>129</v>
      </c>
      <c r="AW157" s="14" t="s">
        <v>34</v>
      </c>
      <c r="AX157" s="14" t="s">
        <v>81</v>
      </c>
      <c r="AY157" s="239" t="s">
        <v>122</v>
      </c>
    </row>
    <row r="158" s="2" customFormat="1" ht="16.5" customHeight="1">
      <c r="A158" s="37"/>
      <c r="B158" s="38"/>
      <c r="C158" s="199" t="s">
        <v>235</v>
      </c>
      <c r="D158" s="199" t="s">
        <v>124</v>
      </c>
      <c r="E158" s="200" t="s">
        <v>236</v>
      </c>
      <c r="F158" s="201" t="s">
        <v>237</v>
      </c>
      <c r="G158" s="202" t="s">
        <v>127</v>
      </c>
      <c r="H158" s="203">
        <v>0.88</v>
      </c>
      <c r="I158" s="204"/>
      <c r="J158" s="205">
        <f>ROUND(I158*H158,2)</f>
        <v>0</v>
      </c>
      <c r="K158" s="201" t="s">
        <v>128</v>
      </c>
      <c r="L158" s="43"/>
      <c r="M158" s="206" t="s">
        <v>19</v>
      </c>
      <c r="N158" s="207" t="s">
        <v>44</v>
      </c>
      <c r="O158" s="83"/>
      <c r="P158" s="208">
        <f>O158*H158</f>
        <v>0</v>
      </c>
      <c r="Q158" s="208">
        <v>0</v>
      </c>
      <c r="R158" s="208">
        <f>Q158*H158</f>
        <v>0</v>
      </c>
      <c r="S158" s="208">
        <v>0</v>
      </c>
      <c r="T158" s="20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10" t="s">
        <v>129</v>
      </c>
      <c r="AT158" s="210" t="s">
        <v>124</v>
      </c>
      <c r="AU158" s="210" t="s">
        <v>83</v>
      </c>
      <c r="AY158" s="16" t="s">
        <v>122</v>
      </c>
      <c r="BE158" s="211">
        <f>IF(N158="základní",J158,0)</f>
        <v>0</v>
      </c>
      <c r="BF158" s="211">
        <f>IF(N158="snížená",J158,0)</f>
        <v>0</v>
      </c>
      <c r="BG158" s="211">
        <f>IF(N158="zákl. přenesená",J158,0)</f>
        <v>0</v>
      </c>
      <c r="BH158" s="211">
        <f>IF(N158="sníž. přenesená",J158,0)</f>
        <v>0</v>
      </c>
      <c r="BI158" s="211">
        <f>IF(N158="nulová",J158,0)</f>
        <v>0</v>
      </c>
      <c r="BJ158" s="16" t="s">
        <v>81</v>
      </c>
      <c r="BK158" s="211">
        <f>ROUND(I158*H158,2)</f>
        <v>0</v>
      </c>
      <c r="BL158" s="16" t="s">
        <v>129</v>
      </c>
      <c r="BM158" s="210" t="s">
        <v>238</v>
      </c>
    </row>
    <row r="159" s="2" customFormat="1">
      <c r="A159" s="37"/>
      <c r="B159" s="38"/>
      <c r="C159" s="39"/>
      <c r="D159" s="212" t="s">
        <v>131</v>
      </c>
      <c r="E159" s="39"/>
      <c r="F159" s="213" t="s">
        <v>239</v>
      </c>
      <c r="G159" s="39"/>
      <c r="H159" s="39"/>
      <c r="I159" s="214"/>
      <c r="J159" s="39"/>
      <c r="K159" s="39"/>
      <c r="L159" s="43"/>
      <c r="M159" s="215"/>
      <c r="N159" s="216"/>
      <c r="O159" s="83"/>
      <c r="P159" s="83"/>
      <c r="Q159" s="83"/>
      <c r="R159" s="83"/>
      <c r="S159" s="83"/>
      <c r="T159" s="84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131</v>
      </c>
      <c r="AU159" s="16" t="s">
        <v>83</v>
      </c>
    </row>
    <row r="160" s="2" customFormat="1" ht="24.15" customHeight="1">
      <c r="A160" s="37"/>
      <c r="B160" s="38"/>
      <c r="C160" s="199" t="s">
        <v>240</v>
      </c>
      <c r="D160" s="199" t="s">
        <v>124</v>
      </c>
      <c r="E160" s="200" t="s">
        <v>241</v>
      </c>
      <c r="F160" s="201" t="s">
        <v>242</v>
      </c>
      <c r="G160" s="202" t="s">
        <v>172</v>
      </c>
      <c r="H160" s="203">
        <v>0.025999999999999999</v>
      </c>
      <c r="I160" s="204"/>
      <c r="J160" s="205">
        <f>ROUND(I160*H160,2)</f>
        <v>0</v>
      </c>
      <c r="K160" s="201" t="s">
        <v>128</v>
      </c>
      <c r="L160" s="43"/>
      <c r="M160" s="206" t="s">
        <v>19</v>
      </c>
      <c r="N160" s="207" t="s">
        <v>44</v>
      </c>
      <c r="O160" s="83"/>
      <c r="P160" s="208">
        <f>O160*H160</f>
        <v>0</v>
      </c>
      <c r="Q160" s="208">
        <v>1.06277</v>
      </c>
      <c r="R160" s="208">
        <f>Q160*H160</f>
        <v>0.02763202</v>
      </c>
      <c r="S160" s="208">
        <v>0</v>
      </c>
      <c r="T160" s="20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10" t="s">
        <v>129</v>
      </c>
      <c r="AT160" s="210" t="s">
        <v>124</v>
      </c>
      <c r="AU160" s="210" t="s">
        <v>83</v>
      </c>
      <c r="AY160" s="16" t="s">
        <v>122</v>
      </c>
      <c r="BE160" s="211">
        <f>IF(N160="základní",J160,0)</f>
        <v>0</v>
      </c>
      <c r="BF160" s="211">
        <f>IF(N160="snížená",J160,0)</f>
        <v>0</v>
      </c>
      <c r="BG160" s="211">
        <f>IF(N160="zákl. přenesená",J160,0)</f>
        <v>0</v>
      </c>
      <c r="BH160" s="211">
        <f>IF(N160="sníž. přenesená",J160,0)</f>
        <v>0</v>
      </c>
      <c r="BI160" s="211">
        <f>IF(N160="nulová",J160,0)</f>
        <v>0</v>
      </c>
      <c r="BJ160" s="16" t="s">
        <v>81</v>
      </c>
      <c r="BK160" s="211">
        <f>ROUND(I160*H160,2)</f>
        <v>0</v>
      </c>
      <c r="BL160" s="16" t="s">
        <v>129</v>
      </c>
      <c r="BM160" s="210" t="s">
        <v>243</v>
      </c>
    </row>
    <row r="161" s="2" customFormat="1">
      <c r="A161" s="37"/>
      <c r="B161" s="38"/>
      <c r="C161" s="39"/>
      <c r="D161" s="212" t="s">
        <v>131</v>
      </c>
      <c r="E161" s="39"/>
      <c r="F161" s="213" t="s">
        <v>244</v>
      </c>
      <c r="G161" s="39"/>
      <c r="H161" s="39"/>
      <c r="I161" s="214"/>
      <c r="J161" s="39"/>
      <c r="K161" s="39"/>
      <c r="L161" s="43"/>
      <c r="M161" s="215"/>
      <c r="N161" s="216"/>
      <c r="O161" s="83"/>
      <c r="P161" s="83"/>
      <c r="Q161" s="83"/>
      <c r="R161" s="83"/>
      <c r="S161" s="83"/>
      <c r="T161" s="84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131</v>
      </c>
      <c r="AU161" s="16" t="s">
        <v>83</v>
      </c>
    </row>
    <row r="162" s="2" customFormat="1" ht="24.15" customHeight="1">
      <c r="A162" s="37"/>
      <c r="B162" s="38"/>
      <c r="C162" s="199" t="s">
        <v>7</v>
      </c>
      <c r="D162" s="199" t="s">
        <v>124</v>
      </c>
      <c r="E162" s="200" t="s">
        <v>245</v>
      </c>
      <c r="F162" s="201" t="s">
        <v>246</v>
      </c>
      <c r="G162" s="202" t="s">
        <v>138</v>
      </c>
      <c r="H162" s="203">
        <v>1.399</v>
      </c>
      <c r="I162" s="204"/>
      <c r="J162" s="205">
        <f>ROUND(I162*H162,2)</f>
        <v>0</v>
      </c>
      <c r="K162" s="201" t="s">
        <v>128</v>
      </c>
      <c r="L162" s="43"/>
      <c r="M162" s="206" t="s">
        <v>19</v>
      </c>
      <c r="N162" s="207" t="s">
        <v>44</v>
      </c>
      <c r="O162" s="83"/>
      <c r="P162" s="208">
        <f>O162*H162</f>
        <v>0</v>
      </c>
      <c r="Q162" s="208">
        <v>2.3010199999999998</v>
      </c>
      <c r="R162" s="208">
        <f>Q162*H162</f>
        <v>3.21912698</v>
      </c>
      <c r="S162" s="208">
        <v>0</v>
      </c>
      <c r="T162" s="20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10" t="s">
        <v>129</v>
      </c>
      <c r="AT162" s="210" t="s">
        <v>124</v>
      </c>
      <c r="AU162" s="210" t="s">
        <v>83</v>
      </c>
      <c r="AY162" s="16" t="s">
        <v>122</v>
      </c>
      <c r="BE162" s="211">
        <f>IF(N162="základní",J162,0)</f>
        <v>0</v>
      </c>
      <c r="BF162" s="211">
        <f>IF(N162="snížená",J162,0)</f>
        <v>0</v>
      </c>
      <c r="BG162" s="211">
        <f>IF(N162="zákl. přenesená",J162,0)</f>
        <v>0</v>
      </c>
      <c r="BH162" s="211">
        <f>IF(N162="sníž. přenesená",J162,0)</f>
        <v>0</v>
      </c>
      <c r="BI162" s="211">
        <f>IF(N162="nulová",J162,0)</f>
        <v>0</v>
      </c>
      <c r="BJ162" s="16" t="s">
        <v>81</v>
      </c>
      <c r="BK162" s="211">
        <f>ROUND(I162*H162,2)</f>
        <v>0</v>
      </c>
      <c r="BL162" s="16" t="s">
        <v>129</v>
      </c>
      <c r="BM162" s="210" t="s">
        <v>247</v>
      </c>
    </row>
    <row r="163" s="2" customFormat="1">
      <c r="A163" s="37"/>
      <c r="B163" s="38"/>
      <c r="C163" s="39"/>
      <c r="D163" s="212" t="s">
        <v>131</v>
      </c>
      <c r="E163" s="39"/>
      <c r="F163" s="213" t="s">
        <v>248</v>
      </c>
      <c r="G163" s="39"/>
      <c r="H163" s="39"/>
      <c r="I163" s="214"/>
      <c r="J163" s="39"/>
      <c r="K163" s="39"/>
      <c r="L163" s="43"/>
      <c r="M163" s="215"/>
      <c r="N163" s="216"/>
      <c r="O163" s="83"/>
      <c r="P163" s="83"/>
      <c r="Q163" s="83"/>
      <c r="R163" s="83"/>
      <c r="S163" s="83"/>
      <c r="T163" s="84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131</v>
      </c>
      <c r="AU163" s="16" t="s">
        <v>83</v>
      </c>
    </row>
    <row r="164" s="13" customFormat="1">
      <c r="A164" s="13"/>
      <c r="B164" s="217"/>
      <c r="C164" s="218"/>
      <c r="D164" s="219" t="s">
        <v>133</v>
      </c>
      <c r="E164" s="220" t="s">
        <v>19</v>
      </c>
      <c r="F164" s="221" t="s">
        <v>249</v>
      </c>
      <c r="G164" s="218"/>
      <c r="H164" s="222">
        <v>1.399</v>
      </c>
      <c r="I164" s="223"/>
      <c r="J164" s="218"/>
      <c r="K164" s="218"/>
      <c r="L164" s="224"/>
      <c r="M164" s="225"/>
      <c r="N164" s="226"/>
      <c r="O164" s="226"/>
      <c r="P164" s="226"/>
      <c r="Q164" s="226"/>
      <c r="R164" s="226"/>
      <c r="S164" s="226"/>
      <c r="T164" s="227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28" t="s">
        <v>133</v>
      </c>
      <c r="AU164" s="228" t="s">
        <v>83</v>
      </c>
      <c r="AV164" s="13" t="s">
        <v>83</v>
      </c>
      <c r="AW164" s="13" t="s">
        <v>34</v>
      </c>
      <c r="AX164" s="13" t="s">
        <v>73</v>
      </c>
      <c r="AY164" s="228" t="s">
        <v>122</v>
      </c>
    </row>
    <row r="165" s="14" customFormat="1">
      <c r="A165" s="14"/>
      <c r="B165" s="229"/>
      <c r="C165" s="230"/>
      <c r="D165" s="219" t="s">
        <v>133</v>
      </c>
      <c r="E165" s="231" t="s">
        <v>19</v>
      </c>
      <c r="F165" s="232" t="s">
        <v>135</v>
      </c>
      <c r="G165" s="230"/>
      <c r="H165" s="233">
        <v>1.399</v>
      </c>
      <c r="I165" s="234"/>
      <c r="J165" s="230"/>
      <c r="K165" s="230"/>
      <c r="L165" s="235"/>
      <c r="M165" s="236"/>
      <c r="N165" s="237"/>
      <c r="O165" s="237"/>
      <c r="P165" s="237"/>
      <c r="Q165" s="237"/>
      <c r="R165" s="237"/>
      <c r="S165" s="237"/>
      <c r="T165" s="238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39" t="s">
        <v>133</v>
      </c>
      <c r="AU165" s="239" t="s">
        <v>83</v>
      </c>
      <c r="AV165" s="14" t="s">
        <v>129</v>
      </c>
      <c r="AW165" s="14" t="s">
        <v>34</v>
      </c>
      <c r="AX165" s="14" t="s">
        <v>81</v>
      </c>
      <c r="AY165" s="239" t="s">
        <v>122</v>
      </c>
    </row>
    <row r="166" s="2" customFormat="1" ht="24.15" customHeight="1">
      <c r="A166" s="37"/>
      <c r="B166" s="38"/>
      <c r="C166" s="199" t="s">
        <v>250</v>
      </c>
      <c r="D166" s="199" t="s">
        <v>124</v>
      </c>
      <c r="E166" s="200" t="s">
        <v>251</v>
      </c>
      <c r="F166" s="201" t="s">
        <v>252</v>
      </c>
      <c r="G166" s="202" t="s">
        <v>172</v>
      </c>
      <c r="H166" s="203">
        <v>0.014999999999999999</v>
      </c>
      <c r="I166" s="204"/>
      <c r="J166" s="205">
        <f>ROUND(I166*H166,2)</f>
        <v>0</v>
      </c>
      <c r="K166" s="201" t="s">
        <v>128</v>
      </c>
      <c r="L166" s="43"/>
      <c r="M166" s="206" t="s">
        <v>19</v>
      </c>
      <c r="N166" s="207" t="s">
        <v>44</v>
      </c>
      <c r="O166" s="83"/>
      <c r="P166" s="208">
        <f>O166*H166</f>
        <v>0</v>
      </c>
      <c r="Q166" s="208">
        <v>1.0606199999999999</v>
      </c>
      <c r="R166" s="208">
        <f>Q166*H166</f>
        <v>0.015909299999999998</v>
      </c>
      <c r="S166" s="208">
        <v>0</v>
      </c>
      <c r="T166" s="20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10" t="s">
        <v>129</v>
      </c>
      <c r="AT166" s="210" t="s">
        <v>124</v>
      </c>
      <c r="AU166" s="210" t="s">
        <v>83</v>
      </c>
      <c r="AY166" s="16" t="s">
        <v>122</v>
      </c>
      <c r="BE166" s="211">
        <f>IF(N166="základní",J166,0)</f>
        <v>0</v>
      </c>
      <c r="BF166" s="211">
        <f>IF(N166="snížená",J166,0)</f>
        <v>0</v>
      </c>
      <c r="BG166" s="211">
        <f>IF(N166="zákl. přenesená",J166,0)</f>
        <v>0</v>
      </c>
      <c r="BH166" s="211">
        <f>IF(N166="sníž. přenesená",J166,0)</f>
        <v>0</v>
      </c>
      <c r="BI166" s="211">
        <f>IF(N166="nulová",J166,0)</f>
        <v>0</v>
      </c>
      <c r="BJ166" s="16" t="s">
        <v>81</v>
      </c>
      <c r="BK166" s="211">
        <f>ROUND(I166*H166,2)</f>
        <v>0</v>
      </c>
      <c r="BL166" s="16" t="s">
        <v>129</v>
      </c>
      <c r="BM166" s="210" t="s">
        <v>253</v>
      </c>
    </row>
    <row r="167" s="2" customFormat="1">
      <c r="A167" s="37"/>
      <c r="B167" s="38"/>
      <c r="C167" s="39"/>
      <c r="D167" s="212" t="s">
        <v>131</v>
      </c>
      <c r="E167" s="39"/>
      <c r="F167" s="213" t="s">
        <v>254</v>
      </c>
      <c r="G167" s="39"/>
      <c r="H167" s="39"/>
      <c r="I167" s="214"/>
      <c r="J167" s="39"/>
      <c r="K167" s="39"/>
      <c r="L167" s="43"/>
      <c r="M167" s="215"/>
      <c r="N167" s="216"/>
      <c r="O167" s="83"/>
      <c r="P167" s="83"/>
      <c r="Q167" s="83"/>
      <c r="R167" s="83"/>
      <c r="S167" s="83"/>
      <c r="T167" s="84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131</v>
      </c>
      <c r="AU167" s="16" t="s">
        <v>83</v>
      </c>
    </row>
    <row r="168" s="13" customFormat="1">
      <c r="A168" s="13"/>
      <c r="B168" s="217"/>
      <c r="C168" s="218"/>
      <c r="D168" s="219" t="s">
        <v>133</v>
      </c>
      <c r="E168" s="220" t="s">
        <v>19</v>
      </c>
      <c r="F168" s="221" t="s">
        <v>255</v>
      </c>
      <c r="G168" s="218"/>
      <c r="H168" s="222">
        <v>0.0060000000000000001</v>
      </c>
      <c r="I168" s="223"/>
      <c r="J168" s="218"/>
      <c r="K168" s="218"/>
      <c r="L168" s="224"/>
      <c r="M168" s="225"/>
      <c r="N168" s="226"/>
      <c r="O168" s="226"/>
      <c r="P168" s="226"/>
      <c r="Q168" s="226"/>
      <c r="R168" s="226"/>
      <c r="S168" s="226"/>
      <c r="T168" s="22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28" t="s">
        <v>133</v>
      </c>
      <c r="AU168" s="228" t="s">
        <v>83</v>
      </c>
      <c r="AV168" s="13" t="s">
        <v>83</v>
      </c>
      <c r="AW168" s="13" t="s">
        <v>34</v>
      </c>
      <c r="AX168" s="13" t="s">
        <v>73</v>
      </c>
      <c r="AY168" s="228" t="s">
        <v>122</v>
      </c>
    </row>
    <row r="169" s="13" customFormat="1">
      <c r="A169" s="13"/>
      <c r="B169" s="217"/>
      <c r="C169" s="218"/>
      <c r="D169" s="219" t="s">
        <v>133</v>
      </c>
      <c r="E169" s="220" t="s">
        <v>19</v>
      </c>
      <c r="F169" s="221" t="s">
        <v>256</v>
      </c>
      <c r="G169" s="218"/>
      <c r="H169" s="222">
        <v>0.0080000000000000002</v>
      </c>
      <c r="I169" s="223"/>
      <c r="J169" s="218"/>
      <c r="K169" s="218"/>
      <c r="L169" s="224"/>
      <c r="M169" s="225"/>
      <c r="N169" s="226"/>
      <c r="O169" s="226"/>
      <c r="P169" s="226"/>
      <c r="Q169" s="226"/>
      <c r="R169" s="226"/>
      <c r="S169" s="226"/>
      <c r="T169" s="22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28" t="s">
        <v>133</v>
      </c>
      <c r="AU169" s="228" t="s">
        <v>83</v>
      </c>
      <c r="AV169" s="13" t="s">
        <v>83</v>
      </c>
      <c r="AW169" s="13" t="s">
        <v>34</v>
      </c>
      <c r="AX169" s="13" t="s">
        <v>73</v>
      </c>
      <c r="AY169" s="228" t="s">
        <v>122</v>
      </c>
    </row>
    <row r="170" s="14" customFormat="1">
      <c r="A170" s="14"/>
      <c r="B170" s="229"/>
      <c r="C170" s="230"/>
      <c r="D170" s="219" t="s">
        <v>133</v>
      </c>
      <c r="E170" s="231" t="s">
        <v>19</v>
      </c>
      <c r="F170" s="232" t="s">
        <v>135</v>
      </c>
      <c r="G170" s="230"/>
      <c r="H170" s="233">
        <v>0.014</v>
      </c>
      <c r="I170" s="234"/>
      <c r="J170" s="230"/>
      <c r="K170" s="230"/>
      <c r="L170" s="235"/>
      <c r="M170" s="236"/>
      <c r="N170" s="237"/>
      <c r="O170" s="237"/>
      <c r="P170" s="237"/>
      <c r="Q170" s="237"/>
      <c r="R170" s="237"/>
      <c r="S170" s="237"/>
      <c r="T170" s="238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39" t="s">
        <v>133</v>
      </c>
      <c r="AU170" s="239" t="s">
        <v>83</v>
      </c>
      <c r="AV170" s="14" t="s">
        <v>129</v>
      </c>
      <c r="AW170" s="14" t="s">
        <v>34</v>
      </c>
      <c r="AX170" s="14" t="s">
        <v>81</v>
      </c>
      <c r="AY170" s="239" t="s">
        <v>122</v>
      </c>
    </row>
    <row r="171" s="13" customFormat="1">
      <c r="A171" s="13"/>
      <c r="B171" s="217"/>
      <c r="C171" s="218"/>
      <c r="D171" s="219" t="s">
        <v>133</v>
      </c>
      <c r="E171" s="218"/>
      <c r="F171" s="221" t="s">
        <v>257</v>
      </c>
      <c r="G171" s="218"/>
      <c r="H171" s="222">
        <v>0.014999999999999999</v>
      </c>
      <c r="I171" s="223"/>
      <c r="J171" s="218"/>
      <c r="K171" s="218"/>
      <c r="L171" s="224"/>
      <c r="M171" s="225"/>
      <c r="N171" s="226"/>
      <c r="O171" s="226"/>
      <c r="P171" s="226"/>
      <c r="Q171" s="226"/>
      <c r="R171" s="226"/>
      <c r="S171" s="226"/>
      <c r="T171" s="22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28" t="s">
        <v>133</v>
      </c>
      <c r="AU171" s="228" t="s">
        <v>83</v>
      </c>
      <c r="AV171" s="13" t="s">
        <v>83</v>
      </c>
      <c r="AW171" s="13" t="s">
        <v>4</v>
      </c>
      <c r="AX171" s="13" t="s">
        <v>81</v>
      </c>
      <c r="AY171" s="228" t="s">
        <v>122</v>
      </c>
    </row>
    <row r="172" s="2" customFormat="1" ht="44.25" customHeight="1">
      <c r="A172" s="37"/>
      <c r="B172" s="38"/>
      <c r="C172" s="199" t="s">
        <v>258</v>
      </c>
      <c r="D172" s="199" t="s">
        <v>124</v>
      </c>
      <c r="E172" s="200" t="s">
        <v>259</v>
      </c>
      <c r="F172" s="201" t="s">
        <v>260</v>
      </c>
      <c r="G172" s="202" t="s">
        <v>127</v>
      </c>
      <c r="H172" s="203">
        <v>3.2200000000000002</v>
      </c>
      <c r="I172" s="204"/>
      <c r="J172" s="205">
        <f>ROUND(I172*H172,2)</f>
        <v>0</v>
      </c>
      <c r="K172" s="201" t="s">
        <v>128</v>
      </c>
      <c r="L172" s="43"/>
      <c r="M172" s="206" t="s">
        <v>19</v>
      </c>
      <c r="N172" s="207" t="s">
        <v>44</v>
      </c>
      <c r="O172" s="83"/>
      <c r="P172" s="208">
        <f>O172*H172</f>
        <v>0</v>
      </c>
      <c r="Q172" s="208">
        <v>0.93198000000000003</v>
      </c>
      <c r="R172" s="208">
        <f>Q172*H172</f>
        <v>3.0009756000000003</v>
      </c>
      <c r="S172" s="208">
        <v>0</v>
      </c>
      <c r="T172" s="20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10" t="s">
        <v>129</v>
      </c>
      <c r="AT172" s="210" t="s">
        <v>124</v>
      </c>
      <c r="AU172" s="210" t="s">
        <v>83</v>
      </c>
      <c r="AY172" s="16" t="s">
        <v>122</v>
      </c>
      <c r="BE172" s="211">
        <f>IF(N172="základní",J172,0)</f>
        <v>0</v>
      </c>
      <c r="BF172" s="211">
        <f>IF(N172="snížená",J172,0)</f>
        <v>0</v>
      </c>
      <c r="BG172" s="211">
        <f>IF(N172="zákl. přenesená",J172,0)</f>
        <v>0</v>
      </c>
      <c r="BH172" s="211">
        <f>IF(N172="sníž. přenesená",J172,0)</f>
        <v>0</v>
      </c>
      <c r="BI172" s="211">
        <f>IF(N172="nulová",J172,0)</f>
        <v>0</v>
      </c>
      <c r="BJ172" s="16" t="s">
        <v>81</v>
      </c>
      <c r="BK172" s="211">
        <f>ROUND(I172*H172,2)</f>
        <v>0</v>
      </c>
      <c r="BL172" s="16" t="s">
        <v>129</v>
      </c>
      <c r="BM172" s="210" t="s">
        <v>261</v>
      </c>
    </row>
    <row r="173" s="2" customFormat="1">
      <c r="A173" s="37"/>
      <c r="B173" s="38"/>
      <c r="C173" s="39"/>
      <c r="D173" s="212" t="s">
        <v>131</v>
      </c>
      <c r="E173" s="39"/>
      <c r="F173" s="213" t="s">
        <v>262</v>
      </c>
      <c r="G173" s="39"/>
      <c r="H173" s="39"/>
      <c r="I173" s="214"/>
      <c r="J173" s="39"/>
      <c r="K173" s="39"/>
      <c r="L173" s="43"/>
      <c r="M173" s="215"/>
      <c r="N173" s="216"/>
      <c r="O173" s="83"/>
      <c r="P173" s="83"/>
      <c r="Q173" s="83"/>
      <c r="R173" s="83"/>
      <c r="S173" s="83"/>
      <c r="T173" s="84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131</v>
      </c>
      <c r="AU173" s="16" t="s">
        <v>83</v>
      </c>
    </row>
    <row r="174" s="13" customFormat="1">
      <c r="A174" s="13"/>
      <c r="B174" s="217"/>
      <c r="C174" s="218"/>
      <c r="D174" s="219" t="s">
        <v>133</v>
      </c>
      <c r="E174" s="220" t="s">
        <v>19</v>
      </c>
      <c r="F174" s="221" t="s">
        <v>263</v>
      </c>
      <c r="G174" s="218"/>
      <c r="H174" s="222">
        <v>3.2200000000000002</v>
      </c>
      <c r="I174" s="223"/>
      <c r="J174" s="218"/>
      <c r="K174" s="218"/>
      <c r="L174" s="224"/>
      <c r="M174" s="225"/>
      <c r="N174" s="226"/>
      <c r="O174" s="226"/>
      <c r="P174" s="226"/>
      <c r="Q174" s="226"/>
      <c r="R174" s="226"/>
      <c r="S174" s="226"/>
      <c r="T174" s="22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28" t="s">
        <v>133</v>
      </c>
      <c r="AU174" s="228" t="s">
        <v>83</v>
      </c>
      <c r="AV174" s="13" t="s">
        <v>83</v>
      </c>
      <c r="AW174" s="13" t="s">
        <v>34</v>
      </c>
      <c r="AX174" s="13" t="s">
        <v>73</v>
      </c>
      <c r="AY174" s="228" t="s">
        <v>122</v>
      </c>
    </row>
    <row r="175" s="14" customFormat="1">
      <c r="A175" s="14"/>
      <c r="B175" s="229"/>
      <c r="C175" s="230"/>
      <c r="D175" s="219" t="s">
        <v>133</v>
      </c>
      <c r="E175" s="231" t="s">
        <v>19</v>
      </c>
      <c r="F175" s="232" t="s">
        <v>135</v>
      </c>
      <c r="G175" s="230"/>
      <c r="H175" s="233">
        <v>3.2200000000000002</v>
      </c>
      <c r="I175" s="234"/>
      <c r="J175" s="230"/>
      <c r="K175" s="230"/>
      <c r="L175" s="235"/>
      <c r="M175" s="236"/>
      <c r="N175" s="237"/>
      <c r="O175" s="237"/>
      <c r="P175" s="237"/>
      <c r="Q175" s="237"/>
      <c r="R175" s="237"/>
      <c r="S175" s="237"/>
      <c r="T175" s="238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39" t="s">
        <v>133</v>
      </c>
      <c r="AU175" s="239" t="s">
        <v>83</v>
      </c>
      <c r="AV175" s="14" t="s">
        <v>129</v>
      </c>
      <c r="AW175" s="14" t="s">
        <v>34</v>
      </c>
      <c r="AX175" s="14" t="s">
        <v>81</v>
      </c>
      <c r="AY175" s="239" t="s">
        <v>122</v>
      </c>
    </row>
    <row r="176" s="12" customFormat="1" ht="22.8" customHeight="1">
      <c r="A176" s="12"/>
      <c r="B176" s="183"/>
      <c r="C176" s="184"/>
      <c r="D176" s="185" t="s">
        <v>72</v>
      </c>
      <c r="E176" s="197" t="s">
        <v>129</v>
      </c>
      <c r="F176" s="197" t="s">
        <v>264</v>
      </c>
      <c r="G176" s="184"/>
      <c r="H176" s="184"/>
      <c r="I176" s="187"/>
      <c r="J176" s="198">
        <f>BK176</f>
        <v>0</v>
      </c>
      <c r="K176" s="184"/>
      <c r="L176" s="189"/>
      <c r="M176" s="190"/>
      <c r="N176" s="191"/>
      <c r="O176" s="191"/>
      <c r="P176" s="192">
        <f>SUM(P177:P192)</f>
        <v>0</v>
      </c>
      <c r="Q176" s="191"/>
      <c r="R176" s="192">
        <f>SUM(R177:R192)</f>
        <v>3.0559491631999998</v>
      </c>
      <c r="S176" s="191"/>
      <c r="T176" s="193">
        <f>SUM(T177:T192)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94" t="s">
        <v>81</v>
      </c>
      <c r="AT176" s="195" t="s">
        <v>72</v>
      </c>
      <c r="AU176" s="195" t="s">
        <v>81</v>
      </c>
      <c r="AY176" s="194" t="s">
        <v>122</v>
      </c>
      <c r="BK176" s="196">
        <f>SUM(BK177:BK192)</f>
        <v>0</v>
      </c>
    </row>
    <row r="177" s="2" customFormat="1" ht="55.5" customHeight="1">
      <c r="A177" s="37"/>
      <c r="B177" s="38"/>
      <c r="C177" s="199" t="s">
        <v>265</v>
      </c>
      <c r="D177" s="199" t="s">
        <v>124</v>
      </c>
      <c r="E177" s="200" t="s">
        <v>266</v>
      </c>
      <c r="F177" s="201" t="s">
        <v>267</v>
      </c>
      <c r="G177" s="202" t="s">
        <v>268</v>
      </c>
      <c r="H177" s="203">
        <v>15.44</v>
      </c>
      <c r="I177" s="204"/>
      <c r="J177" s="205">
        <f>ROUND(I177*H177,2)</f>
        <v>0</v>
      </c>
      <c r="K177" s="201" t="s">
        <v>128</v>
      </c>
      <c r="L177" s="43"/>
      <c r="M177" s="206" t="s">
        <v>19</v>
      </c>
      <c r="N177" s="207" t="s">
        <v>44</v>
      </c>
      <c r="O177" s="83"/>
      <c r="P177" s="208">
        <f>O177*H177</f>
        <v>0</v>
      </c>
      <c r="Q177" s="208">
        <v>0.034648779999999997</v>
      </c>
      <c r="R177" s="208">
        <f>Q177*H177</f>
        <v>0.53497716319999988</v>
      </c>
      <c r="S177" s="208">
        <v>0</v>
      </c>
      <c r="T177" s="20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10" t="s">
        <v>129</v>
      </c>
      <c r="AT177" s="210" t="s">
        <v>124</v>
      </c>
      <c r="AU177" s="210" t="s">
        <v>83</v>
      </c>
      <c r="AY177" s="16" t="s">
        <v>122</v>
      </c>
      <c r="BE177" s="211">
        <f>IF(N177="základní",J177,0)</f>
        <v>0</v>
      </c>
      <c r="BF177" s="211">
        <f>IF(N177="snížená",J177,0)</f>
        <v>0</v>
      </c>
      <c r="BG177" s="211">
        <f>IF(N177="zákl. přenesená",J177,0)</f>
        <v>0</v>
      </c>
      <c r="BH177" s="211">
        <f>IF(N177="sníž. přenesená",J177,0)</f>
        <v>0</v>
      </c>
      <c r="BI177" s="211">
        <f>IF(N177="nulová",J177,0)</f>
        <v>0</v>
      </c>
      <c r="BJ177" s="16" t="s">
        <v>81</v>
      </c>
      <c r="BK177" s="211">
        <f>ROUND(I177*H177,2)</f>
        <v>0</v>
      </c>
      <c r="BL177" s="16" t="s">
        <v>129</v>
      </c>
      <c r="BM177" s="210" t="s">
        <v>269</v>
      </c>
    </row>
    <row r="178" s="2" customFormat="1">
      <c r="A178" s="37"/>
      <c r="B178" s="38"/>
      <c r="C178" s="39"/>
      <c r="D178" s="212" t="s">
        <v>131</v>
      </c>
      <c r="E178" s="39"/>
      <c r="F178" s="213" t="s">
        <v>270</v>
      </c>
      <c r="G178" s="39"/>
      <c r="H178" s="39"/>
      <c r="I178" s="214"/>
      <c r="J178" s="39"/>
      <c r="K178" s="39"/>
      <c r="L178" s="43"/>
      <c r="M178" s="215"/>
      <c r="N178" s="216"/>
      <c r="O178" s="83"/>
      <c r="P178" s="83"/>
      <c r="Q178" s="83"/>
      <c r="R178" s="83"/>
      <c r="S178" s="83"/>
      <c r="T178" s="84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131</v>
      </c>
      <c r="AU178" s="16" t="s">
        <v>83</v>
      </c>
    </row>
    <row r="179" s="13" customFormat="1">
      <c r="A179" s="13"/>
      <c r="B179" s="217"/>
      <c r="C179" s="218"/>
      <c r="D179" s="219" t="s">
        <v>133</v>
      </c>
      <c r="E179" s="220" t="s">
        <v>19</v>
      </c>
      <c r="F179" s="221" t="s">
        <v>271</v>
      </c>
      <c r="G179" s="218"/>
      <c r="H179" s="222">
        <v>7.0499999999999998</v>
      </c>
      <c r="I179" s="223"/>
      <c r="J179" s="218"/>
      <c r="K179" s="218"/>
      <c r="L179" s="224"/>
      <c r="M179" s="225"/>
      <c r="N179" s="226"/>
      <c r="O179" s="226"/>
      <c r="P179" s="226"/>
      <c r="Q179" s="226"/>
      <c r="R179" s="226"/>
      <c r="S179" s="226"/>
      <c r="T179" s="22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28" t="s">
        <v>133</v>
      </c>
      <c r="AU179" s="228" t="s">
        <v>83</v>
      </c>
      <c r="AV179" s="13" t="s">
        <v>83</v>
      </c>
      <c r="AW179" s="13" t="s">
        <v>34</v>
      </c>
      <c r="AX179" s="13" t="s">
        <v>73</v>
      </c>
      <c r="AY179" s="228" t="s">
        <v>122</v>
      </c>
    </row>
    <row r="180" s="13" customFormat="1">
      <c r="A180" s="13"/>
      <c r="B180" s="217"/>
      <c r="C180" s="218"/>
      <c r="D180" s="219" t="s">
        <v>133</v>
      </c>
      <c r="E180" s="220" t="s">
        <v>19</v>
      </c>
      <c r="F180" s="221" t="s">
        <v>272</v>
      </c>
      <c r="G180" s="218"/>
      <c r="H180" s="222">
        <v>3.48</v>
      </c>
      <c r="I180" s="223"/>
      <c r="J180" s="218"/>
      <c r="K180" s="218"/>
      <c r="L180" s="224"/>
      <c r="M180" s="225"/>
      <c r="N180" s="226"/>
      <c r="O180" s="226"/>
      <c r="P180" s="226"/>
      <c r="Q180" s="226"/>
      <c r="R180" s="226"/>
      <c r="S180" s="226"/>
      <c r="T180" s="22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28" t="s">
        <v>133</v>
      </c>
      <c r="AU180" s="228" t="s">
        <v>83</v>
      </c>
      <c r="AV180" s="13" t="s">
        <v>83</v>
      </c>
      <c r="AW180" s="13" t="s">
        <v>34</v>
      </c>
      <c r="AX180" s="13" t="s">
        <v>73</v>
      </c>
      <c r="AY180" s="228" t="s">
        <v>122</v>
      </c>
    </row>
    <row r="181" s="13" customFormat="1">
      <c r="A181" s="13"/>
      <c r="B181" s="217"/>
      <c r="C181" s="218"/>
      <c r="D181" s="219" t="s">
        <v>133</v>
      </c>
      <c r="E181" s="220" t="s">
        <v>19</v>
      </c>
      <c r="F181" s="221" t="s">
        <v>273</v>
      </c>
      <c r="G181" s="218"/>
      <c r="H181" s="222">
        <v>4.9100000000000001</v>
      </c>
      <c r="I181" s="223"/>
      <c r="J181" s="218"/>
      <c r="K181" s="218"/>
      <c r="L181" s="224"/>
      <c r="M181" s="225"/>
      <c r="N181" s="226"/>
      <c r="O181" s="226"/>
      <c r="P181" s="226"/>
      <c r="Q181" s="226"/>
      <c r="R181" s="226"/>
      <c r="S181" s="226"/>
      <c r="T181" s="22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28" t="s">
        <v>133</v>
      </c>
      <c r="AU181" s="228" t="s">
        <v>83</v>
      </c>
      <c r="AV181" s="13" t="s">
        <v>83</v>
      </c>
      <c r="AW181" s="13" t="s">
        <v>34</v>
      </c>
      <c r="AX181" s="13" t="s">
        <v>73</v>
      </c>
      <c r="AY181" s="228" t="s">
        <v>122</v>
      </c>
    </row>
    <row r="182" s="14" customFormat="1">
      <c r="A182" s="14"/>
      <c r="B182" s="229"/>
      <c r="C182" s="230"/>
      <c r="D182" s="219" t="s">
        <v>133</v>
      </c>
      <c r="E182" s="231" t="s">
        <v>19</v>
      </c>
      <c r="F182" s="232" t="s">
        <v>135</v>
      </c>
      <c r="G182" s="230"/>
      <c r="H182" s="233">
        <v>15.44</v>
      </c>
      <c r="I182" s="234"/>
      <c r="J182" s="230"/>
      <c r="K182" s="230"/>
      <c r="L182" s="235"/>
      <c r="M182" s="236"/>
      <c r="N182" s="237"/>
      <c r="O182" s="237"/>
      <c r="P182" s="237"/>
      <c r="Q182" s="237"/>
      <c r="R182" s="237"/>
      <c r="S182" s="237"/>
      <c r="T182" s="238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39" t="s">
        <v>133</v>
      </c>
      <c r="AU182" s="239" t="s">
        <v>83</v>
      </c>
      <c r="AV182" s="14" t="s">
        <v>129</v>
      </c>
      <c r="AW182" s="14" t="s">
        <v>34</v>
      </c>
      <c r="AX182" s="14" t="s">
        <v>81</v>
      </c>
      <c r="AY182" s="239" t="s">
        <v>122</v>
      </c>
    </row>
    <row r="183" s="2" customFormat="1" ht="24.15" customHeight="1">
      <c r="A183" s="37"/>
      <c r="B183" s="38"/>
      <c r="C183" s="240" t="s">
        <v>274</v>
      </c>
      <c r="D183" s="240" t="s">
        <v>193</v>
      </c>
      <c r="E183" s="241" t="s">
        <v>275</v>
      </c>
      <c r="F183" s="242" t="s">
        <v>276</v>
      </c>
      <c r="G183" s="243" t="s">
        <v>277</v>
      </c>
      <c r="H183" s="244">
        <v>13</v>
      </c>
      <c r="I183" s="245"/>
      <c r="J183" s="246">
        <f>ROUND(I183*H183,2)</f>
        <v>0</v>
      </c>
      <c r="K183" s="242" t="s">
        <v>128</v>
      </c>
      <c r="L183" s="247"/>
      <c r="M183" s="248" t="s">
        <v>19</v>
      </c>
      <c r="N183" s="249" t="s">
        <v>44</v>
      </c>
      <c r="O183" s="83"/>
      <c r="P183" s="208">
        <f>O183*H183</f>
        <v>0</v>
      </c>
      <c r="Q183" s="208">
        <v>0.13800000000000001</v>
      </c>
      <c r="R183" s="208">
        <f>Q183*H183</f>
        <v>1.794</v>
      </c>
      <c r="S183" s="208">
        <v>0</v>
      </c>
      <c r="T183" s="20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10" t="s">
        <v>169</v>
      </c>
      <c r="AT183" s="210" t="s">
        <v>193</v>
      </c>
      <c r="AU183" s="210" t="s">
        <v>83</v>
      </c>
      <c r="AY183" s="16" t="s">
        <v>122</v>
      </c>
      <c r="BE183" s="211">
        <f>IF(N183="základní",J183,0)</f>
        <v>0</v>
      </c>
      <c r="BF183" s="211">
        <f>IF(N183="snížená",J183,0)</f>
        <v>0</v>
      </c>
      <c r="BG183" s="211">
        <f>IF(N183="zákl. přenesená",J183,0)</f>
        <v>0</v>
      </c>
      <c r="BH183" s="211">
        <f>IF(N183="sníž. přenesená",J183,0)</f>
        <v>0</v>
      </c>
      <c r="BI183" s="211">
        <f>IF(N183="nulová",J183,0)</f>
        <v>0</v>
      </c>
      <c r="BJ183" s="16" t="s">
        <v>81</v>
      </c>
      <c r="BK183" s="211">
        <f>ROUND(I183*H183,2)</f>
        <v>0</v>
      </c>
      <c r="BL183" s="16" t="s">
        <v>129</v>
      </c>
      <c r="BM183" s="210" t="s">
        <v>278</v>
      </c>
    </row>
    <row r="184" s="2" customFormat="1" ht="44.25" customHeight="1">
      <c r="A184" s="37"/>
      <c r="B184" s="38"/>
      <c r="C184" s="199" t="s">
        <v>279</v>
      </c>
      <c r="D184" s="199" t="s">
        <v>124</v>
      </c>
      <c r="E184" s="200" t="s">
        <v>280</v>
      </c>
      <c r="F184" s="201" t="s">
        <v>281</v>
      </c>
      <c r="G184" s="202" t="s">
        <v>268</v>
      </c>
      <c r="H184" s="203">
        <v>7.0499999999999998</v>
      </c>
      <c r="I184" s="204"/>
      <c r="J184" s="205">
        <f>ROUND(I184*H184,2)</f>
        <v>0</v>
      </c>
      <c r="K184" s="201" t="s">
        <v>128</v>
      </c>
      <c r="L184" s="43"/>
      <c r="M184" s="206" t="s">
        <v>19</v>
      </c>
      <c r="N184" s="207" t="s">
        <v>44</v>
      </c>
      <c r="O184" s="83"/>
      <c r="P184" s="208">
        <f>O184*H184</f>
        <v>0</v>
      </c>
      <c r="Q184" s="208">
        <v>0.1016</v>
      </c>
      <c r="R184" s="208">
        <f>Q184*H184</f>
        <v>0.71627999999999992</v>
      </c>
      <c r="S184" s="208">
        <v>0</v>
      </c>
      <c r="T184" s="20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10" t="s">
        <v>129</v>
      </c>
      <c r="AT184" s="210" t="s">
        <v>124</v>
      </c>
      <c r="AU184" s="210" t="s">
        <v>83</v>
      </c>
      <c r="AY184" s="16" t="s">
        <v>122</v>
      </c>
      <c r="BE184" s="211">
        <f>IF(N184="základní",J184,0)</f>
        <v>0</v>
      </c>
      <c r="BF184" s="211">
        <f>IF(N184="snížená",J184,0)</f>
        <v>0</v>
      </c>
      <c r="BG184" s="211">
        <f>IF(N184="zákl. přenesená",J184,0)</f>
        <v>0</v>
      </c>
      <c r="BH184" s="211">
        <f>IF(N184="sníž. přenesená",J184,0)</f>
        <v>0</v>
      </c>
      <c r="BI184" s="211">
        <f>IF(N184="nulová",J184,0)</f>
        <v>0</v>
      </c>
      <c r="BJ184" s="16" t="s">
        <v>81</v>
      </c>
      <c r="BK184" s="211">
        <f>ROUND(I184*H184,2)</f>
        <v>0</v>
      </c>
      <c r="BL184" s="16" t="s">
        <v>129</v>
      </c>
      <c r="BM184" s="210" t="s">
        <v>282</v>
      </c>
    </row>
    <row r="185" s="2" customFormat="1">
      <c r="A185" s="37"/>
      <c r="B185" s="38"/>
      <c r="C185" s="39"/>
      <c r="D185" s="212" t="s">
        <v>131</v>
      </c>
      <c r="E185" s="39"/>
      <c r="F185" s="213" t="s">
        <v>283</v>
      </c>
      <c r="G185" s="39"/>
      <c r="H185" s="39"/>
      <c r="I185" s="214"/>
      <c r="J185" s="39"/>
      <c r="K185" s="39"/>
      <c r="L185" s="43"/>
      <c r="M185" s="215"/>
      <c r="N185" s="216"/>
      <c r="O185" s="83"/>
      <c r="P185" s="83"/>
      <c r="Q185" s="83"/>
      <c r="R185" s="83"/>
      <c r="S185" s="83"/>
      <c r="T185" s="84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131</v>
      </c>
      <c r="AU185" s="16" t="s">
        <v>83</v>
      </c>
    </row>
    <row r="186" s="2" customFormat="1" ht="33" customHeight="1">
      <c r="A186" s="37"/>
      <c r="B186" s="38"/>
      <c r="C186" s="199" t="s">
        <v>284</v>
      </c>
      <c r="D186" s="199" t="s">
        <v>124</v>
      </c>
      <c r="E186" s="200" t="s">
        <v>285</v>
      </c>
      <c r="F186" s="201" t="s">
        <v>286</v>
      </c>
      <c r="G186" s="202" t="s">
        <v>127</v>
      </c>
      <c r="H186" s="203">
        <v>1.3500000000000001</v>
      </c>
      <c r="I186" s="204"/>
      <c r="J186" s="205">
        <f>ROUND(I186*H186,2)</f>
        <v>0</v>
      </c>
      <c r="K186" s="201" t="s">
        <v>128</v>
      </c>
      <c r="L186" s="43"/>
      <c r="M186" s="206" t="s">
        <v>19</v>
      </c>
      <c r="N186" s="207" t="s">
        <v>44</v>
      </c>
      <c r="O186" s="83"/>
      <c r="P186" s="208">
        <f>O186*H186</f>
        <v>0</v>
      </c>
      <c r="Q186" s="208">
        <v>0.00792</v>
      </c>
      <c r="R186" s="208">
        <f>Q186*H186</f>
        <v>0.010692</v>
      </c>
      <c r="S186" s="208">
        <v>0</v>
      </c>
      <c r="T186" s="209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10" t="s">
        <v>129</v>
      </c>
      <c r="AT186" s="210" t="s">
        <v>124</v>
      </c>
      <c r="AU186" s="210" t="s">
        <v>83</v>
      </c>
      <c r="AY186" s="16" t="s">
        <v>122</v>
      </c>
      <c r="BE186" s="211">
        <f>IF(N186="základní",J186,0)</f>
        <v>0</v>
      </c>
      <c r="BF186" s="211">
        <f>IF(N186="snížená",J186,0)</f>
        <v>0</v>
      </c>
      <c r="BG186" s="211">
        <f>IF(N186="zákl. přenesená",J186,0)</f>
        <v>0</v>
      </c>
      <c r="BH186" s="211">
        <f>IF(N186="sníž. přenesená",J186,0)</f>
        <v>0</v>
      </c>
      <c r="BI186" s="211">
        <f>IF(N186="nulová",J186,0)</f>
        <v>0</v>
      </c>
      <c r="BJ186" s="16" t="s">
        <v>81</v>
      </c>
      <c r="BK186" s="211">
        <f>ROUND(I186*H186,2)</f>
        <v>0</v>
      </c>
      <c r="BL186" s="16" t="s">
        <v>129</v>
      </c>
      <c r="BM186" s="210" t="s">
        <v>287</v>
      </c>
    </row>
    <row r="187" s="2" customFormat="1">
      <c r="A187" s="37"/>
      <c r="B187" s="38"/>
      <c r="C187" s="39"/>
      <c r="D187" s="212" t="s">
        <v>131</v>
      </c>
      <c r="E187" s="39"/>
      <c r="F187" s="213" t="s">
        <v>288</v>
      </c>
      <c r="G187" s="39"/>
      <c r="H187" s="39"/>
      <c r="I187" s="214"/>
      <c r="J187" s="39"/>
      <c r="K187" s="39"/>
      <c r="L187" s="43"/>
      <c r="M187" s="215"/>
      <c r="N187" s="216"/>
      <c r="O187" s="83"/>
      <c r="P187" s="83"/>
      <c r="Q187" s="83"/>
      <c r="R187" s="83"/>
      <c r="S187" s="83"/>
      <c r="T187" s="84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131</v>
      </c>
      <c r="AU187" s="16" t="s">
        <v>83</v>
      </c>
    </row>
    <row r="188" s="13" customFormat="1">
      <c r="A188" s="13"/>
      <c r="B188" s="217"/>
      <c r="C188" s="218"/>
      <c r="D188" s="219" t="s">
        <v>133</v>
      </c>
      <c r="E188" s="220" t="s">
        <v>19</v>
      </c>
      <c r="F188" s="221" t="s">
        <v>289</v>
      </c>
      <c r="G188" s="218"/>
      <c r="H188" s="222">
        <v>0.315</v>
      </c>
      <c r="I188" s="223"/>
      <c r="J188" s="218"/>
      <c r="K188" s="218"/>
      <c r="L188" s="224"/>
      <c r="M188" s="225"/>
      <c r="N188" s="226"/>
      <c r="O188" s="226"/>
      <c r="P188" s="226"/>
      <c r="Q188" s="226"/>
      <c r="R188" s="226"/>
      <c r="S188" s="226"/>
      <c r="T188" s="227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28" t="s">
        <v>133</v>
      </c>
      <c r="AU188" s="228" t="s">
        <v>83</v>
      </c>
      <c r="AV188" s="13" t="s">
        <v>83</v>
      </c>
      <c r="AW188" s="13" t="s">
        <v>34</v>
      </c>
      <c r="AX188" s="13" t="s">
        <v>73</v>
      </c>
      <c r="AY188" s="228" t="s">
        <v>122</v>
      </c>
    </row>
    <row r="189" s="13" customFormat="1">
      <c r="A189" s="13"/>
      <c r="B189" s="217"/>
      <c r="C189" s="218"/>
      <c r="D189" s="219" t="s">
        <v>133</v>
      </c>
      <c r="E189" s="220" t="s">
        <v>19</v>
      </c>
      <c r="F189" s="221" t="s">
        <v>290</v>
      </c>
      <c r="G189" s="218"/>
      <c r="H189" s="222">
        <v>1.0349999999999999</v>
      </c>
      <c r="I189" s="223"/>
      <c r="J189" s="218"/>
      <c r="K189" s="218"/>
      <c r="L189" s="224"/>
      <c r="M189" s="225"/>
      <c r="N189" s="226"/>
      <c r="O189" s="226"/>
      <c r="P189" s="226"/>
      <c r="Q189" s="226"/>
      <c r="R189" s="226"/>
      <c r="S189" s="226"/>
      <c r="T189" s="22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28" t="s">
        <v>133</v>
      </c>
      <c r="AU189" s="228" t="s">
        <v>83</v>
      </c>
      <c r="AV189" s="13" t="s">
        <v>83</v>
      </c>
      <c r="AW189" s="13" t="s">
        <v>34</v>
      </c>
      <c r="AX189" s="13" t="s">
        <v>73</v>
      </c>
      <c r="AY189" s="228" t="s">
        <v>122</v>
      </c>
    </row>
    <row r="190" s="14" customFormat="1">
      <c r="A190" s="14"/>
      <c r="B190" s="229"/>
      <c r="C190" s="230"/>
      <c r="D190" s="219" t="s">
        <v>133</v>
      </c>
      <c r="E190" s="231" t="s">
        <v>19</v>
      </c>
      <c r="F190" s="232" t="s">
        <v>135</v>
      </c>
      <c r="G190" s="230"/>
      <c r="H190" s="233">
        <v>1.3500000000000001</v>
      </c>
      <c r="I190" s="234"/>
      <c r="J190" s="230"/>
      <c r="K190" s="230"/>
      <c r="L190" s="235"/>
      <c r="M190" s="236"/>
      <c r="N190" s="237"/>
      <c r="O190" s="237"/>
      <c r="P190" s="237"/>
      <c r="Q190" s="237"/>
      <c r="R190" s="237"/>
      <c r="S190" s="237"/>
      <c r="T190" s="238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39" t="s">
        <v>133</v>
      </c>
      <c r="AU190" s="239" t="s">
        <v>83</v>
      </c>
      <c r="AV190" s="14" t="s">
        <v>129</v>
      </c>
      <c r="AW190" s="14" t="s">
        <v>34</v>
      </c>
      <c r="AX190" s="14" t="s">
        <v>81</v>
      </c>
      <c r="AY190" s="239" t="s">
        <v>122</v>
      </c>
    </row>
    <row r="191" s="2" customFormat="1" ht="33" customHeight="1">
      <c r="A191" s="37"/>
      <c r="B191" s="38"/>
      <c r="C191" s="199" t="s">
        <v>291</v>
      </c>
      <c r="D191" s="199" t="s">
        <v>124</v>
      </c>
      <c r="E191" s="200" t="s">
        <v>292</v>
      </c>
      <c r="F191" s="201" t="s">
        <v>293</v>
      </c>
      <c r="G191" s="202" t="s">
        <v>127</v>
      </c>
      <c r="H191" s="203">
        <v>1.3500000000000001</v>
      </c>
      <c r="I191" s="204"/>
      <c r="J191" s="205">
        <f>ROUND(I191*H191,2)</f>
        <v>0</v>
      </c>
      <c r="K191" s="201" t="s">
        <v>128</v>
      </c>
      <c r="L191" s="43"/>
      <c r="M191" s="206" t="s">
        <v>19</v>
      </c>
      <c r="N191" s="207" t="s">
        <v>44</v>
      </c>
      <c r="O191" s="83"/>
      <c r="P191" s="208">
        <f>O191*H191</f>
        <v>0</v>
      </c>
      <c r="Q191" s="208">
        <v>0</v>
      </c>
      <c r="R191" s="208">
        <f>Q191*H191</f>
        <v>0</v>
      </c>
      <c r="S191" s="208">
        <v>0</v>
      </c>
      <c r="T191" s="209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10" t="s">
        <v>129</v>
      </c>
      <c r="AT191" s="210" t="s">
        <v>124</v>
      </c>
      <c r="AU191" s="210" t="s">
        <v>83</v>
      </c>
      <c r="AY191" s="16" t="s">
        <v>122</v>
      </c>
      <c r="BE191" s="211">
        <f>IF(N191="základní",J191,0)</f>
        <v>0</v>
      </c>
      <c r="BF191" s="211">
        <f>IF(N191="snížená",J191,0)</f>
        <v>0</v>
      </c>
      <c r="BG191" s="211">
        <f>IF(N191="zákl. přenesená",J191,0)</f>
        <v>0</v>
      </c>
      <c r="BH191" s="211">
        <f>IF(N191="sníž. přenesená",J191,0)</f>
        <v>0</v>
      </c>
      <c r="BI191" s="211">
        <f>IF(N191="nulová",J191,0)</f>
        <v>0</v>
      </c>
      <c r="BJ191" s="16" t="s">
        <v>81</v>
      </c>
      <c r="BK191" s="211">
        <f>ROUND(I191*H191,2)</f>
        <v>0</v>
      </c>
      <c r="BL191" s="16" t="s">
        <v>129</v>
      </c>
      <c r="BM191" s="210" t="s">
        <v>294</v>
      </c>
    </row>
    <row r="192" s="2" customFormat="1">
      <c r="A192" s="37"/>
      <c r="B192" s="38"/>
      <c r="C192" s="39"/>
      <c r="D192" s="212" t="s">
        <v>131</v>
      </c>
      <c r="E192" s="39"/>
      <c r="F192" s="213" t="s">
        <v>295</v>
      </c>
      <c r="G192" s="39"/>
      <c r="H192" s="39"/>
      <c r="I192" s="214"/>
      <c r="J192" s="39"/>
      <c r="K192" s="39"/>
      <c r="L192" s="43"/>
      <c r="M192" s="215"/>
      <c r="N192" s="216"/>
      <c r="O192" s="83"/>
      <c r="P192" s="83"/>
      <c r="Q192" s="83"/>
      <c r="R192" s="83"/>
      <c r="S192" s="83"/>
      <c r="T192" s="84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131</v>
      </c>
      <c r="AU192" s="16" t="s">
        <v>83</v>
      </c>
    </row>
    <row r="193" s="12" customFormat="1" ht="22.8" customHeight="1">
      <c r="A193" s="12"/>
      <c r="B193" s="183"/>
      <c r="C193" s="184"/>
      <c r="D193" s="185" t="s">
        <v>72</v>
      </c>
      <c r="E193" s="197" t="s">
        <v>153</v>
      </c>
      <c r="F193" s="197" t="s">
        <v>296</v>
      </c>
      <c r="G193" s="184"/>
      <c r="H193" s="184"/>
      <c r="I193" s="187"/>
      <c r="J193" s="198">
        <f>BK193</f>
        <v>0</v>
      </c>
      <c r="K193" s="184"/>
      <c r="L193" s="189"/>
      <c r="M193" s="190"/>
      <c r="N193" s="191"/>
      <c r="O193" s="191"/>
      <c r="P193" s="192">
        <f>SUM(P194:P212)</f>
        <v>0</v>
      </c>
      <c r="Q193" s="191"/>
      <c r="R193" s="192">
        <f>SUM(R194:R212)</f>
        <v>11.188336500000002</v>
      </c>
      <c r="S193" s="191"/>
      <c r="T193" s="193">
        <f>SUM(T194:T212)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94" t="s">
        <v>81</v>
      </c>
      <c r="AT193" s="195" t="s">
        <v>72</v>
      </c>
      <c r="AU193" s="195" t="s">
        <v>81</v>
      </c>
      <c r="AY193" s="194" t="s">
        <v>122</v>
      </c>
      <c r="BK193" s="196">
        <f>SUM(BK194:BK212)</f>
        <v>0</v>
      </c>
    </row>
    <row r="194" s="2" customFormat="1" ht="33" customHeight="1">
      <c r="A194" s="37"/>
      <c r="B194" s="38"/>
      <c r="C194" s="199" t="s">
        <v>297</v>
      </c>
      <c r="D194" s="199" t="s">
        <v>124</v>
      </c>
      <c r="E194" s="200" t="s">
        <v>298</v>
      </c>
      <c r="F194" s="201" t="s">
        <v>299</v>
      </c>
      <c r="G194" s="202" t="s">
        <v>127</v>
      </c>
      <c r="H194" s="203">
        <v>34.380000000000003</v>
      </c>
      <c r="I194" s="204"/>
      <c r="J194" s="205">
        <f>ROUND(I194*H194,2)</f>
        <v>0</v>
      </c>
      <c r="K194" s="201" t="s">
        <v>128</v>
      </c>
      <c r="L194" s="43"/>
      <c r="M194" s="206" t="s">
        <v>19</v>
      </c>
      <c r="N194" s="207" t="s">
        <v>44</v>
      </c>
      <c r="O194" s="83"/>
      <c r="P194" s="208">
        <f>O194*H194</f>
        <v>0</v>
      </c>
      <c r="Q194" s="208">
        <v>0</v>
      </c>
      <c r="R194" s="208">
        <f>Q194*H194</f>
        <v>0</v>
      </c>
      <c r="S194" s="208">
        <v>0</v>
      </c>
      <c r="T194" s="20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10" t="s">
        <v>129</v>
      </c>
      <c r="AT194" s="210" t="s">
        <v>124</v>
      </c>
      <c r="AU194" s="210" t="s">
        <v>83</v>
      </c>
      <c r="AY194" s="16" t="s">
        <v>122</v>
      </c>
      <c r="BE194" s="211">
        <f>IF(N194="základní",J194,0)</f>
        <v>0</v>
      </c>
      <c r="BF194" s="211">
        <f>IF(N194="snížená",J194,0)</f>
        <v>0</v>
      </c>
      <c r="BG194" s="211">
        <f>IF(N194="zákl. přenesená",J194,0)</f>
        <v>0</v>
      </c>
      <c r="BH194" s="211">
        <f>IF(N194="sníž. přenesená",J194,0)</f>
        <v>0</v>
      </c>
      <c r="BI194" s="211">
        <f>IF(N194="nulová",J194,0)</f>
        <v>0</v>
      </c>
      <c r="BJ194" s="16" t="s">
        <v>81</v>
      </c>
      <c r="BK194" s="211">
        <f>ROUND(I194*H194,2)</f>
        <v>0</v>
      </c>
      <c r="BL194" s="16" t="s">
        <v>129</v>
      </c>
      <c r="BM194" s="210" t="s">
        <v>300</v>
      </c>
    </row>
    <row r="195" s="2" customFormat="1">
      <c r="A195" s="37"/>
      <c r="B195" s="38"/>
      <c r="C195" s="39"/>
      <c r="D195" s="212" t="s">
        <v>131</v>
      </c>
      <c r="E195" s="39"/>
      <c r="F195" s="213" t="s">
        <v>301</v>
      </c>
      <c r="G195" s="39"/>
      <c r="H195" s="39"/>
      <c r="I195" s="214"/>
      <c r="J195" s="39"/>
      <c r="K195" s="39"/>
      <c r="L195" s="43"/>
      <c r="M195" s="215"/>
      <c r="N195" s="216"/>
      <c r="O195" s="83"/>
      <c r="P195" s="83"/>
      <c r="Q195" s="83"/>
      <c r="R195" s="83"/>
      <c r="S195" s="83"/>
      <c r="T195" s="84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131</v>
      </c>
      <c r="AU195" s="16" t="s">
        <v>83</v>
      </c>
    </row>
    <row r="196" s="13" customFormat="1">
      <c r="A196" s="13"/>
      <c r="B196" s="217"/>
      <c r="C196" s="218"/>
      <c r="D196" s="219" t="s">
        <v>133</v>
      </c>
      <c r="E196" s="220" t="s">
        <v>19</v>
      </c>
      <c r="F196" s="221" t="s">
        <v>134</v>
      </c>
      <c r="G196" s="218"/>
      <c r="H196" s="222">
        <v>32.130000000000003</v>
      </c>
      <c r="I196" s="223"/>
      <c r="J196" s="218"/>
      <c r="K196" s="218"/>
      <c r="L196" s="224"/>
      <c r="M196" s="225"/>
      <c r="N196" s="226"/>
      <c r="O196" s="226"/>
      <c r="P196" s="226"/>
      <c r="Q196" s="226"/>
      <c r="R196" s="226"/>
      <c r="S196" s="226"/>
      <c r="T196" s="22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28" t="s">
        <v>133</v>
      </c>
      <c r="AU196" s="228" t="s">
        <v>83</v>
      </c>
      <c r="AV196" s="13" t="s">
        <v>83</v>
      </c>
      <c r="AW196" s="13" t="s">
        <v>34</v>
      </c>
      <c r="AX196" s="13" t="s">
        <v>73</v>
      </c>
      <c r="AY196" s="228" t="s">
        <v>122</v>
      </c>
    </row>
    <row r="197" s="13" customFormat="1">
      <c r="A197" s="13"/>
      <c r="B197" s="217"/>
      <c r="C197" s="218"/>
      <c r="D197" s="219" t="s">
        <v>133</v>
      </c>
      <c r="E197" s="220" t="s">
        <v>19</v>
      </c>
      <c r="F197" s="221" t="s">
        <v>302</v>
      </c>
      <c r="G197" s="218"/>
      <c r="H197" s="222">
        <v>2.25</v>
      </c>
      <c r="I197" s="223"/>
      <c r="J197" s="218"/>
      <c r="K197" s="218"/>
      <c r="L197" s="224"/>
      <c r="M197" s="225"/>
      <c r="N197" s="226"/>
      <c r="O197" s="226"/>
      <c r="P197" s="226"/>
      <c r="Q197" s="226"/>
      <c r="R197" s="226"/>
      <c r="S197" s="226"/>
      <c r="T197" s="227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28" t="s">
        <v>133</v>
      </c>
      <c r="AU197" s="228" t="s">
        <v>83</v>
      </c>
      <c r="AV197" s="13" t="s">
        <v>83</v>
      </c>
      <c r="AW197" s="13" t="s">
        <v>34</v>
      </c>
      <c r="AX197" s="13" t="s">
        <v>73</v>
      </c>
      <c r="AY197" s="228" t="s">
        <v>122</v>
      </c>
    </row>
    <row r="198" s="14" customFormat="1">
      <c r="A198" s="14"/>
      <c r="B198" s="229"/>
      <c r="C198" s="230"/>
      <c r="D198" s="219" t="s">
        <v>133</v>
      </c>
      <c r="E198" s="231" t="s">
        <v>19</v>
      </c>
      <c r="F198" s="232" t="s">
        <v>135</v>
      </c>
      <c r="G198" s="230"/>
      <c r="H198" s="233">
        <v>34.380000000000003</v>
      </c>
      <c r="I198" s="234"/>
      <c r="J198" s="230"/>
      <c r="K198" s="230"/>
      <c r="L198" s="235"/>
      <c r="M198" s="236"/>
      <c r="N198" s="237"/>
      <c r="O198" s="237"/>
      <c r="P198" s="237"/>
      <c r="Q198" s="237"/>
      <c r="R198" s="237"/>
      <c r="S198" s="237"/>
      <c r="T198" s="238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39" t="s">
        <v>133</v>
      </c>
      <c r="AU198" s="239" t="s">
        <v>83</v>
      </c>
      <c r="AV198" s="14" t="s">
        <v>129</v>
      </c>
      <c r="AW198" s="14" t="s">
        <v>34</v>
      </c>
      <c r="AX198" s="14" t="s">
        <v>81</v>
      </c>
      <c r="AY198" s="239" t="s">
        <v>122</v>
      </c>
    </row>
    <row r="199" s="2" customFormat="1" ht="33" customHeight="1">
      <c r="A199" s="37"/>
      <c r="B199" s="38"/>
      <c r="C199" s="199" t="s">
        <v>303</v>
      </c>
      <c r="D199" s="199" t="s">
        <v>124</v>
      </c>
      <c r="E199" s="200" t="s">
        <v>304</v>
      </c>
      <c r="F199" s="201" t="s">
        <v>305</v>
      </c>
      <c r="G199" s="202" t="s">
        <v>127</v>
      </c>
      <c r="H199" s="203">
        <v>34.380000000000003</v>
      </c>
      <c r="I199" s="204"/>
      <c r="J199" s="205">
        <f>ROUND(I199*H199,2)</f>
        <v>0</v>
      </c>
      <c r="K199" s="201" t="s">
        <v>128</v>
      </c>
      <c r="L199" s="43"/>
      <c r="M199" s="206" t="s">
        <v>19</v>
      </c>
      <c r="N199" s="207" t="s">
        <v>44</v>
      </c>
      <c r="O199" s="83"/>
      <c r="P199" s="208">
        <f>O199*H199</f>
        <v>0</v>
      </c>
      <c r="Q199" s="208">
        <v>0</v>
      </c>
      <c r="R199" s="208">
        <f>Q199*H199</f>
        <v>0</v>
      </c>
      <c r="S199" s="208">
        <v>0</v>
      </c>
      <c r="T199" s="209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10" t="s">
        <v>129</v>
      </c>
      <c r="AT199" s="210" t="s">
        <v>124</v>
      </c>
      <c r="AU199" s="210" t="s">
        <v>83</v>
      </c>
      <c r="AY199" s="16" t="s">
        <v>122</v>
      </c>
      <c r="BE199" s="211">
        <f>IF(N199="základní",J199,0)</f>
        <v>0</v>
      </c>
      <c r="BF199" s="211">
        <f>IF(N199="snížená",J199,0)</f>
        <v>0</v>
      </c>
      <c r="BG199" s="211">
        <f>IF(N199="zákl. přenesená",J199,0)</f>
        <v>0</v>
      </c>
      <c r="BH199" s="211">
        <f>IF(N199="sníž. přenesená",J199,0)</f>
        <v>0</v>
      </c>
      <c r="BI199" s="211">
        <f>IF(N199="nulová",J199,0)</f>
        <v>0</v>
      </c>
      <c r="BJ199" s="16" t="s">
        <v>81</v>
      </c>
      <c r="BK199" s="211">
        <f>ROUND(I199*H199,2)</f>
        <v>0</v>
      </c>
      <c r="BL199" s="16" t="s">
        <v>129</v>
      </c>
      <c r="BM199" s="210" t="s">
        <v>306</v>
      </c>
    </row>
    <row r="200" s="2" customFormat="1">
      <c r="A200" s="37"/>
      <c r="B200" s="38"/>
      <c r="C200" s="39"/>
      <c r="D200" s="212" t="s">
        <v>131</v>
      </c>
      <c r="E200" s="39"/>
      <c r="F200" s="213" t="s">
        <v>307</v>
      </c>
      <c r="G200" s="39"/>
      <c r="H200" s="39"/>
      <c r="I200" s="214"/>
      <c r="J200" s="39"/>
      <c r="K200" s="39"/>
      <c r="L200" s="43"/>
      <c r="M200" s="215"/>
      <c r="N200" s="216"/>
      <c r="O200" s="83"/>
      <c r="P200" s="83"/>
      <c r="Q200" s="83"/>
      <c r="R200" s="83"/>
      <c r="S200" s="83"/>
      <c r="T200" s="84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6" t="s">
        <v>131</v>
      </c>
      <c r="AU200" s="16" t="s">
        <v>83</v>
      </c>
    </row>
    <row r="201" s="2" customFormat="1" ht="55.5" customHeight="1">
      <c r="A201" s="37"/>
      <c r="B201" s="38"/>
      <c r="C201" s="199" t="s">
        <v>308</v>
      </c>
      <c r="D201" s="199" t="s">
        <v>124</v>
      </c>
      <c r="E201" s="200" t="s">
        <v>309</v>
      </c>
      <c r="F201" s="201" t="s">
        <v>310</v>
      </c>
      <c r="G201" s="202" t="s">
        <v>127</v>
      </c>
      <c r="H201" s="203">
        <v>34.380000000000003</v>
      </c>
      <c r="I201" s="204"/>
      <c r="J201" s="205">
        <f>ROUND(I201*H201,2)</f>
        <v>0</v>
      </c>
      <c r="K201" s="201" t="s">
        <v>128</v>
      </c>
      <c r="L201" s="43"/>
      <c r="M201" s="206" t="s">
        <v>19</v>
      </c>
      <c r="N201" s="207" t="s">
        <v>44</v>
      </c>
      <c r="O201" s="83"/>
      <c r="P201" s="208">
        <f>O201*H201</f>
        <v>0</v>
      </c>
      <c r="Q201" s="208">
        <v>0.1837</v>
      </c>
      <c r="R201" s="208">
        <f>Q201*H201</f>
        <v>6.3156060000000007</v>
      </c>
      <c r="S201" s="208">
        <v>0</v>
      </c>
      <c r="T201" s="209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10" t="s">
        <v>129</v>
      </c>
      <c r="AT201" s="210" t="s">
        <v>124</v>
      </c>
      <c r="AU201" s="210" t="s">
        <v>83</v>
      </c>
      <c r="AY201" s="16" t="s">
        <v>122</v>
      </c>
      <c r="BE201" s="211">
        <f>IF(N201="základní",J201,0)</f>
        <v>0</v>
      </c>
      <c r="BF201" s="211">
        <f>IF(N201="snížená",J201,0)</f>
        <v>0</v>
      </c>
      <c r="BG201" s="211">
        <f>IF(N201="zákl. přenesená",J201,0)</f>
        <v>0</v>
      </c>
      <c r="BH201" s="211">
        <f>IF(N201="sníž. přenesená",J201,0)</f>
        <v>0</v>
      </c>
      <c r="BI201" s="211">
        <f>IF(N201="nulová",J201,0)</f>
        <v>0</v>
      </c>
      <c r="BJ201" s="16" t="s">
        <v>81</v>
      </c>
      <c r="BK201" s="211">
        <f>ROUND(I201*H201,2)</f>
        <v>0</v>
      </c>
      <c r="BL201" s="16" t="s">
        <v>129</v>
      </c>
      <c r="BM201" s="210" t="s">
        <v>311</v>
      </c>
    </row>
    <row r="202" s="2" customFormat="1">
      <c r="A202" s="37"/>
      <c r="B202" s="38"/>
      <c r="C202" s="39"/>
      <c r="D202" s="212" t="s">
        <v>131</v>
      </c>
      <c r="E202" s="39"/>
      <c r="F202" s="213" t="s">
        <v>312</v>
      </c>
      <c r="G202" s="39"/>
      <c r="H202" s="39"/>
      <c r="I202" s="214"/>
      <c r="J202" s="39"/>
      <c r="K202" s="39"/>
      <c r="L202" s="43"/>
      <c r="M202" s="215"/>
      <c r="N202" s="216"/>
      <c r="O202" s="83"/>
      <c r="P202" s="83"/>
      <c r="Q202" s="83"/>
      <c r="R202" s="83"/>
      <c r="S202" s="83"/>
      <c r="T202" s="84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6" t="s">
        <v>131</v>
      </c>
      <c r="AU202" s="16" t="s">
        <v>83</v>
      </c>
    </row>
    <row r="203" s="2" customFormat="1" ht="55.5" customHeight="1">
      <c r="A203" s="37"/>
      <c r="B203" s="38"/>
      <c r="C203" s="199" t="s">
        <v>313</v>
      </c>
      <c r="D203" s="199" t="s">
        <v>124</v>
      </c>
      <c r="E203" s="200" t="s">
        <v>314</v>
      </c>
      <c r="F203" s="201" t="s">
        <v>315</v>
      </c>
      <c r="G203" s="202" t="s">
        <v>268</v>
      </c>
      <c r="H203" s="203">
        <v>17.399999999999999</v>
      </c>
      <c r="I203" s="204"/>
      <c r="J203" s="205">
        <f>ROUND(I203*H203,2)</f>
        <v>0</v>
      </c>
      <c r="K203" s="201" t="s">
        <v>19</v>
      </c>
      <c r="L203" s="43"/>
      <c r="M203" s="206" t="s">
        <v>19</v>
      </c>
      <c r="N203" s="207" t="s">
        <v>44</v>
      </c>
      <c r="O203" s="83"/>
      <c r="P203" s="208">
        <f>O203*H203</f>
        <v>0</v>
      </c>
      <c r="Q203" s="208">
        <v>0.19536000000000001</v>
      </c>
      <c r="R203" s="208">
        <f>Q203*H203</f>
        <v>3.3992639999999996</v>
      </c>
      <c r="S203" s="208">
        <v>0</v>
      </c>
      <c r="T203" s="209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10" t="s">
        <v>129</v>
      </c>
      <c r="AT203" s="210" t="s">
        <v>124</v>
      </c>
      <c r="AU203" s="210" t="s">
        <v>83</v>
      </c>
      <c r="AY203" s="16" t="s">
        <v>122</v>
      </c>
      <c r="BE203" s="211">
        <f>IF(N203="základní",J203,0)</f>
        <v>0</v>
      </c>
      <c r="BF203" s="211">
        <f>IF(N203="snížená",J203,0)</f>
        <v>0</v>
      </c>
      <c r="BG203" s="211">
        <f>IF(N203="zákl. přenesená",J203,0)</f>
        <v>0</v>
      </c>
      <c r="BH203" s="211">
        <f>IF(N203="sníž. přenesená",J203,0)</f>
        <v>0</v>
      </c>
      <c r="BI203" s="211">
        <f>IF(N203="nulová",J203,0)</f>
        <v>0</v>
      </c>
      <c r="BJ203" s="16" t="s">
        <v>81</v>
      </c>
      <c r="BK203" s="211">
        <f>ROUND(I203*H203,2)</f>
        <v>0</v>
      </c>
      <c r="BL203" s="16" t="s">
        <v>129</v>
      </c>
      <c r="BM203" s="210" t="s">
        <v>316</v>
      </c>
    </row>
    <row r="204" s="13" customFormat="1">
      <c r="A204" s="13"/>
      <c r="B204" s="217"/>
      <c r="C204" s="218"/>
      <c r="D204" s="219" t="s">
        <v>133</v>
      </c>
      <c r="E204" s="220" t="s">
        <v>19</v>
      </c>
      <c r="F204" s="221" t="s">
        <v>317</v>
      </c>
      <c r="G204" s="218"/>
      <c r="H204" s="222">
        <v>17.399999999999999</v>
      </c>
      <c r="I204" s="223"/>
      <c r="J204" s="218"/>
      <c r="K204" s="218"/>
      <c r="L204" s="224"/>
      <c r="M204" s="225"/>
      <c r="N204" s="226"/>
      <c r="O204" s="226"/>
      <c r="P204" s="226"/>
      <c r="Q204" s="226"/>
      <c r="R204" s="226"/>
      <c r="S204" s="226"/>
      <c r="T204" s="227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28" t="s">
        <v>133</v>
      </c>
      <c r="AU204" s="228" t="s">
        <v>83</v>
      </c>
      <c r="AV204" s="13" t="s">
        <v>83</v>
      </c>
      <c r="AW204" s="13" t="s">
        <v>34</v>
      </c>
      <c r="AX204" s="13" t="s">
        <v>73</v>
      </c>
      <c r="AY204" s="228" t="s">
        <v>122</v>
      </c>
    </row>
    <row r="205" s="14" customFormat="1">
      <c r="A205" s="14"/>
      <c r="B205" s="229"/>
      <c r="C205" s="230"/>
      <c r="D205" s="219" t="s">
        <v>133</v>
      </c>
      <c r="E205" s="231" t="s">
        <v>19</v>
      </c>
      <c r="F205" s="232" t="s">
        <v>135</v>
      </c>
      <c r="G205" s="230"/>
      <c r="H205" s="233">
        <v>17.399999999999999</v>
      </c>
      <c r="I205" s="234"/>
      <c r="J205" s="230"/>
      <c r="K205" s="230"/>
      <c r="L205" s="235"/>
      <c r="M205" s="236"/>
      <c r="N205" s="237"/>
      <c r="O205" s="237"/>
      <c r="P205" s="237"/>
      <c r="Q205" s="237"/>
      <c r="R205" s="237"/>
      <c r="S205" s="237"/>
      <c r="T205" s="238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39" t="s">
        <v>133</v>
      </c>
      <c r="AU205" s="239" t="s">
        <v>83</v>
      </c>
      <c r="AV205" s="14" t="s">
        <v>129</v>
      </c>
      <c r="AW205" s="14" t="s">
        <v>34</v>
      </c>
      <c r="AX205" s="14" t="s">
        <v>81</v>
      </c>
      <c r="AY205" s="239" t="s">
        <v>122</v>
      </c>
    </row>
    <row r="206" s="2" customFormat="1" ht="16.5" customHeight="1">
      <c r="A206" s="37"/>
      <c r="B206" s="38"/>
      <c r="C206" s="240" t="s">
        <v>318</v>
      </c>
      <c r="D206" s="240" t="s">
        <v>193</v>
      </c>
      <c r="E206" s="241" t="s">
        <v>319</v>
      </c>
      <c r="F206" s="242" t="s">
        <v>320</v>
      </c>
      <c r="G206" s="243" t="s">
        <v>127</v>
      </c>
      <c r="H206" s="244">
        <v>6.6369999999999996</v>
      </c>
      <c r="I206" s="245"/>
      <c r="J206" s="246">
        <f>ROUND(I206*H206,2)</f>
        <v>0</v>
      </c>
      <c r="K206" s="242" t="s">
        <v>128</v>
      </c>
      <c r="L206" s="247"/>
      <c r="M206" s="248" t="s">
        <v>19</v>
      </c>
      <c r="N206" s="249" t="s">
        <v>44</v>
      </c>
      <c r="O206" s="83"/>
      <c r="P206" s="208">
        <f>O206*H206</f>
        <v>0</v>
      </c>
      <c r="Q206" s="208">
        <v>0.222</v>
      </c>
      <c r="R206" s="208">
        <f>Q206*H206</f>
        <v>1.473414</v>
      </c>
      <c r="S206" s="208">
        <v>0</v>
      </c>
      <c r="T206" s="209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10" t="s">
        <v>169</v>
      </c>
      <c r="AT206" s="210" t="s">
        <v>193</v>
      </c>
      <c r="AU206" s="210" t="s">
        <v>83</v>
      </c>
      <c r="AY206" s="16" t="s">
        <v>122</v>
      </c>
      <c r="BE206" s="211">
        <f>IF(N206="základní",J206,0)</f>
        <v>0</v>
      </c>
      <c r="BF206" s="211">
        <f>IF(N206="snížená",J206,0)</f>
        <v>0</v>
      </c>
      <c r="BG206" s="211">
        <f>IF(N206="zákl. přenesená",J206,0)</f>
        <v>0</v>
      </c>
      <c r="BH206" s="211">
        <f>IF(N206="sníž. přenesená",J206,0)</f>
        <v>0</v>
      </c>
      <c r="BI206" s="211">
        <f>IF(N206="nulová",J206,0)</f>
        <v>0</v>
      </c>
      <c r="BJ206" s="16" t="s">
        <v>81</v>
      </c>
      <c r="BK206" s="211">
        <f>ROUND(I206*H206,2)</f>
        <v>0</v>
      </c>
      <c r="BL206" s="16" t="s">
        <v>129</v>
      </c>
      <c r="BM206" s="210" t="s">
        <v>321</v>
      </c>
    </row>
    <row r="207" s="13" customFormat="1">
      <c r="A207" s="13"/>
      <c r="B207" s="217"/>
      <c r="C207" s="218"/>
      <c r="D207" s="219" t="s">
        <v>133</v>
      </c>
      <c r="E207" s="220" t="s">
        <v>19</v>
      </c>
      <c r="F207" s="221" t="s">
        <v>322</v>
      </c>
      <c r="G207" s="218"/>
      <c r="H207" s="222">
        <v>1.044</v>
      </c>
      <c r="I207" s="223"/>
      <c r="J207" s="218"/>
      <c r="K207" s="218"/>
      <c r="L207" s="224"/>
      <c r="M207" s="225"/>
      <c r="N207" s="226"/>
      <c r="O207" s="226"/>
      <c r="P207" s="226"/>
      <c r="Q207" s="226"/>
      <c r="R207" s="226"/>
      <c r="S207" s="226"/>
      <c r="T207" s="227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28" t="s">
        <v>133</v>
      </c>
      <c r="AU207" s="228" t="s">
        <v>83</v>
      </c>
      <c r="AV207" s="13" t="s">
        <v>83</v>
      </c>
      <c r="AW207" s="13" t="s">
        <v>34</v>
      </c>
      <c r="AX207" s="13" t="s">
        <v>73</v>
      </c>
      <c r="AY207" s="228" t="s">
        <v>122</v>
      </c>
    </row>
    <row r="208" s="13" customFormat="1">
      <c r="A208" s="13"/>
      <c r="B208" s="217"/>
      <c r="C208" s="218"/>
      <c r="D208" s="219" t="s">
        <v>133</v>
      </c>
      <c r="E208" s="220" t="s">
        <v>19</v>
      </c>
      <c r="F208" s="221" t="s">
        <v>323</v>
      </c>
      <c r="G208" s="218"/>
      <c r="H208" s="222">
        <v>2.25</v>
      </c>
      <c r="I208" s="223"/>
      <c r="J208" s="218"/>
      <c r="K208" s="218"/>
      <c r="L208" s="224"/>
      <c r="M208" s="225"/>
      <c r="N208" s="226"/>
      <c r="O208" s="226"/>
      <c r="P208" s="226"/>
      <c r="Q208" s="226"/>
      <c r="R208" s="226"/>
      <c r="S208" s="226"/>
      <c r="T208" s="227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28" t="s">
        <v>133</v>
      </c>
      <c r="AU208" s="228" t="s">
        <v>83</v>
      </c>
      <c r="AV208" s="13" t="s">
        <v>83</v>
      </c>
      <c r="AW208" s="13" t="s">
        <v>34</v>
      </c>
      <c r="AX208" s="13" t="s">
        <v>73</v>
      </c>
      <c r="AY208" s="228" t="s">
        <v>122</v>
      </c>
    </row>
    <row r="209" s="13" customFormat="1">
      <c r="A209" s="13"/>
      <c r="B209" s="217"/>
      <c r="C209" s="218"/>
      <c r="D209" s="219" t="s">
        <v>133</v>
      </c>
      <c r="E209" s="220" t="s">
        <v>19</v>
      </c>
      <c r="F209" s="221" t="s">
        <v>324</v>
      </c>
      <c r="G209" s="218"/>
      <c r="H209" s="222">
        <v>3.2130000000000001</v>
      </c>
      <c r="I209" s="223"/>
      <c r="J209" s="218"/>
      <c r="K209" s="218"/>
      <c r="L209" s="224"/>
      <c r="M209" s="225"/>
      <c r="N209" s="226"/>
      <c r="O209" s="226"/>
      <c r="P209" s="226"/>
      <c r="Q209" s="226"/>
      <c r="R209" s="226"/>
      <c r="S209" s="226"/>
      <c r="T209" s="227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28" t="s">
        <v>133</v>
      </c>
      <c r="AU209" s="228" t="s">
        <v>83</v>
      </c>
      <c r="AV209" s="13" t="s">
        <v>83</v>
      </c>
      <c r="AW209" s="13" t="s">
        <v>34</v>
      </c>
      <c r="AX209" s="13" t="s">
        <v>73</v>
      </c>
      <c r="AY209" s="228" t="s">
        <v>122</v>
      </c>
    </row>
    <row r="210" s="14" customFormat="1">
      <c r="A210" s="14"/>
      <c r="B210" s="229"/>
      <c r="C210" s="230"/>
      <c r="D210" s="219" t="s">
        <v>133</v>
      </c>
      <c r="E210" s="231" t="s">
        <v>19</v>
      </c>
      <c r="F210" s="232" t="s">
        <v>135</v>
      </c>
      <c r="G210" s="230"/>
      <c r="H210" s="233">
        <v>6.5069999999999997</v>
      </c>
      <c r="I210" s="234"/>
      <c r="J210" s="230"/>
      <c r="K210" s="230"/>
      <c r="L210" s="235"/>
      <c r="M210" s="236"/>
      <c r="N210" s="237"/>
      <c r="O210" s="237"/>
      <c r="P210" s="237"/>
      <c r="Q210" s="237"/>
      <c r="R210" s="237"/>
      <c r="S210" s="237"/>
      <c r="T210" s="238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39" t="s">
        <v>133</v>
      </c>
      <c r="AU210" s="239" t="s">
        <v>83</v>
      </c>
      <c r="AV210" s="14" t="s">
        <v>129</v>
      </c>
      <c r="AW210" s="14" t="s">
        <v>34</v>
      </c>
      <c r="AX210" s="14" t="s">
        <v>81</v>
      </c>
      <c r="AY210" s="239" t="s">
        <v>122</v>
      </c>
    </row>
    <row r="211" s="13" customFormat="1">
      <c r="A211" s="13"/>
      <c r="B211" s="217"/>
      <c r="C211" s="218"/>
      <c r="D211" s="219" t="s">
        <v>133</v>
      </c>
      <c r="E211" s="218"/>
      <c r="F211" s="221" t="s">
        <v>325</v>
      </c>
      <c r="G211" s="218"/>
      <c r="H211" s="222">
        <v>6.6369999999999996</v>
      </c>
      <c r="I211" s="223"/>
      <c r="J211" s="218"/>
      <c r="K211" s="218"/>
      <c r="L211" s="224"/>
      <c r="M211" s="225"/>
      <c r="N211" s="226"/>
      <c r="O211" s="226"/>
      <c r="P211" s="226"/>
      <c r="Q211" s="226"/>
      <c r="R211" s="226"/>
      <c r="S211" s="226"/>
      <c r="T211" s="227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28" t="s">
        <v>133</v>
      </c>
      <c r="AU211" s="228" t="s">
        <v>83</v>
      </c>
      <c r="AV211" s="13" t="s">
        <v>83</v>
      </c>
      <c r="AW211" s="13" t="s">
        <v>4</v>
      </c>
      <c r="AX211" s="13" t="s">
        <v>81</v>
      </c>
      <c r="AY211" s="228" t="s">
        <v>122</v>
      </c>
    </row>
    <row r="212" s="2" customFormat="1" ht="24.15" customHeight="1">
      <c r="A212" s="37"/>
      <c r="B212" s="38"/>
      <c r="C212" s="199" t="s">
        <v>326</v>
      </c>
      <c r="D212" s="199" t="s">
        <v>124</v>
      </c>
      <c r="E212" s="200" t="s">
        <v>327</v>
      </c>
      <c r="F212" s="201" t="s">
        <v>328</v>
      </c>
      <c r="G212" s="202" t="s">
        <v>268</v>
      </c>
      <c r="H212" s="203">
        <v>1.05</v>
      </c>
      <c r="I212" s="204"/>
      <c r="J212" s="205">
        <f>ROUND(I212*H212,2)</f>
        <v>0</v>
      </c>
      <c r="K212" s="201" t="s">
        <v>19</v>
      </c>
      <c r="L212" s="43"/>
      <c r="M212" s="206" t="s">
        <v>19</v>
      </c>
      <c r="N212" s="207" t="s">
        <v>44</v>
      </c>
      <c r="O212" s="83"/>
      <c r="P212" s="208">
        <f>O212*H212</f>
        <v>0</v>
      </c>
      <c r="Q212" s="208">
        <v>5.0000000000000002E-05</v>
      </c>
      <c r="R212" s="208">
        <f>Q212*H212</f>
        <v>5.2500000000000002E-05</v>
      </c>
      <c r="S212" s="208">
        <v>0</v>
      </c>
      <c r="T212" s="209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10" t="s">
        <v>129</v>
      </c>
      <c r="AT212" s="210" t="s">
        <v>124</v>
      </c>
      <c r="AU212" s="210" t="s">
        <v>83</v>
      </c>
      <c r="AY212" s="16" t="s">
        <v>122</v>
      </c>
      <c r="BE212" s="211">
        <f>IF(N212="základní",J212,0)</f>
        <v>0</v>
      </c>
      <c r="BF212" s="211">
        <f>IF(N212="snížená",J212,0)</f>
        <v>0</v>
      </c>
      <c r="BG212" s="211">
        <f>IF(N212="zákl. přenesená",J212,0)</f>
        <v>0</v>
      </c>
      <c r="BH212" s="211">
        <f>IF(N212="sníž. přenesená",J212,0)</f>
        <v>0</v>
      </c>
      <c r="BI212" s="211">
        <f>IF(N212="nulová",J212,0)</f>
        <v>0</v>
      </c>
      <c r="BJ212" s="16" t="s">
        <v>81</v>
      </c>
      <c r="BK212" s="211">
        <f>ROUND(I212*H212,2)</f>
        <v>0</v>
      </c>
      <c r="BL212" s="16" t="s">
        <v>129</v>
      </c>
      <c r="BM212" s="210" t="s">
        <v>329</v>
      </c>
    </row>
    <row r="213" s="12" customFormat="1" ht="22.8" customHeight="1">
      <c r="A213" s="12"/>
      <c r="B213" s="183"/>
      <c r="C213" s="184"/>
      <c r="D213" s="185" t="s">
        <v>72</v>
      </c>
      <c r="E213" s="197" t="s">
        <v>159</v>
      </c>
      <c r="F213" s="197" t="s">
        <v>330</v>
      </c>
      <c r="G213" s="184"/>
      <c r="H213" s="184"/>
      <c r="I213" s="187"/>
      <c r="J213" s="198">
        <f>BK213</f>
        <v>0</v>
      </c>
      <c r="K213" s="184"/>
      <c r="L213" s="189"/>
      <c r="M213" s="190"/>
      <c r="N213" s="191"/>
      <c r="O213" s="191"/>
      <c r="P213" s="192">
        <f>SUM(P214:P215)</f>
        <v>0</v>
      </c>
      <c r="Q213" s="191"/>
      <c r="R213" s="192">
        <f>SUM(R214:R215)</f>
        <v>0.048000000000000001</v>
      </c>
      <c r="S213" s="191"/>
      <c r="T213" s="193">
        <f>SUM(T214:T215)</f>
        <v>0.048000000000000001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194" t="s">
        <v>81</v>
      </c>
      <c r="AT213" s="195" t="s">
        <v>72</v>
      </c>
      <c r="AU213" s="195" t="s">
        <v>81</v>
      </c>
      <c r="AY213" s="194" t="s">
        <v>122</v>
      </c>
      <c r="BK213" s="196">
        <f>SUM(BK214:BK215)</f>
        <v>0</v>
      </c>
    </row>
    <row r="214" s="2" customFormat="1" ht="24.15" customHeight="1">
      <c r="A214" s="37"/>
      <c r="B214" s="38"/>
      <c r="C214" s="199" t="s">
        <v>331</v>
      </c>
      <c r="D214" s="199" t="s">
        <v>124</v>
      </c>
      <c r="E214" s="200" t="s">
        <v>332</v>
      </c>
      <c r="F214" s="201" t="s">
        <v>333</v>
      </c>
      <c r="G214" s="202" t="s">
        <v>127</v>
      </c>
      <c r="H214" s="203">
        <v>200</v>
      </c>
      <c r="I214" s="204"/>
      <c r="J214" s="205">
        <f>ROUND(I214*H214,2)</f>
        <v>0</v>
      </c>
      <c r="K214" s="201" t="s">
        <v>128</v>
      </c>
      <c r="L214" s="43"/>
      <c r="M214" s="206" t="s">
        <v>19</v>
      </c>
      <c r="N214" s="207" t="s">
        <v>44</v>
      </c>
      <c r="O214" s="83"/>
      <c r="P214" s="208">
        <f>O214*H214</f>
        <v>0</v>
      </c>
      <c r="Q214" s="208">
        <v>0.00024000000000000001</v>
      </c>
      <c r="R214" s="208">
        <f>Q214*H214</f>
        <v>0.048000000000000001</v>
      </c>
      <c r="S214" s="208">
        <v>0.00024000000000000001</v>
      </c>
      <c r="T214" s="209">
        <f>S214*H214</f>
        <v>0.048000000000000001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10" t="s">
        <v>129</v>
      </c>
      <c r="AT214" s="210" t="s">
        <v>124</v>
      </c>
      <c r="AU214" s="210" t="s">
        <v>83</v>
      </c>
      <c r="AY214" s="16" t="s">
        <v>122</v>
      </c>
      <c r="BE214" s="211">
        <f>IF(N214="základní",J214,0)</f>
        <v>0</v>
      </c>
      <c r="BF214" s="211">
        <f>IF(N214="snížená",J214,0)</f>
        <v>0</v>
      </c>
      <c r="BG214" s="211">
        <f>IF(N214="zákl. přenesená",J214,0)</f>
        <v>0</v>
      </c>
      <c r="BH214" s="211">
        <f>IF(N214="sníž. přenesená",J214,0)</f>
        <v>0</v>
      </c>
      <c r="BI214" s="211">
        <f>IF(N214="nulová",J214,0)</f>
        <v>0</v>
      </c>
      <c r="BJ214" s="16" t="s">
        <v>81</v>
      </c>
      <c r="BK214" s="211">
        <f>ROUND(I214*H214,2)</f>
        <v>0</v>
      </c>
      <c r="BL214" s="16" t="s">
        <v>129</v>
      </c>
      <c r="BM214" s="210" t="s">
        <v>334</v>
      </c>
    </row>
    <row r="215" s="2" customFormat="1">
      <c r="A215" s="37"/>
      <c r="B215" s="38"/>
      <c r="C215" s="39"/>
      <c r="D215" s="212" t="s">
        <v>131</v>
      </c>
      <c r="E215" s="39"/>
      <c r="F215" s="213" t="s">
        <v>335</v>
      </c>
      <c r="G215" s="39"/>
      <c r="H215" s="39"/>
      <c r="I215" s="214"/>
      <c r="J215" s="39"/>
      <c r="K215" s="39"/>
      <c r="L215" s="43"/>
      <c r="M215" s="215"/>
      <c r="N215" s="216"/>
      <c r="O215" s="83"/>
      <c r="P215" s="83"/>
      <c r="Q215" s="83"/>
      <c r="R215" s="83"/>
      <c r="S215" s="83"/>
      <c r="T215" s="84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131</v>
      </c>
      <c r="AU215" s="16" t="s">
        <v>83</v>
      </c>
    </row>
    <row r="216" s="12" customFormat="1" ht="22.8" customHeight="1">
      <c r="A216" s="12"/>
      <c r="B216" s="183"/>
      <c r="C216" s="184"/>
      <c r="D216" s="185" t="s">
        <v>72</v>
      </c>
      <c r="E216" s="197" t="s">
        <v>176</v>
      </c>
      <c r="F216" s="197" t="s">
        <v>336</v>
      </c>
      <c r="G216" s="184"/>
      <c r="H216" s="184"/>
      <c r="I216" s="187"/>
      <c r="J216" s="198">
        <f>BK216</f>
        <v>0</v>
      </c>
      <c r="K216" s="184"/>
      <c r="L216" s="189"/>
      <c r="M216" s="190"/>
      <c r="N216" s="191"/>
      <c r="O216" s="191"/>
      <c r="P216" s="192">
        <f>SUM(P217:P229)</f>
        <v>0</v>
      </c>
      <c r="Q216" s="191"/>
      <c r="R216" s="192">
        <f>SUM(R217:R229)</f>
        <v>0.00093599999999999998</v>
      </c>
      <c r="S216" s="191"/>
      <c r="T216" s="193">
        <f>SUM(T217:T229)</f>
        <v>1.6184000000000001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94" t="s">
        <v>81</v>
      </c>
      <c r="AT216" s="195" t="s">
        <v>72</v>
      </c>
      <c r="AU216" s="195" t="s">
        <v>81</v>
      </c>
      <c r="AY216" s="194" t="s">
        <v>122</v>
      </c>
      <c r="BK216" s="196">
        <f>SUM(BK217:BK229)</f>
        <v>0</v>
      </c>
    </row>
    <row r="217" s="2" customFormat="1" ht="37.8" customHeight="1">
      <c r="A217" s="37"/>
      <c r="B217" s="38"/>
      <c r="C217" s="199" t="s">
        <v>337</v>
      </c>
      <c r="D217" s="199" t="s">
        <v>124</v>
      </c>
      <c r="E217" s="200" t="s">
        <v>338</v>
      </c>
      <c r="F217" s="201" t="s">
        <v>339</v>
      </c>
      <c r="G217" s="202" t="s">
        <v>127</v>
      </c>
      <c r="H217" s="203">
        <v>6.2400000000000002</v>
      </c>
      <c r="I217" s="204"/>
      <c r="J217" s="205">
        <f>ROUND(I217*H217,2)</f>
        <v>0</v>
      </c>
      <c r="K217" s="201" t="s">
        <v>128</v>
      </c>
      <c r="L217" s="43"/>
      <c r="M217" s="206" t="s">
        <v>19</v>
      </c>
      <c r="N217" s="207" t="s">
        <v>44</v>
      </c>
      <c r="O217" s="83"/>
      <c r="P217" s="208">
        <f>O217*H217</f>
        <v>0</v>
      </c>
      <c r="Q217" s="208">
        <v>0.00014999999999999999</v>
      </c>
      <c r="R217" s="208">
        <f>Q217*H217</f>
        <v>0.00093599999999999998</v>
      </c>
      <c r="S217" s="208">
        <v>0</v>
      </c>
      <c r="T217" s="209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10" t="s">
        <v>129</v>
      </c>
      <c r="AT217" s="210" t="s">
        <v>124</v>
      </c>
      <c r="AU217" s="210" t="s">
        <v>83</v>
      </c>
      <c r="AY217" s="16" t="s">
        <v>122</v>
      </c>
      <c r="BE217" s="211">
        <f>IF(N217="základní",J217,0)</f>
        <v>0</v>
      </c>
      <c r="BF217" s="211">
        <f>IF(N217="snížená",J217,0)</f>
        <v>0</v>
      </c>
      <c r="BG217" s="211">
        <f>IF(N217="zákl. přenesená",J217,0)</f>
        <v>0</v>
      </c>
      <c r="BH217" s="211">
        <f>IF(N217="sníž. přenesená",J217,0)</f>
        <v>0</v>
      </c>
      <c r="BI217" s="211">
        <f>IF(N217="nulová",J217,0)</f>
        <v>0</v>
      </c>
      <c r="BJ217" s="16" t="s">
        <v>81</v>
      </c>
      <c r="BK217" s="211">
        <f>ROUND(I217*H217,2)</f>
        <v>0</v>
      </c>
      <c r="BL217" s="16" t="s">
        <v>129</v>
      </c>
      <c r="BM217" s="210" t="s">
        <v>340</v>
      </c>
    </row>
    <row r="218" s="2" customFormat="1">
      <c r="A218" s="37"/>
      <c r="B218" s="38"/>
      <c r="C218" s="39"/>
      <c r="D218" s="212" t="s">
        <v>131</v>
      </c>
      <c r="E218" s="39"/>
      <c r="F218" s="213" t="s">
        <v>341</v>
      </c>
      <c r="G218" s="39"/>
      <c r="H218" s="39"/>
      <c r="I218" s="214"/>
      <c r="J218" s="39"/>
      <c r="K218" s="39"/>
      <c r="L218" s="43"/>
      <c r="M218" s="215"/>
      <c r="N218" s="216"/>
      <c r="O218" s="83"/>
      <c r="P218" s="83"/>
      <c r="Q218" s="83"/>
      <c r="R218" s="83"/>
      <c r="S218" s="83"/>
      <c r="T218" s="84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6" t="s">
        <v>131</v>
      </c>
      <c r="AU218" s="16" t="s">
        <v>83</v>
      </c>
    </row>
    <row r="219" s="13" customFormat="1">
      <c r="A219" s="13"/>
      <c r="B219" s="217"/>
      <c r="C219" s="218"/>
      <c r="D219" s="219" t="s">
        <v>133</v>
      </c>
      <c r="E219" s="220" t="s">
        <v>19</v>
      </c>
      <c r="F219" s="221" t="s">
        <v>342</v>
      </c>
      <c r="G219" s="218"/>
      <c r="H219" s="222">
        <v>6.2400000000000002</v>
      </c>
      <c r="I219" s="223"/>
      <c r="J219" s="218"/>
      <c r="K219" s="218"/>
      <c r="L219" s="224"/>
      <c r="M219" s="225"/>
      <c r="N219" s="226"/>
      <c r="O219" s="226"/>
      <c r="P219" s="226"/>
      <c r="Q219" s="226"/>
      <c r="R219" s="226"/>
      <c r="S219" s="226"/>
      <c r="T219" s="227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28" t="s">
        <v>133</v>
      </c>
      <c r="AU219" s="228" t="s">
        <v>83</v>
      </c>
      <c r="AV219" s="13" t="s">
        <v>83</v>
      </c>
      <c r="AW219" s="13" t="s">
        <v>34</v>
      </c>
      <c r="AX219" s="13" t="s">
        <v>73</v>
      </c>
      <c r="AY219" s="228" t="s">
        <v>122</v>
      </c>
    </row>
    <row r="220" s="14" customFormat="1">
      <c r="A220" s="14"/>
      <c r="B220" s="229"/>
      <c r="C220" s="230"/>
      <c r="D220" s="219" t="s">
        <v>133</v>
      </c>
      <c r="E220" s="231" t="s">
        <v>19</v>
      </c>
      <c r="F220" s="232" t="s">
        <v>135</v>
      </c>
      <c r="G220" s="230"/>
      <c r="H220" s="233">
        <v>6.2400000000000002</v>
      </c>
      <c r="I220" s="234"/>
      <c r="J220" s="230"/>
      <c r="K220" s="230"/>
      <c r="L220" s="235"/>
      <c r="M220" s="236"/>
      <c r="N220" s="237"/>
      <c r="O220" s="237"/>
      <c r="P220" s="237"/>
      <c r="Q220" s="237"/>
      <c r="R220" s="237"/>
      <c r="S220" s="237"/>
      <c r="T220" s="238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39" t="s">
        <v>133</v>
      </c>
      <c r="AU220" s="239" t="s">
        <v>83</v>
      </c>
      <c r="AV220" s="14" t="s">
        <v>129</v>
      </c>
      <c r="AW220" s="14" t="s">
        <v>34</v>
      </c>
      <c r="AX220" s="14" t="s">
        <v>81</v>
      </c>
      <c r="AY220" s="239" t="s">
        <v>122</v>
      </c>
    </row>
    <row r="221" s="2" customFormat="1" ht="24.15" customHeight="1">
      <c r="A221" s="37"/>
      <c r="B221" s="38"/>
      <c r="C221" s="199" t="s">
        <v>343</v>
      </c>
      <c r="D221" s="199" t="s">
        <v>124</v>
      </c>
      <c r="E221" s="200" t="s">
        <v>344</v>
      </c>
      <c r="F221" s="201" t="s">
        <v>345</v>
      </c>
      <c r="G221" s="202" t="s">
        <v>268</v>
      </c>
      <c r="H221" s="203">
        <v>14.449999999999999</v>
      </c>
      <c r="I221" s="204"/>
      <c r="J221" s="205">
        <f>ROUND(I221*H221,2)</f>
        <v>0</v>
      </c>
      <c r="K221" s="201" t="s">
        <v>128</v>
      </c>
      <c r="L221" s="43"/>
      <c r="M221" s="206" t="s">
        <v>19</v>
      </c>
      <c r="N221" s="207" t="s">
        <v>44</v>
      </c>
      <c r="O221" s="83"/>
      <c r="P221" s="208">
        <f>O221*H221</f>
        <v>0</v>
      </c>
      <c r="Q221" s="208">
        <v>0</v>
      </c>
      <c r="R221" s="208">
        <f>Q221*H221</f>
        <v>0</v>
      </c>
      <c r="S221" s="208">
        <v>0.112</v>
      </c>
      <c r="T221" s="209">
        <f>S221*H221</f>
        <v>1.6184000000000001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10" t="s">
        <v>129</v>
      </c>
      <c r="AT221" s="210" t="s">
        <v>124</v>
      </c>
      <c r="AU221" s="210" t="s">
        <v>83</v>
      </c>
      <c r="AY221" s="16" t="s">
        <v>122</v>
      </c>
      <c r="BE221" s="211">
        <f>IF(N221="základní",J221,0)</f>
        <v>0</v>
      </c>
      <c r="BF221" s="211">
        <f>IF(N221="snížená",J221,0)</f>
        <v>0</v>
      </c>
      <c r="BG221" s="211">
        <f>IF(N221="zákl. přenesená",J221,0)</f>
        <v>0</v>
      </c>
      <c r="BH221" s="211">
        <f>IF(N221="sníž. přenesená",J221,0)</f>
        <v>0</v>
      </c>
      <c r="BI221" s="211">
        <f>IF(N221="nulová",J221,0)</f>
        <v>0</v>
      </c>
      <c r="BJ221" s="16" t="s">
        <v>81</v>
      </c>
      <c r="BK221" s="211">
        <f>ROUND(I221*H221,2)</f>
        <v>0</v>
      </c>
      <c r="BL221" s="16" t="s">
        <v>129</v>
      </c>
      <c r="BM221" s="210" t="s">
        <v>346</v>
      </c>
    </row>
    <row r="222" s="2" customFormat="1">
      <c r="A222" s="37"/>
      <c r="B222" s="38"/>
      <c r="C222" s="39"/>
      <c r="D222" s="212" t="s">
        <v>131</v>
      </c>
      <c r="E222" s="39"/>
      <c r="F222" s="213" t="s">
        <v>347</v>
      </c>
      <c r="G222" s="39"/>
      <c r="H222" s="39"/>
      <c r="I222" s="214"/>
      <c r="J222" s="39"/>
      <c r="K222" s="39"/>
      <c r="L222" s="43"/>
      <c r="M222" s="215"/>
      <c r="N222" s="216"/>
      <c r="O222" s="83"/>
      <c r="P222" s="83"/>
      <c r="Q222" s="83"/>
      <c r="R222" s="83"/>
      <c r="S222" s="83"/>
      <c r="T222" s="84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131</v>
      </c>
      <c r="AU222" s="16" t="s">
        <v>83</v>
      </c>
    </row>
    <row r="223" s="13" customFormat="1">
      <c r="A223" s="13"/>
      <c r="B223" s="217"/>
      <c r="C223" s="218"/>
      <c r="D223" s="219" t="s">
        <v>133</v>
      </c>
      <c r="E223" s="220" t="s">
        <v>19</v>
      </c>
      <c r="F223" s="221" t="s">
        <v>348</v>
      </c>
      <c r="G223" s="218"/>
      <c r="H223" s="222">
        <v>11.609999999999999</v>
      </c>
      <c r="I223" s="223"/>
      <c r="J223" s="218"/>
      <c r="K223" s="218"/>
      <c r="L223" s="224"/>
      <c r="M223" s="225"/>
      <c r="N223" s="226"/>
      <c r="O223" s="226"/>
      <c r="P223" s="226"/>
      <c r="Q223" s="226"/>
      <c r="R223" s="226"/>
      <c r="S223" s="226"/>
      <c r="T223" s="227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28" t="s">
        <v>133</v>
      </c>
      <c r="AU223" s="228" t="s">
        <v>83</v>
      </c>
      <c r="AV223" s="13" t="s">
        <v>83</v>
      </c>
      <c r="AW223" s="13" t="s">
        <v>34</v>
      </c>
      <c r="AX223" s="13" t="s">
        <v>73</v>
      </c>
      <c r="AY223" s="228" t="s">
        <v>122</v>
      </c>
    </row>
    <row r="224" s="13" customFormat="1">
      <c r="A224" s="13"/>
      <c r="B224" s="217"/>
      <c r="C224" s="218"/>
      <c r="D224" s="219" t="s">
        <v>133</v>
      </c>
      <c r="E224" s="220" t="s">
        <v>19</v>
      </c>
      <c r="F224" s="221" t="s">
        <v>349</v>
      </c>
      <c r="G224" s="218"/>
      <c r="H224" s="222">
        <v>2.8399999999999999</v>
      </c>
      <c r="I224" s="223"/>
      <c r="J224" s="218"/>
      <c r="K224" s="218"/>
      <c r="L224" s="224"/>
      <c r="M224" s="225"/>
      <c r="N224" s="226"/>
      <c r="O224" s="226"/>
      <c r="P224" s="226"/>
      <c r="Q224" s="226"/>
      <c r="R224" s="226"/>
      <c r="S224" s="226"/>
      <c r="T224" s="227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28" t="s">
        <v>133</v>
      </c>
      <c r="AU224" s="228" t="s">
        <v>83</v>
      </c>
      <c r="AV224" s="13" t="s">
        <v>83</v>
      </c>
      <c r="AW224" s="13" t="s">
        <v>34</v>
      </c>
      <c r="AX224" s="13" t="s">
        <v>73</v>
      </c>
      <c r="AY224" s="228" t="s">
        <v>122</v>
      </c>
    </row>
    <row r="225" s="14" customFormat="1">
      <c r="A225" s="14"/>
      <c r="B225" s="229"/>
      <c r="C225" s="230"/>
      <c r="D225" s="219" t="s">
        <v>133</v>
      </c>
      <c r="E225" s="231" t="s">
        <v>19</v>
      </c>
      <c r="F225" s="232" t="s">
        <v>135</v>
      </c>
      <c r="G225" s="230"/>
      <c r="H225" s="233">
        <v>14.449999999999999</v>
      </c>
      <c r="I225" s="234"/>
      <c r="J225" s="230"/>
      <c r="K225" s="230"/>
      <c r="L225" s="235"/>
      <c r="M225" s="236"/>
      <c r="N225" s="237"/>
      <c r="O225" s="237"/>
      <c r="P225" s="237"/>
      <c r="Q225" s="237"/>
      <c r="R225" s="237"/>
      <c r="S225" s="237"/>
      <c r="T225" s="238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39" t="s">
        <v>133</v>
      </c>
      <c r="AU225" s="239" t="s">
        <v>83</v>
      </c>
      <c r="AV225" s="14" t="s">
        <v>129</v>
      </c>
      <c r="AW225" s="14" t="s">
        <v>34</v>
      </c>
      <c r="AX225" s="14" t="s">
        <v>81</v>
      </c>
      <c r="AY225" s="239" t="s">
        <v>122</v>
      </c>
    </row>
    <row r="226" s="2" customFormat="1" ht="24.15" customHeight="1">
      <c r="A226" s="37"/>
      <c r="B226" s="38"/>
      <c r="C226" s="199" t="s">
        <v>350</v>
      </c>
      <c r="D226" s="199" t="s">
        <v>124</v>
      </c>
      <c r="E226" s="200" t="s">
        <v>351</v>
      </c>
      <c r="F226" s="201" t="s">
        <v>352</v>
      </c>
      <c r="G226" s="202" t="s">
        <v>127</v>
      </c>
      <c r="H226" s="203">
        <v>4.1799999999999997</v>
      </c>
      <c r="I226" s="204"/>
      <c r="J226" s="205">
        <f>ROUND(I226*H226,2)</f>
        <v>0</v>
      </c>
      <c r="K226" s="201" t="s">
        <v>128</v>
      </c>
      <c r="L226" s="43"/>
      <c r="M226" s="206" t="s">
        <v>19</v>
      </c>
      <c r="N226" s="207" t="s">
        <v>44</v>
      </c>
      <c r="O226" s="83"/>
      <c r="P226" s="208">
        <f>O226*H226</f>
        <v>0</v>
      </c>
      <c r="Q226" s="208">
        <v>0</v>
      </c>
      <c r="R226" s="208">
        <f>Q226*H226</f>
        <v>0</v>
      </c>
      <c r="S226" s="208">
        <v>0</v>
      </c>
      <c r="T226" s="209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10" t="s">
        <v>216</v>
      </c>
      <c r="AT226" s="210" t="s">
        <v>124</v>
      </c>
      <c r="AU226" s="210" t="s">
        <v>83</v>
      </c>
      <c r="AY226" s="16" t="s">
        <v>122</v>
      </c>
      <c r="BE226" s="211">
        <f>IF(N226="základní",J226,0)</f>
        <v>0</v>
      </c>
      <c r="BF226" s="211">
        <f>IF(N226="snížená",J226,0)</f>
        <v>0</v>
      </c>
      <c r="BG226" s="211">
        <f>IF(N226="zákl. přenesená",J226,0)</f>
        <v>0</v>
      </c>
      <c r="BH226" s="211">
        <f>IF(N226="sníž. přenesená",J226,0)</f>
        <v>0</v>
      </c>
      <c r="BI226" s="211">
        <f>IF(N226="nulová",J226,0)</f>
        <v>0</v>
      </c>
      <c r="BJ226" s="16" t="s">
        <v>81</v>
      </c>
      <c r="BK226" s="211">
        <f>ROUND(I226*H226,2)</f>
        <v>0</v>
      </c>
      <c r="BL226" s="16" t="s">
        <v>216</v>
      </c>
      <c r="BM226" s="210" t="s">
        <v>353</v>
      </c>
    </row>
    <row r="227" s="2" customFormat="1">
      <c r="A227" s="37"/>
      <c r="B227" s="38"/>
      <c r="C227" s="39"/>
      <c r="D227" s="212" t="s">
        <v>131</v>
      </c>
      <c r="E227" s="39"/>
      <c r="F227" s="213" t="s">
        <v>354</v>
      </c>
      <c r="G227" s="39"/>
      <c r="H227" s="39"/>
      <c r="I227" s="214"/>
      <c r="J227" s="39"/>
      <c r="K227" s="39"/>
      <c r="L227" s="43"/>
      <c r="M227" s="215"/>
      <c r="N227" s="216"/>
      <c r="O227" s="83"/>
      <c r="P227" s="83"/>
      <c r="Q227" s="83"/>
      <c r="R227" s="83"/>
      <c r="S227" s="83"/>
      <c r="T227" s="84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16" t="s">
        <v>131</v>
      </c>
      <c r="AU227" s="16" t="s">
        <v>83</v>
      </c>
    </row>
    <row r="228" s="13" customFormat="1">
      <c r="A228" s="13"/>
      <c r="B228" s="217"/>
      <c r="C228" s="218"/>
      <c r="D228" s="219" t="s">
        <v>133</v>
      </c>
      <c r="E228" s="220" t="s">
        <v>19</v>
      </c>
      <c r="F228" s="221" t="s">
        <v>355</v>
      </c>
      <c r="G228" s="218"/>
      <c r="H228" s="222">
        <v>4.1799999999999997</v>
      </c>
      <c r="I228" s="223"/>
      <c r="J228" s="218"/>
      <c r="K228" s="218"/>
      <c r="L228" s="224"/>
      <c r="M228" s="225"/>
      <c r="N228" s="226"/>
      <c r="O228" s="226"/>
      <c r="P228" s="226"/>
      <c r="Q228" s="226"/>
      <c r="R228" s="226"/>
      <c r="S228" s="226"/>
      <c r="T228" s="22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28" t="s">
        <v>133</v>
      </c>
      <c r="AU228" s="228" t="s">
        <v>83</v>
      </c>
      <c r="AV228" s="13" t="s">
        <v>83</v>
      </c>
      <c r="AW228" s="13" t="s">
        <v>34</v>
      </c>
      <c r="AX228" s="13" t="s">
        <v>73</v>
      </c>
      <c r="AY228" s="228" t="s">
        <v>122</v>
      </c>
    </row>
    <row r="229" s="14" customFormat="1">
      <c r="A229" s="14"/>
      <c r="B229" s="229"/>
      <c r="C229" s="230"/>
      <c r="D229" s="219" t="s">
        <v>133</v>
      </c>
      <c r="E229" s="231" t="s">
        <v>19</v>
      </c>
      <c r="F229" s="232" t="s">
        <v>135</v>
      </c>
      <c r="G229" s="230"/>
      <c r="H229" s="233">
        <v>4.1799999999999997</v>
      </c>
      <c r="I229" s="234"/>
      <c r="J229" s="230"/>
      <c r="K229" s="230"/>
      <c r="L229" s="235"/>
      <c r="M229" s="236"/>
      <c r="N229" s="237"/>
      <c r="O229" s="237"/>
      <c r="P229" s="237"/>
      <c r="Q229" s="237"/>
      <c r="R229" s="237"/>
      <c r="S229" s="237"/>
      <c r="T229" s="238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39" t="s">
        <v>133</v>
      </c>
      <c r="AU229" s="239" t="s">
        <v>83</v>
      </c>
      <c r="AV229" s="14" t="s">
        <v>129</v>
      </c>
      <c r="AW229" s="14" t="s">
        <v>34</v>
      </c>
      <c r="AX229" s="14" t="s">
        <v>81</v>
      </c>
      <c r="AY229" s="239" t="s">
        <v>122</v>
      </c>
    </row>
    <row r="230" s="12" customFormat="1" ht="22.8" customHeight="1">
      <c r="A230" s="12"/>
      <c r="B230" s="183"/>
      <c r="C230" s="184"/>
      <c r="D230" s="185" t="s">
        <v>72</v>
      </c>
      <c r="E230" s="197" t="s">
        <v>356</v>
      </c>
      <c r="F230" s="197" t="s">
        <v>357</v>
      </c>
      <c r="G230" s="184"/>
      <c r="H230" s="184"/>
      <c r="I230" s="187"/>
      <c r="J230" s="198">
        <f>BK230</f>
        <v>0</v>
      </c>
      <c r="K230" s="184"/>
      <c r="L230" s="189"/>
      <c r="M230" s="190"/>
      <c r="N230" s="191"/>
      <c r="O230" s="191"/>
      <c r="P230" s="192">
        <f>SUM(P231:P241)</f>
        <v>0</v>
      </c>
      <c r="Q230" s="191"/>
      <c r="R230" s="192">
        <f>SUM(R231:R241)</f>
        <v>0</v>
      </c>
      <c r="S230" s="191"/>
      <c r="T230" s="193">
        <f>SUM(T231:T241)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194" t="s">
        <v>81</v>
      </c>
      <c r="AT230" s="195" t="s">
        <v>72</v>
      </c>
      <c r="AU230" s="195" t="s">
        <v>81</v>
      </c>
      <c r="AY230" s="194" t="s">
        <v>122</v>
      </c>
      <c r="BK230" s="196">
        <f>SUM(BK231:BK241)</f>
        <v>0</v>
      </c>
    </row>
    <row r="231" s="2" customFormat="1" ht="55.5" customHeight="1">
      <c r="A231" s="37"/>
      <c r="B231" s="38"/>
      <c r="C231" s="199" t="s">
        <v>358</v>
      </c>
      <c r="D231" s="199" t="s">
        <v>124</v>
      </c>
      <c r="E231" s="200" t="s">
        <v>359</v>
      </c>
      <c r="F231" s="201" t="s">
        <v>360</v>
      </c>
      <c r="G231" s="202" t="s">
        <v>172</v>
      </c>
      <c r="H231" s="203">
        <v>24.991</v>
      </c>
      <c r="I231" s="204"/>
      <c r="J231" s="205">
        <f>ROUND(I231*H231,2)</f>
        <v>0</v>
      </c>
      <c r="K231" s="201" t="s">
        <v>128</v>
      </c>
      <c r="L231" s="43"/>
      <c r="M231" s="206" t="s">
        <v>19</v>
      </c>
      <c r="N231" s="207" t="s">
        <v>44</v>
      </c>
      <c r="O231" s="83"/>
      <c r="P231" s="208">
        <f>O231*H231</f>
        <v>0</v>
      </c>
      <c r="Q231" s="208">
        <v>0</v>
      </c>
      <c r="R231" s="208">
        <f>Q231*H231</f>
        <v>0</v>
      </c>
      <c r="S231" s="208">
        <v>0</v>
      </c>
      <c r="T231" s="209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10" t="s">
        <v>129</v>
      </c>
      <c r="AT231" s="210" t="s">
        <v>124</v>
      </c>
      <c r="AU231" s="210" t="s">
        <v>83</v>
      </c>
      <c r="AY231" s="16" t="s">
        <v>122</v>
      </c>
      <c r="BE231" s="211">
        <f>IF(N231="základní",J231,0)</f>
        <v>0</v>
      </c>
      <c r="BF231" s="211">
        <f>IF(N231="snížená",J231,0)</f>
        <v>0</v>
      </c>
      <c r="BG231" s="211">
        <f>IF(N231="zákl. přenesená",J231,0)</f>
        <v>0</v>
      </c>
      <c r="BH231" s="211">
        <f>IF(N231="sníž. přenesená",J231,0)</f>
        <v>0</v>
      </c>
      <c r="BI231" s="211">
        <f>IF(N231="nulová",J231,0)</f>
        <v>0</v>
      </c>
      <c r="BJ231" s="16" t="s">
        <v>81</v>
      </c>
      <c r="BK231" s="211">
        <f>ROUND(I231*H231,2)</f>
        <v>0</v>
      </c>
      <c r="BL231" s="16" t="s">
        <v>129</v>
      </c>
      <c r="BM231" s="210" t="s">
        <v>361</v>
      </c>
    </row>
    <row r="232" s="2" customFormat="1">
      <c r="A232" s="37"/>
      <c r="B232" s="38"/>
      <c r="C232" s="39"/>
      <c r="D232" s="212" t="s">
        <v>131</v>
      </c>
      <c r="E232" s="39"/>
      <c r="F232" s="213" t="s">
        <v>362</v>
      </c>
      <c r="G232" s="39"/>
      <c r="H232" s="39"/>
      <c r="I232" s="214"/>
      <c r="J232" s="39"/>
      <c r="K232" s="39"/>
      <c r="L232" s="43"/>
      <c r="M232" s="215"/>
      <c r="N232" s="216"/>
      <c r="O232" s="83"/>
      <c r="P232" s="83"/>
      <c r="Q232" s="83"/>
      <c r="R232" s="83"/>
      <c r="S232" s="83"/>
      <c r="T232" s="84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131</v>
      </c>
      <c r="AU232" s="16" t="s">
        <v>83</v>
      </c>
    </row>
    <row r="233" s="2" customFormat="1" ht="44.25" customHeight="1">
      <c r="A233" s="37"/>
      <c r="B233" s="38"/>
      <c r="C233" s="199" t="s">
        <v>363</v>
      </c>
      <c r="D233" s="199" t="s">
        <v>124</v>
      </c>
      <c r="E233" s="200" t="s">
        <v>364</v>
      </c>
      <c r="F233" s="201" t="s">
        <v>365</v>
      </c>
      <c r="G233" s="202" t="s">
        <v>172</v>
      </c>
      <c r="H233" s="203">
        <v>26.094000000000001</v>
      </c>
      <c r="I233" s="204"/>
      <c r="J233" s="205">
        <f>ROUND(I233*H233,2)</f>
        <v>0</v>
      </c>
      <c r="K233" s="201" t="s">
        <v>128</v>
      </c>
      <c r="L233" s="43"/>
      <c r="M233" s="206" t="s">
        <v>19</v>
      </c>
      <c r="N233" s="207" t="s">
        <v>44</v>
      </c>
      <c r="O233" s="83"/>
      <c r="P233" s="208">
        <f>O233*H233</f>
        <v>0</v>
      </c>
      <c r="Q233" s="208">
        <v>0</v>
      </c>
      <c r="R233" s="208">
        <f>Q233*H233</f>
        <v>0</v>
      </c>
      <c r="S233" s="208">
        <v>0</v>
      </c>
      <c r="T233" s="209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10" t="s">
        <v>129</v>
      </c>
      <c r="AT233" s="210" t="s">
        <v>124</v>
      </c>
      <c r="AU233" s="210" t="s">
        <v>83</v>
      </c>
      <c r="AY233" s="16" t="s">
        <v>122</v>
      </c>
      <c r="BE233" s="211">
        <f>IF(N233="základní",J233,0)</f>
        <v>0</v>
      </c>
      <c r="BF233" s="211">
        <f>IF(N233="snížená",J233,0)</f>
        <v>0</v>
      </c>
      <c r="BG233" s="211">
        <f>IF(N233="zákl. přenesená",J233,0)</f>
        <v>0</v>
      </c>
      <c r="BH233" s="211">
        <f>IF(N233="sníž. přenesená",J233,0)</f>
        <v>0</v>
      </c>
      <c r="BI233" s="211">
        <f>IF(N233="nulová",J233,0)</f>
        <v>0</v>
      </c>
      <c r="BJ233" s="16" t="s">
        <v>81</v>
      </c>
      <c r="BK233" s="211">
        <f>ROUND(I233*H233,2)</f>
        <v>0</v>
      </c>
      <c r="BL233" s="16" t="s">
        <v>129</v>
      </c>
      <c r="BM233" s="210" t="s">
        <v>366</v>
      </c>
    </row>
    <row r="234" s="2" customFormat="1">
      <c r="A234" s="37"/>
      <c r="B234" s="38"/>
      <c r="C234" s="39"/>
      <c r="D234" s="212" t="s">
        <v>131</v>
      </c>
      <c r="E234" s="39"/>
      <c r="F234" s="213" t="s">
        <v>367</v>
      </c>
      <c r="G234" s="39"/>
      <c r="H234" s="39"/>
      <c r="I234" s="214"/>
      <c r="J234" s="39"/>
      <c r="K234" s="39"/>
      <c r="L234" s="43"/>
      <c r="M234" s="215"/>
      <c r="N234" s="216"/>
      <c r="O234" s="83"/>
      <c r="P234" s="83"/>
      <c r="Q234" s="83"/>
      <c r="R234" s="83"/>
      <c r="S234" s="83"/>
      <c r="T234" s="84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6" t="s">
        <v>131</v>
      </c>
      <c r="AU234" s="16" t="s">
        <v>83</v>
      </c>
    </row>
    <row r="235" s="13" customFormat="1">
      <c r="A235" s="13"/>
      <c r="B235" s="217"/>
      <c r="C235" s="218"/>
      <c r="D235" s="219" t="s">
        <v>133</v>
      </c>
      <c r="E235" s="220" t="s">
        <v>19</v>
      </c>
      <c r="F235" s="221" t="s">
        <v>368</v>
      </c>
      <c r="G235" s="218"/>
      <c r="H235" s="222">
        <v>26.094000000000001</v>
      </c>
      <c r="I235" s="223"/>
      <c r="J235" s="218"/>
      <c r="K235" s="218"/>
      <c r="L235" s="224"/>
      <c r="M235" s="225"/>
      <c r="N235" s="226"/>
      <c r="O235" s="226"/>
      <c r="P235" s="226"/>
      <c r="Q235" s="226"/>
      <c r="R235" s="226"/>
      <c r="S235" s="226"/>
      <c r="T235" s="227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28" t="s">
        <v>133</v>
      </c>
      <c r="AU235" s="228" t="s">
        <v>83</v>
      </c>
      <c r="AV235" s="13" t="s">
        <v>83</v>
      </c>
      <c r="AW235" s="13" t="s">
        <v>34</v>
      </c>
      <c r="AX235" s="13" t="s">
        <v>73</v>
      </c>
      <c r="AY235" s="228" t="s">
        <v>122</v>
      </c>
    </row>
    <row r="236" s="14" customFormat="1">
      <c r="A236" s="14"/>
      <c r="B236" s="229"/>
      <c r="C236" s="230"/>
      <c r="D236" s="219" t="s">
        <v>133</v>
      </c>
      <c r="E236" s="231" t="s">
        <v>19</v>
      </c>
      <c r="F236" s="232" t="s">
        <v>135</v>
      </c>
      <c r="G236" s="230"/>
      <c r="H236" s="233">
        <v>26.094000000000001</v>
      </c>
      <c r="I236" s="234"/>
      <c r="J236" s="230"/>
      <c r="K236" s="230"/>
      <c r="L236" s="235"/>
      <c r="M236" s="236"/>
      <c r="N236" s="237"/>
      <c r="O236" s="237"/>
      <c r="P236" s="237"/>
      <c r="Q236" s="237"/>
      <c r="R236" s="237"/>
      <c r="S236" s="237"/>
      <c r="T236" s="238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39" t="s">
        <v>133</v>
      </c>
      <c r="AU236" s="239" t="s">
        <v>83</v>
      </c>
      <c r="AV236" s="14" t="s">
        <v>129</v>
      </c>
      <c r="AW236" s="14" t="s">
        <v>34</v>
      </c>
      <c r="AX236" s="14" t="s">
        <v>81</v>
      </c>
      <c r="AY236" s="239" t="s">
        <v>122</v>
      </c>
    </row>
    <row r="237" s="2" customFormat="1" ht="55.5" customHeight="1">
      <c r="A237" s="37"/>
      <c r="B237" s="38"/>
      <c r="C237" s="199" t="s">
        <v>369</v>
      </c>
      <c r="D237" s="199" t="s">
        <v>124</v>
      </c>
      <c r="E237" s="200" t="s">
        <v>370</v>
      </c>
      <c r="F237" s="201" t="s">
        <v>371</v>
      </c>
      <c r="G237" s="202" t="s">
        <v>172</v>
      </c>
      <c r="H237" s="203">
        <v>26.094000000000001</v>
      </c>
      <c r="I237" s="204"/>
      <c r="J237" s="205">
        <f>ROUND(I237*H237,2)</f>
        <v>0</v>
      </c>
      <c r="K237" s="201" t="s">
        <v>128</v>
      </c>
      <c r="L237" s="43"/>
      <c r="M237" s="206" t="s">
        <v>19</v>
      </c>
      <c r="N237" s="207" t="s">
        <v>44</v>
      </c>
      <c r="O237" s="83"/>
      <c r="P237" s="208">
        <f>O237*H237</f>
        <v>0</v>
      </c>
      <c r="Q237" s="208">
        <v>0</v>
      </c>
      <c r="R237" s="208">
        <f>Q237*H237</f>
        <v>0</v>
      </c>
      <c r="S237" s="208">
        <v>0</v>
      </c>
      <c r="T237" s="209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10" t="s">
        <v>129</v>
      </c>
      <c r="AT237" s="210" t="s">
        <v>124</v>
      </c>
      <c r="AU237" s="210" t="s">
        <v>83</v>
      </c>
      <c r="AY237" s="16" t="s">
        <v>122</v>
      </c>
      <c r="BE237" s="211">
        <f>IF(N237="základní",J237,0)</f>
        <v>0</v>
      </c>
      <c r="BF237" s="211">
        <f>IF(N237="snížená",J237,0)</f>
        <v>0</v>
      </c>
      <c r="BG237" s="211">
        <f>IF(N237="zákl. přenesená",J237,0)</f>
        <v>0</v>
      </c>
      <c r="BH237" s="211">
        <f>IF(N237="sníž. přenesená",J237,0)</f>
        <v>0</v>
      </c>
      <c r="BI237" s="211">
        <f>IF(N237="nulová",J237,0)</f>
        <v>0</v>
      </c>
      <c r="BJ237" s="16" t="s">
        <v>81</v>
      </c>
      <c r="BK237" s="211">
        <f>ROUND(I237*H237,2)</f>
        <v>0</v>
      </c>
      <c r="BL237" s="16" t="s">
        <v>129</v>
      </c>
      <c r="BM237" s="210" t="s">
        <v>372</v>
      </c>
    </row>
    <row r="238" s="2" customFormat="1">
      <c r="A238" s="37"/>
      <c r="B238" s="38"/>
      <c r="C238" s="39"/>
      <c r="D238" s="212" t="s">
        <v>131</v>
      </c>
      <c r="E238" s="39"/>
      <c r="F238" s="213" t="s">
        <v>373</v>
      </c>
      <c r="G238" s="39"/>
      <c r="H238" s="39"/>
      <c r="I238" s="214"/>
      <c r="J238" s="39"/>
      <c r="K238" s="39"/>
      <c r="L238" s="43"/>
      <c r="M238" s="215"/>
      <c r="N238" s="216"/>
      <c r="O238" s="83"/>
      <c r="P238" s="83"/>
      <c r="Q238" s="83"/>
      <c r="R238" s="83"/>
      <c r="S238" s="83"/>
      <c r="T238" s="84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131</v>
      </c>
      <c r="AU238" s="16" t="s">
        <v>83</v>
      </c>
    </row>
    <row r="239" s="2" customFormat="1" ht="62.7" customHeight="1">
      <c r="A239" s="37"/>
      <c r="B239" s="38"/>
      <c r="C239" s="199" t="s">
        <v>374</v>
      </c>
      <c r="D239" s="199" t="s">
        <v>124</v>
      </c>
      <c r="E239" s="200" t="s">
        <v>375</v>
      </c>
      <c r="F239" s="201" t="s">
        <v>376</v>
      </c>
      <c r="G239" s="202" t="s">
        <v>172</v>
      </c>
      <c r="H239" s="203">
        <v>156.56399999999999</v>
      </c>
      <c r="I239" s="204"/>
      <c r="J239" s="205">
        <f>ROUND(I239*H239,2)</f>
        <v>0</v>
      </c>
      <c r="K239" s="201" t="s">
        <v>128</v>
      </c>
      <c r="L239" s="43"/>
      <c r="M239" s="206" t="s">
        <v>19</v>
      </c>
      <c r="N239" s="207" t="s">
        <v>44</v>
      </c>
      <c r="O239" s="83"/>
      <c r="P239" s="208">
        <f>O239*H239</f>
        <v>0</v>
      </c>
      <c r="Q239" s="208">
        <v>0</v>
      </c>
      <c r="R239" s="208">
        <f>Q239*H239</f>
        <v>0</v>
      </c>
      <c r="S239" s="208">
        <v>0</v>
      </c>
      <c r="T239" s="209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10" t="s">
        <v>129</v>
      </c>
      <c r="AT239" s="210" t="s">
        <v>124</v>
      </c>
      <c r="AU239" s="210" t="s">
        <v>83</v>
      </c>
      <c r="AY239" s="16" t="s">
        <v>122</v>
      </c>
      <c r="BE239" s="211">
        <f>IF(N239="základní",J239,0)</f>
        <v>0</v>
      </c>
      <c r="BF239" s="211">
        <f>IF(N239="snížená",J239,0)</f>
        <v>0</v>
      </c>
      <c r="BG239" s="211">
        <f>IF(N239="zákl. přenesená",J239,0)</f>
        <v>0</v>
      </c>
      <c r="BH239" s="211">
        <f>IF(N239="sníž. přenesená",J239,0)</f>
        <v>0</v>
      </c>
      <c r="BI239" s="211">
        <f>IF(N239="nulová",J239,0)</f>
        <v>0</v>
      </c>
      <c r="BJ239" s="16" t="s">
        <v>81</v>
      </c>
      <c r="BK239" s="211">
        <f>ROUND(I239*H239,2)</f>
        <v>0</v>
      </c>
      <c r="BL239" s="16" t="s">
        <v>129</v>
      </c>
      <c r="BM239" s="210" t="s">
        <v>377</v>
      </c>
    </row>
    <row r="240" s="2" customFormat="1">
      <c r="A240" s="37"/>
      <c r="B240" s="38"/>
      <c r="C240" s="39"/>
      <c r="D240" s="212" t="s">
        <v>131</v>
      </c>
      <c r="E240" s="39"/>
      <c r="F240" s="213" t="s">
        <v>378</v>
      </c>
      <c r="G240" s="39"/>
      <c r="H240" s="39"/>
      <c r="I240" s="214"/>
      <c r="J240" s="39"/>
      <c r="K240" s="39"/>
      <c r="L240" s="43"/>
      <c r="M240" s="215"/>
      <c r="N240" s="216"/>
      <c r="O240" s="83"/>
      <c r="P240" s="83"/>
      <c r="Q240" s="83"/>
      <c r="R240" s="83"/>
      <c r="S240" s="83"/>
      <c r="T240" s="84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16" t="s">
        <v>131</v>
      </c>
      <c r="AU240" s="16" t="s">
        <v>83</v>
      </c>
    </row>
    <row r="241" s="13" customFormat="1">
      <c r="A241" s="13"/>
      <c r="B241" s="217"/>
      <c r="C241" s="218"/>
      <c r="D241" s="219" t="s">
        <v>133</v>
      </c>
      <c r="E241" s="218"/>
      <c r="F241" s="221" t="s">
        <v>379</v>
      </c>
      <c r="G241" s="218"/>
      <c r="H241" s="222">
        <v>156.56399999999999</v>
      </c>
      <c r="I241" s="223"/>
      <c r="J241" s="218"/>
      <c r="K241" s="218"/>
      <c r="L241" s="224"/>
      <c r="M241" s="225"/>
      <c r="N241" s="226"/>
      <c r="O241" s="226"/>
      <c r="P241" s="226"/>
      <c r="Q241" s="226"/>
      <c r="R241" s="226"/>
      <c r="S241" s="226"/>
      <c r="T241" s="227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28" t="s">
        <v>133</v>
      </c>
      <c r="AU241" s="228" t="s">
        <v>83</v>
      </c>
      <c r="AV241" s="13" t="s">
        <v>83</v>
      </c>
      <c r="AW241" s="13" t="s">
        <v>4</v>
      </c>
      <c r="AX241" s="13" t="s">
        <v>81</v>
      </c>
      <c r="AY241" s="228" t="s">
        <v>122</v>
      </c>
    </row>
    <row r="242" s="12" customFormat="1" ht="25.92" customHeight="1">
      <c r="A242" s="12"/>
      <c r="B242" s="183"/>
      <c r="C242" s="184"/>
      <c r="D242" s="185" t="s">
        <v>72</v>
      </c>
      <c r="E242" s="186" t="s">
        <v>380</v>
      </c>
      <c r="F242" s="186" t="s">
        <v>381</v>
      </c>
      <c r="G242" s="184"/>
      <c r="H242" s="184"/>
      <c r="I242" s="187"/>
      <c r="J242" s="188">
        <f>BK242</f>
        <v>0</v>
      </c>
      <c r="K242" s="184"/>
      <c r="L242" s="189"/>
      <c r="M242" s="190"/>
      <c r="N242" s="191"/>
      <c r="O242" s="191"/>
      <c r="P242" s="192">
        <f>P243+P258</f>
        <v>0</v>
      </c>
      <c r="Q242" s="191"/>
      <c r="R242" s="192">
        <f>R243+R258</f>
        <v>0.15242319999999998</v>
      </c>
      <c r="S242" s="191"/>
      <c r="T242" s="193">
        <f>T243+T258</f>
        <v>0.048000000000000001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194" t="s">
        <v>83</v>
      </c>
      <c r="AT242" s="195" t="s">
        <v>72</v>
      </c>
      <c r="AU242" s="195" t="s">
        <v>73</v>
      </c>
      <c r="AY242" s="194" t="s">
        <v>122</v>
      </c>
      <c r="BK242" s="196">
        <f>BK243+BK258</f>
        <v>0</v>
      </c>
    </row>
    <row r="243" s="12" customFormat="1" ht="22.8" customHeight="1">
      <c r="A243" s="12"/>
      <c r="B243" s="183"/>
      <c r="C243" s="184"/>
      <c r="D243" s="185" t="s">
        <v>72</v>
      </c>
      <c r="E243" s="197" t="s">
        <v>382</v>
      </c>
      <c r="F243" s="197" t="s">
        <v>383</v>
      </c>
      <c r="G243" s="184"/>
      <c r="H243" s="184"/>
      <c r="I243" s="187"/>
      <c r="J243" s="198">
        <f>BK243</f>
        <v>0</v>
      </c>
      <c r="K243" s="184"/>
      <c r="L243" s="189"/>
      <c r="M243" s="190"/>
      <c r="N243" s="191"/>
      <c r="O243" s="191"/>
      <c r="P243" s="192">
        <f>SUM(P244:P257)</f>
        <v>0</v>
      </c>
      <c r="Q243" s="191"/>
      <c r="R243" s="192">
        <f>SUM(R244:R257)</f>
        <v>0.14727279999999998</v>
      </c>
      <c r="S243" s="191"/>
      <c r="T243" s="193">
        <f>SUM(T244:T257)</f>
        <v>0.048000000000000001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194" t="s">
        <v>83</v>
      </c>
      <c r="AT243" s="195" t="s">
        <v>72</v>
      </c>
      <c r="AU243" s="195" t="s">
        <v>81</v>
      </c>
      <c r="AY243" s="194" t="s">
        <v>122</v>
      </c>
      <c r="BK243" s="196">
        <f>SUM(BK244:BK257)</f>
        <v>0</v>
      </c>
    </row>
    <row r="244" s="2" customFormat="1" ht="33" customHeight="1">
      <c r="A244" s="37"/>
      <c r="B244" s="38"/>
      <c r="C244" s="199" t="s">
        <v>384</v>
      </c>
      <c r="D244" s="199" t="s">
        <v>124</v>
      </c>
      <c r="E244" s="200" t="s">
        <v>385</v>
      </c>
      <c r="F244" s="201" t="s">
        <v>386</v>
      </c>
      <c r="G244" s="202" t="s">
        <v>268</v>
      </c>
      <c r="H244" s="203">
        <v>3</v>
      </c>
      <c r="I244" s="204"/>
      <c r="J244" s="205">
        <f>ROUND(I244*H244,2)</f>
        <v>0</v>
      </c>
      <c r="K244" s="201" t="s">
        <v>128</v>
      </c>
      <c r="L244" s="43"/>
      <c r="M244" s="206" t="s">
        <v>19</v>
      </c>
      <c r="N244" s="207" t="s">
        <v>44</v>
      </c>
      <c r="O244" s="83"/>
      <c r="P244" s="208">
        <f>O244*H244</f>
        <v>0</v>
      </c>
      <c r="Q244" s="208">
        <v>0</v>
      </c>
      <c r="R244" s="208">
        <f>Q244*H244</f>
        <v>0</v>
      </c>
      <c r="S244" s="208">
        <v>0.016</v>
      </c>
      <c r="T244" s="209">
        <f>S244*H244</f>
        <v>0.048000000000000001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10" t="s">
        <v>216</v>
      </c>
      <c r="AT244" s="210" t="s">
        <v>124</v>
      </c>
      <c r="AU244" s="210" t="s">
        <v>83</v>
      </c>
      <c r="AY244" s="16" t="s">
        <v>122</v>
      </c>
      <c r="BE244" s="211">
        <f>IF(N244="základní",J244,0)</f>
        <v>0</v>
      </c>
      <c r="BF244" s="211">
        <f>IF(N244="snížená",J244,0)</f>
        <v>0</v>
      </c>
      <c r="BG244" s="211">
        <f>IF(N244="zákl. přenesená",J244,0)</f>
        <v>0</v>
      </c>
      <c r="BH244" s="211">
        <f>IF(N244="sníž. přenesená",J244,0)</f>
        <v>0</v>
      </c>
      <c r="BI244" s="211">
        <f>IF(N244="nulová",J244,0)</f>
        <v>0</v>
      </c>
      <c r="BJ244" s="16" t="s">
        <v>81</v>
      </c>
      <c r="BK244" s="211">
        <f>ROUND(I244*H244,2)</f>
        <v>0</v>
      </c>
      <c r="BL244" s="16" t="s">
        <v>216</v>
      </c>
      <c r="BM244" s="210" t="s">
        <v>387</v>
      </c>
    </row>
    <row r="245" s="2" customFormat="1">
      <c r="A245" s="37"/>
      <c r="B245" s="38"/>
      <c r="C245" s="39"/>
      <c r="D245" s="212" t="s">
        <v>131</v>
      </c>
      <c r="E245" s="39"/>
      <c r="F245" s="213" t="s">
        <v>388</v>
      </c>
      <c r="G245" s="39"/>
      <c r="H245" s="39"/>
      <c r="I245" s="214"/>
      <c r="J245" s="39"/>
      <c r="K245" s="39"/>
      <c r="L245" s="43"/>
      <c r="M245" s="215"/>
      <c r="N245" s="216"/>
      <c r="O245" s="83"/>
      <c r="P245" s="83"/>
      <c r="Q245" s="83"/>
      <c r="R245" s="83"/>
      <c r="S245" s="83"/>
      <c r="T245" s="84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16" t="s">
        <v>131</v>
      </c>
      <c r="AU245" s="16" t="s">
        <v>83</v>
      </c>
    </row>
    <row r="246" s="2" customFormat="1" ht="24.15" customHeight="1">
      <c r="A246" s="37"/>
      <c r="B246" s="38"/>
      <c r="C246" s="199" t="s">
        <v>389</v>
      </c>
      <c r="D246" s="199" t="s">
        <v>124</v>
      </c>
      <c r="E246" s="200" t="s">
        <v>390</v>
      </c>
      <c r="F246" s="201" t="s">
        <v>391</v>
      </c>
      <c r="G246" s="202" t="s">
        <v>268</v>
      </c>
      <c r="H246" s="203">
        <v>40.240000000000002</v>
      </c>
      <c r="I246" s="204"/>
      <c r="J246" s="205">
        <f>ROUND(I246*H246,2)</f>
        <v>0</v>
      </c>
      <c r="K246" s="201" t="s">
        <v>19</v>
      </c>
      <c r="L246" s="43"/>
      <c r="M246" s="206" t="s">
        <v>19</v>
      </c>
      <c r="N246" s="207" t="s">
        <v>44</v>
      </c>
      <c r="O246" s="83"/>
      <c r="P246" s="208">
        <f>O246*H246</f>
        <v>0</v>
      </c>
      <c r="Q246" s="208">
        <v>0.00072000000000000005</v>
      </c>
      <c r="R246" s="208">
        <f>Q246*H246</f>
        <v>0.028972800000000003</v>
      </c>
      <c r="S246" s="208">
        <v>0</v>
      </c>
      <c r="T246" s="209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10" t="s">
        <v>216</v>
      </c>
      <c r="AT246" s="210" t="s">
        <v>124</v>
      </c>
      <c r="AU246" s="210" t="s">
        <v>83</v>
      </c>
      <c r="AY246" s="16" t="s">
        <v>122</v>
      </c>
      <c r="BE246" s="211">
        <f>IF(N246="základní",J246,0)</f>
        <v>0</v>
      </c>
      <c r="BF246" s="211">
        <f>IF(N246="snížená",J246,0)</f>
        <v>0</v>
      </c>
      <c r="BG246" s="211">
        <f>IF(N246="zákl. přenesená",J246,0)</f>
        <v>0</v>
      </c>
      <c r="BH246" s="211">
        <f>IF(N246="sníž. přenesená",J246,0)</f>
        <v>0</v>
      </c>
      <c r="BI246" s="211">
        <f>IF(N246="nulová",J246,0)</f>
        <v>0</v>
      </c>
      <c r="BJ246" s="16" t="s">
        <v>81</v>
      </c>
      <c r="BK246" s="211">
        <f>ROUND(I246*H246,2)</f>
        <v>0</v>
      </c>
      <c r="BL246" s="16" t="s">
        <v>216</v>
      </c>
      <c r="BM246" s="210" t="s">
        <v>392</v>
      </c>
    </row>
    <row r="247" s="13" customFormat="1">
      <c r="A247" s="13"/>
      <c r="B247" s="217"/>
      <c r="C247" s="218"/>
      <c r="D247" s="219" t="s">
        <v>133</v>
      </c>
      <c r="E247" s="220" t="s">
        <v>19</v>
      </c>
      <c r="F247" s="221" t="s">
        <v>393</v>
      </c>
      <c r="G247" s="218"/>
      <c r="H247" s="222">
        <v>26.640000000000001</v>
      </c>
      <c r="I247" s="223"/>
      <c r="J247" s="218"/>
      <c r="K247" s="218"/>
      <c r="L247" s="224"/>
      <c r="M247" s="225"/>
      <c r="N247" s="226"/>
      <c r="O247" s="226"/>
      <c r="P247" s="226"/>
      <c r="Q247" s="226"/>
      <c r="R247" s="226"/>
      <c r="S247" s="226"/>
      <c r="T247" s="227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28" t="s">
        <v>133</v>
      </c>
      <c r="AU247" s="228" t="s">
        <v>83</v>
      </c>
      <c r="AV247" s="13" t="s">
        <v>83</v>
      </c>
      <c r="AW247" s="13" t="s">
        <v>34</v>
      </c>
      <c r="AX247" s="13" t="s">
        <v>73</v>
      </c>
      <c r="AY247" s="228" t="s">
        <v>122</v>
      </c>
    </row>
    <row r="248" s="13" customFormat="1">
      <c r="A248" s="13"/>
      <c r="B248" s="217"/>
      <c r="C248" s="218"/>
      <c r="D248" s="219" t="s">
        <v>133</v>
      </c>
      <c r="E248" s="220" t="s">
        <v>19</v>
      </c>
      <c r="F248" s="221" t="s">
        <v>394</v>
      </c>
      <c r="G248" s="218"/>
      <c r="H248" s="222">
        <v>13.6</v>
      </c>
      <c r="I248" s="223"/>
      <c r="J248" s="218"/>
      <c r="K248" s="218"/>
      <c r="L248" s="224"/>
      <c r="M248" s="225"/>
      <c r="N248" s="226"/>
      <c r="O248" s="226"/>
      <c r="P248" s="226"/>
      <c r="Q248" s="226"/>
      <c r="R248" s="226"/>
      <c r="S248" s="226"/>
      <c r="T248" s="227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28" t="s">
        <v>133</v>
      </c>
      <c r="AU248" s="228" t="s">
        <v>83</v>
      </c>
      <c r="AV248" s="13" t="s">
        <v>83</v>
      </c>
      <c r="AW248" s="13" t="s">
        <v>34</v>
      </c>
      <c r="AX248" s="13" t="s">
        <v>73</v>
      </c>
      <c r="AY248" s="228" t="s">
        <v>122</v>
      </c>
    </row>
    <row r="249" s="14" customFormat="1">
      <c r="A249" s="14"/>
      <c r="B249" s="229"/>
      <c r="C249" s="230"/>
      <c r="D249" s="219" t="s">
        <v>133</v>
      </c>
      <c r="E249" s="231" t="s">
        <v>19</v>
      </c>
      <c r="F249" s="232" t="s">
        <v>135</v>
      </c>
      <c r="G249" s="230"/>
      <c r="H249" s="233">
        <v>40.240000000000002</v>
      </c>
      <c r="I249" s="234"/>
      <c r="J249" s="230"/>
      <c r="K249" s="230"/>
      <c r="L249" s="235"/>
      <c r="M249" s="236"/>
      <c r="N249" s="237"/>
      <c r="O249" s="237"/>
      <c r="P249" s="237"/>
      <c r="Q249" s="237"/>
      <c r="R249" s="237"/>
      <c r="S249" s="237"/>
      <c r="T249" s="238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39" t="s">
        <v>133</v>
      </c>
      <c r="AU249" s="239" t="s">
        <v>83</v>
      </c>
      <c r="AV249" s="14" t="s">
        <v>129</v>
      </c>
      <c r="AW249" s="14" t="s">
        <v>34</v>
      </c>
      <c r="AX249" s="14" t="s">
        <v>81</v>
      </c>
      <c r="AY249" s="239" t="s">
        <v>122</v>
      </c>
    </row>
    <row r="250" s="2" customFormat="1" ht="24.15" customHeight="1">
      <c r="A250" s="37"/>
      <c r="B250" s="38"/>
      <c r="C250" s="240" t="s">
        <v>395</v>
      </c>
      <c r="D250" s="240" t="s">
        <v>193</v>
      </c>
      <c r="E250" s="241" t="s">
        <v>396</v>
      </c>
      <c r="F250" s="242" t="s">
        <v>397</v>
      </c>
      <c r="G250" s="243" t="s">
        <v>172</v>
      </c>
      <c r="H250" s="244">
        <v>0.105</v>
      </c>
      <c r="I250" s="245"/>
      <c r="J250" s="246">
        <f>ROUND(I250*H250,2)</f>
        <v>0</v>
      </c>
      <c r="K250" s="242" t="s">
        <v>128</v>
      </c>
      <c r="L250" s="247"/>
      <c r="M250" s="248" t="s">
        <v>19</v>
      </c>
      <c r="N250" s="249" t="s">
        <v>44</v>
      </c>
      <c r="O250" s="83"/>
      <c r="P250" s="208">
        <f>O250*H250</f>
        <v>0</v>
      </c>
      <c r="Q250" s="208">
        <v>1</v>
      </c>
      <c r="R250" s="208">
        <f>Q250*H250</f>
        <v>0.105</v>
      </c>
      <c r="S250" s="208">
        <v>0</v>
      </c>
      <c r="T250" s="209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10" t="s">
        <v>313</v>
      </c>
      <c r="AT250" s="210" t="s">
        <v>193</v>
      </c>
      <c r="AU250" s="210" t="s">
        <v>83</v>
      </c>
      <c r="AY250" s="16" t="s">
        <v>122</v>
      </c>
      <c r="BE250" s="211">
        <f>IF(N250="základní",J250,0)</f>
        <v>0</v>
      </c>
      <c r="BF250" s="211">
        <f>IF(N250="snížená",J250,0)</f>
        <v>0</v>
      </c>
      <c r="BG250" s="211">
        <f>IF(N250="zákl. přenesená",J250,0)</f>
        <v>0</v>
      </c>
      <c r="BH250" s="211">
        <f>IF(N250="sníž. přenesená",J250,0)</f>
        <v>0</v>
      </c>
      <c r="BI250" s="211">
        <f>IF(N250="nulová",J250,0)</f>
        <v>0</v>
      </c>
      <c r="BJ250" s="16" t="s">
        <v>81</v>
      </c>
      <c r="BK250" s="211">
        <f>ROUND(I250*H250,2)</f>
        <v>0</v>
      </c>
      <c r="BL250" s="16" t="s">
        <v>216</v>
      </c>
      <c r="BM250" s="210" t="s">
        <v>398</v>
      </c>
    </row>
    <row r="251" s="13" customFormat="1">
      <c r="A251" s="13"/>
      <c r="B251" s="217"/>
      <c r="C251" s="218"/>
      <c r="D251" s="219" t="s">
        <v>133</v>
      </c>
      <c r="E251" s="220" t="s">
        <v>19</v>
      </c>
      <c r="F251" s="221" t="s">
        <v>399</v>
      </c>
      <c r="G251" s="218"/>
      <c r="H251" s="222">
        <v>0.063</v>
      </c>
      <c r="I251" s="223"/>
      <c r="J251" s="218"/>
      <c r="K251" s="218"/>
      <c r="L251" s="224"/>
      <c r="M251" s="225"/>
      <c r="N251" s="226"/>
      <c r="O251" s="226"/>
      <c r="P251" s="226"/>
      <c r="Q251" s="226"/>
      <c r="R251" s="226"/>
      <c r="S251" s="226"/>
      <c r="T251" s="227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28" t="s">
        <v>133</v>
      </c>
      <c r="AU251" s="228" t="s">
        <v>83</v>
      </c>
      <c r="AV251" s="13" t="s">
        <v>83</v>
      </c>
      <c r="AW251" s="13" t="s">
        <v>34</v>
      </c>
      <c r="AX251" s="13" t="s">
        <v>73</v>
      </c>
      <c r="AY251" s="228" t="s">
        <v>122</v>
      </c>
    </row>
    <row r="252" s="13" customFormat="1">
      <c r="A252" s="13"/>
      <c r="B252" s="217"/>
      <c r="C252" s="218"/>
      <c r="D252" s="219" t="s">
        <v>133</v>
      </c>
      <c r="E252" s="220" t="s">
        <v>19</v>
      </c>
      <c r="F252" s="221" t="s">
        <v>400</v>
      </c>
      <c r="G252" s="218"/>
      <c r="H252" s="222">
        <v>0.032000000000000001</v>
      </c>
      <c r="I252" s="223"/>
      <c r="J252" s="218"/>
      <c r="K252" s="218"/>
      <c r="L252" s="224"/>
      <c r="M252" s="225"/>
      <c r="N252" s="226"/>
      <c r="O252" s="226"/>
      <c r="P252" s="226"/>
      <c r="Q252" s="226"/>
      <c r="R252" s="226"/>
      <c r="S252" s="226"/>
      <c r="T252" s="227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28" t="s">
        <v>133</v>
      </c>
      <c r="AU252" s="228" t="s">
        <v>83</v>
      </c>
      <c r="AV252" s="13" t="s">
        <v>83</v>
      </c>
      <c r="AW252" s="13" t="s">
        <v>34</v>
      </c>
      <c r="AX252" s="13" t="s">
        <v>73</v>
      </c>
      <c r="AY252" s="228" t="s">
        <v>122</v>
      </c>
    </row>
    <row r="253" s="14" customFormat="1">
      <c r="A253" s="14"/>
      <c r="B253" s="229"/>
      <c r="C253" s="230"/>
      <c r="D253" s="219" t="s">
        <v>133</v>
      </c>
      <c r="E253" s="231" t="s">
        <v>19</v>
      </c>
      <c r="F253" s="232" t="s">
        <v>135</v>
      </c>
      <c r="G253" s="230"/>
      <c r="H253" s="233">
        <v>0.095000000000000001</v>
      </c>
      <c r="I253" s="234"/>
      <c r="J253" s="230"/>
      <c r="K253" s="230"/>
      <c r="L253" s="235"/>
      <c r="M253" s="236"/>
      <c r="N253" s="237"/>
      <c r="O253" s="237"/>
      <c r="P253" s="237"/>
      <c r="Q253" s="237"/>
      <c r="R253" s="237"/>
      <c r="S253" s="237"/>
      <c r="T253" s="238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39" t="s">
        <v>133</v>
      </c>
      <c r="AU253" s="239" t="s">
        <v>83</v>
      </c>
      <c r="AV253" s="14" t="s">
        <v>129</v>
      </c>
      <c r="AW253" s="14" t="s">
        <v>34</v>
      </c>
      <c r="AX253" s="14" t="s">
        <v>81</v>
      </c>
      <c r="AY253" s="239" t="s">
        <v>122</v>
      </c>
    </row>
    <row r="254" s="13" customFormat="1">
      <c r="A254" s="13"/>
      <c r="B254" s="217"/>
      <c r="C254" s="218"/>
      <c r="D254" s="219" t="s">
        <v>133</v>
      </c>
      <c r="E254" s="218"/>
      <c r="F254" s="221" t="s">
        <v>401</v>
      </c>
      <c r="G254" s="218"/>
      <c r="H254" s="222">
        <v>0.105</v>
      </c>
      <c r="I254" s="223"/>
      <c r="J254" s="218"/>
      <c r="K254" s="218"/>
      <c r="L254" s="224"/>
      <c r="M254" s="225"/>
      <c r="N254" s="226"/>
      <c r="O254" s="226"/>
      <c r="P254" s="226"/>
      <c r="Q254" s="226"/>
      <c r="R254" s="226"/>
      <c r="S254" s="226"/>
      <c r="T254" s="22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28" t="s">
        <v>133</v>
      </c>
      <c r="AU254" s="228" t="s">
        <v>83</v>
      </c>
      <c r="AV254" s="13" t="s">
        <v>83</v>
      </c>
      <c r="AW254" s="13" t="s">
        <v>4</v>
      </c>
      <c r="AX254" s="13" t="s">
        <v>81</v>
      </c>
      <c r="AY254" s="228" t="s">
        <v>122</v>
      </c>
    </row>
    <row r="255" s="2" customFormat="1" ht="24.15" customHeight="1">
      <c r="A255" s="37"/>
      <c r="B255" s="38"/>
      <c r="C255" s="199" t="s">
        <v>402</v>
      </c>
      <c r="D255" s="199" t="s">
        <v>124</v>
      </c>
      <c r="E255" s="200" t="s">
        <v>403</v>
      </c>
      <c r="F255" s="201" t="s">
        <v>404</v>
      </c>
      <c r="G255" s="202" t="s">
        <v>208</v>
      </c>
      <c r="H255" s="203">
        <v>95</v>
      </c>
      <c r="I255" s="204"/>
      <c r="J255" s="205">
        <f>ROUND(I255*H255,2)</f>
        <v>0</v>
      </c>
      <c r="K255" s="201" t="s">
        <v>19</v>
      </c>
      <c r="L255" s="43"/>
      <c r="M255" s="206" t="s">
        <v>19</v>
      </c>
      <c r="N255" s="207" t="s">
        <v>44</v>
      </c>
      <c r="O255" s="83"/>
      <c r="P255" s="208">
        <f>O255*H255</f>
        <v>0</v>
      </c>
      <c r="Q255" s="208">
        <v>0.00013999999999999999</v>
      </c>
      <c r="R255" s="208">
        <f>Q255*H255</f>
        <v>0.013299999999999999</v>
      </c>
      <c r="S255" s="208">
        <v>0</v>
      </c>
      <c r="T255" s="209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10" t="s">
        <v>129</v>
      </c>
      <c r="AT255" s="210" t="s">
        <v>124</v>
      </c>
      <c r="AU255" s="210" t="s">
        <v>83</v>
      </c>
      <c r="AY255" s="16" t="s">
        <v>122</v>
      </c>
      <c r="BE255" s="211">
        <f>IF(N255="základní",J255,0)</f>
        <v>0</v>
      </c>
      <c r="BF255" s="211">
        <f>IF(N255="snížená",J255,0)</f>
        <v>0</v>
      </c>
      <c r="BG255" s="211">
        <f>IF(N255="zákl. přenesená",J255,0)</f>
        <v>0</v>
      </c>
      <c r="BH255" s="211">
        <f>IF(N255="sníž. přenesená",J255,0)</f>
        <v>0</v>
      </c>
      <c r="BI255" s="211">
        <f>IF(N255="nulová",J255,0)</f>
        <v>0</v>
      </c>
      <c r="BJ255" s="16" t="s">
        <v>81</v>
      </c>
      <c r="BK255" s="211">
        <f>ROUND(I255*H255,2)</f>
        <v>0</v>
      </c>
      <c r="BL255" s="16" t="s">
        <v>129</v>
      </c>
      <c r="BM255" s="210" t="s">
        <v>405</v>
      </c>
    </row>
    <row r="256" s="2" customFormat="1" ht="55.5" customHeight="1">
      <c r="A256" s="37"/>
      <c r="B256" s="38"/>
      <c r="C256" s="199" t="s">
        <v>406</v>
      </c>
      <c r="D256" s="199" t="s">
        <v>124</v>
      </c>
      <c r="E256" s="200" t="s">
        <v>407</v>
      </c>
      <c r="F256" s="201" t="s">
        <v>408</v>
      </c>
      <c r="G256" s="202" t="s">
        <v>409</v>
      </c>
      <c r="H256" s="251"/>
      <c r="I256" s="204"/>
      <c r="J256" s="205">
        <f>ROUND(I256*H256,2)</f>
        <v>0</v>
      </c>
      <c r="K256" s="201" t="s">
        <v>128</v>
      </c>
      <c r="L256" s="43"/>
      <c r="M256" s="206" t="s">
        <v>19</v>
      </c>
      <c r="N256" s="207" t="s">
        <v>44</v>
      </c>
      <c r="O256" s="83"/>
      <c r="P256" s="208">
        <f>O256*H256</f>
        <v>0</v>
      </c>
      <c r="Q256" s="208">
        <v>0</v>
      </c>
      <c r="R256" s="208">
        <f>Q256*H256</f>
        <v>0</v>
      </c>
      <c r="S256" s="208">
        <v>0</v>
      </c>
      <c r="T256" s="209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10" t="s">
        <v>216</v>
      </c>
      <c r="AT256" s="210" t="s">
        <v>124</v>
      </c>
      <c r="AU256" s="210" t="s">
        <v>83</v>
      </c>
      <c r="AY256" s="16" t="s">
        <v>122</v>
      </c>
      <c r="BE256" s="211">
        <f>IF(N256="základní",J256,0)</f>
        <v>0</v>
      </c>
      <c r="BF256" s="211">
        <f>IF(N256="snížená",J256,0)</f>
        <v>0</v>
      </c>
      <c r="BG256" s="211">
        <f>IF(N256="zákl. přenesená",J256,0)</f>
        <v>0</v>
      </c>
      <c r="BH256" s="211">
        <f>IF(N256="sníž. přenesená",J256,0)</f>
        <v>0</v>
      </c>
      <c r="BI256" s="211">
        <f>IF(N256="nulová",J256,0)</f>
        <v>0</v>
      </c>
      <c r="BJ256" s="16" t="s">
        <v>81</v>
      </c>
      <c r="BK256" s="211">
        <f>ROUND(I256*H256,2)</f>
        <v>0</v>
      </c>
      <c r="BL256" s="16" t="s">
        <v>216</v>
      </c>
      <c r="BM256" s="210" t="s">
        <v>410</v>
      </c>
    </row>
    <row r="257" s="2" customFormat="1">
      <c r="A257" s="37"/>
      <c r="B257" s="38"/>
      <c r="C257" s="39"/>
      <c r="D257" s="212" t="s">
        <v>131</v>
      </c>
      <c r="E257" s="39"/>
      <c r="F257" s="213" t="s">
        <v>411</v>
      </c>
      <c r="G257" s="39"/>
      <c r="H257" s="39"/>
      <c r="I257" s="214"/>
      <c r="J257" s="39"/>
      <c r="K257" s="39"/>
      <c r="L257" s="43"/>
      <c r="M257" s="215"/>
      <c r="N257" s="216"/>
      <c r="O257" s="83"/>
      <c r="P257" s="83"/>
      <c r="Q257" s="83"/>
      <c r="R257" s="83"/>
      <c r="S257" s="83"/>
      <c r="T257" s="84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16" t="s">
        <v>131</v>
      </c>
      <c r="AU257" s="16" t="s">
        <v>83</v>
      </c>
    </row>
    <row r="258" s="12" customFormat="1" ht="22.8" customHeight="1">
      <c r="A258" s="12"/>
      <c r="B258" s="183"/>
      <c r="C258" s="184"/>
      <c r="D258" s="185" t="s">
        <v>72</v>
      </c>
      <c r="E258" s="197" t="s">
        <v>412</v>
      </c>
      <c r="F258" s="197" t="s">
        <v>413</v>
      </c>
      <c r="G258" s="184"/>
      <c r="H258" s="184"/>
      <c r="I258" s="187"/>
      <c r="J258" s="198">
        <f>BK258</f>
        <v>0</v>
      </c>
      <c r="K258" s="184"/>
      <c r="L258" s="189"/>
      <c r="M258" s="190"/>
      <c r="N258" s="191"/>
      <c r="O258" s="191"/>
      <c r="P258" s="192">
        <f>SUM(P259:P268)</f>
        <v>0</v>
      </c>
      <c r="Q258" s="191"/>
      <c r="R258" s="192">
        <f>SUM(R259:R268)</f>
        <v>0.0051504000000000012</v>
      </c>
      <c r="S258" s="191"/>
      <c r="T258" s="193">
        <f>SUM(T259:T268)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194" t="s">
        <v>83</v>
      </c>
      <c r="AT258" s="195" t="s">
        <v>72</v>
      </c>
      <c r="AU258" s="195" t="s">
        <v>81</v>
      </c>
      <c r="AY258" s="194" t="s">
        <v>122</v>
      </c>
      <c r="BK258" s="196">
        <f>SUM(BK259:BK268)</f>
        <v>0</v>
      </c>
    </row>
    <row r="259" s="2" customFormat="1" ht="37.8" customHeight="1">
      <c r="A259" s="37"/>
      <c r="B259" s="38"/>
      <c r="C259" s="199" t="s">
        <v>414</v>
      </c>
      <c r="D259" s="199" t="s">
        <v>124</v>
      </c>
      <c r="E259" s="200" t="s">
        <v>415</v>
      </c>
      <c r="F259" s="201" t="s">
        <v>416</v>
      </c>
      <c r="G259" s="202" t="s">
        <v>127</v>
      </c>
      <c r="H259" s="203">
        <v>8.8800000000000008</v>
      </c>
      <c r="I259" s="204"/>
      <c r="J259" s="205">
        <f>ROUND(I259*H259,2)</f>
        <v>0</v>
      </c>
      <c r="K259" s="201" t="s">
        <v>128</v>
      </c>
      <c r="L259" s="43"/>
      <c r="M259" s="206" t="s">
        <v>19</v>
      </c>
      <c r="N259" s="207" t="s">
        <v>44</v>
      </c>
      <c r="O259" s="83"/>
      <c r="P259" s="208">
        <f>O259*H259</f>
        <v>0</v>
      </c>
      <c r="Q259" s="208">
        <v>6.9999999999999994E-05</v>
      </c>
      <c r="R259" s="208">
        <f>Q259*H259</f>
        <v>0.00062160000000000004</v>
      </c>
      <c r="S259" s="208">
        <v>0</v>
      </c>
      <c r="T259" s="209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10" t="s">
        <v>216</v>
      </c>
      <c r="AT259" s="210" t="s">
        <v>124</v>
      </c>
      <c r="AU259" s="210" t="s">
        <v>83</v>
      </c>
      <c r="AY259" s="16" t="s">
        <v>122</v>
      </c>
      <c r="BE259" s="211">
        <f>IF(N259="základní",J259,0)</f>
        <v>0</v>
      </c>
      <c r="BF259" s="211">
        <f>IF(N259="snížená",J259,0)</f>
        <v>0</v>
      </c>
      <c r="BG259" s="211">
        <f>IF(N259="zákl. přenesená",J259,0)</f>
        <v>0</v>
      </c>
      <c r="BH259" s="211">
        <f>IF(N259="sníž. přenesená",J259,0)</f>
        <v>0</v>
      </c>
      <c r="BI259" s="211">
        <f>IF(N259="nulová",J259,0)</f>
        <v>0</v>
      </c>
      <c r="BJ259" s="16" t="s">
        <v>81</v>
      </c>
      <c r="BK259" s="211">
        <f>ROUND(I259*H259,2)</f>
        <v>0</v>
      </c>
      <c r="BL259" s="16" t="s">
        <v>216</v>
      </c>
      <c r="BM259" s="210" t="s">
        <v>417</v>
      </c>
    </row>
    <row r="260" s="2" customFormat="1">
      <c r="A260" s="37"/>
      <c r="B260" s="38"/>
      <c r="C260" s="39"/>
      <c r="D260" s="212" t="s">
        <v>131</v>
      </c>
      <c r="E260" s="39"/>
      <c r="F260" s="213" t="s">
        <v>418</v>
      </c>
      <c r="G260" s="39"/>
      <c r="H260" s="39"/>
      <c r="I260" s="214"/>
      <c r="J260" s="39"/>
      <c r="K260" s="39"/>
      <c r="L260" s="43"/>
      <c r="M260" s="215"/>
      <c r="N260" s="216"/>
      <c r="O260" s="83"/>
      <c r="P260" s="83"/>
      <c r="Q260" s="83"/>
      <c r="R260" s="83"/>
      <c r="S260" s="83"/>
      <c r="T260" s="84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16" t="s">
        <v>131</v>
      </c>
      <c r="AU260" s="16" t="s">
        <v>83</v>
      </c>
    </row>
    <row r="261" s="2" customFormat="1" ht="24.15" customHeight="1">
      <c r="A261" s="37"/>
      <c r="B261" s="38"/>
      <c r="C261" s="199" t="s">
        <v>419</v>
      </c>
      <c r="D261" s="199" t="s">
        <v>124</v>
      </c>
      <c r="E261" s="200" t="s">
        <v>420</v>
      </c>
      <c r="F261" s="201" t="s">
        <v>421</v>
      </c>
      <c r="G261" s="202" t="s">
        <v>127</v>
      </c>
      <c r="H261" s="203">
        <v>8.8800000000000008</v>
      </c>
      <c r="I261" s="204"/>
      <c r="J261" s="205">
        <f>ROUND(I261*H261,2)</f>
        <v>0</v>
      </c>
      <c r="K261" s="201" t="s">
        <v>128</v>
      </c>
      <c r="L261" s="43"/>
      <c r="M261" s="206" t="s">
        <v>19</v>
      </c>
      <c r="N261" s="207" t="s">
        <v>44</v>
      </c>
      <c r="O261" s="83"/>
      <c r="P261" s="208">
        <f>O261*H261</f>
        <v>0</v>
      </c>
      <c r="Q261" s="208">
        <v>0.00017000000000000001</v>
      </c>
      <c r="R261" s="208">
        <f>Q261*H261</f>
        <v>0.0015096000000000003</v>
      </c>
      <c r="S261" s="208">
        <v>0</v>
      </c>
      <c r="T261" s="209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10" t="s">
        <v>216</v>
      </c>
      <c r="AT261" s="210" t="s">
        <v>124</v>
      </c>
      <c r="AU261" s="210" t="s">
        <v>83</v>
      </c>
      <c r="AY261" s="16" t="s">
        <v>122</v>
      </c>
      <c r="BE261" s="211">
        <f>IF(N261="základní",J261,0)</f>
        <v>0</v>
      </c>
      <c r="BF261" s="211">
        <f>IF(N261="snížená",J261,0)</f>
        <v>0</v>
      </c>
      <c r="BG261" s="211">
        <f>IF(N261="zákl. přenesená",J261,0)</f>
        <v>0</v>
      </c>
      <c r="BH261" s="211">
        <f>IF(N261="sníž. přenesená",J261,0)</f>
        <v>0</v>
      </c>
      <c r="BI261" s="211">
        <f>IF(N261="nulová",J261,0)</f>
        <v>0</v>
      </c>
      <c r="BJ261" s="16" t="s">
        <v>81</v>
      </c>
      <c r="BK261" s="211">
        <f>ROUND(I261*H261,2)</f>
        <v>0</v>
      </c>
      <c r="BL261" s="16" t="s">
        <v>216</v>
      </c>
      <c r="BM261" s="210" t="s">
        <v>422</v>
      </c>
    </row>
    <row r="262" s="2" customFormat="1">
      <c r="A262" s="37"/>
      <c r="B262" s="38"/>
      <c r="C262" s="39"/>
      <c r="D262" s="212" t="s">
        <v>131</v>
      </c>
      <c r="E262" s="39"/>
      <c r="F262" s="213" t="s">
        <v>423</v>
      </c>
      <c r="G262" s="39"/>
      <c r="H262" s="39"/>
      <c r="I262" s="214"/>
      <c r="J262" s="39"/>
      <c r="K262" s="39"/>
      <c r="L262" s="43"/>
      <c r="M262" s="215"/>
      <c r="N262" s="216"/>
      <c r="O262" s="83"/>
      <c r="P262" s="83"/>
      <c r="Q262" s="83"/>
      <c r="R262" s="83"/>
      <c r="S262" s="83"/>
      <c r="T262" s="84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16" t="s">
        <v>131</v>
      </c>
      <c r="AU262" s="16" t="s">
        <v>83</v>
      </c>
    </row>
    <row r="263" s="2" customFormat="1" ht="24.15" customHeight="1">
      <c r="A263" s="37"/>
      <c r="B263" s="38"/>
      <c r="C263" s="199" t="s">
        <v>424</v>
      </c>
      <c r="D263" s="199" t="s">
        <v>124</v>
      </c>
      <c r="E263" s="200" t="s">
        <v>425</v>
      </c>
      <c r="F263" s="201" t="s">
        <v>426</v>
      </c>
      <c r="G263" s="202" t="s">
        <v>127</v>
      </c>
      <c r="H263" s="203">
        <v>8.8800000000000008</v>
      </c>
      <c r="I263" s="204"/>
      <c r="J263" s="205">
        <f>ROUND(I263*H263,2)</f>
        <v>0</v>
      </c>
      <c r="K263" s="201" t="s">
        <v>128</v>
      </c>
      <c r="L263" s="43"/>
      <c r="M263" s="206" t="s">
        <v>19</v>
      </c>
      <c r="N263" s="207" t="s">
        <v>44</v>
      </c>
      <c r="O263" s="83"/>
      <c r="P263" s="208">
        <f>O263*H263</f>
        <v>0</v>
      </c>
      <c r="Q263" s="208">
        <v>0.00017000000000000001</v>
      </c>
      <c r="R263" s="208">
        <f>Q263*H263</f>
        <v>0.0015096000000000003</v>
      </c>
      <c r="S263" s="208">
        <v>0</v>
      </c>
      <c r="T263" s="209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10" t="s">
        <v>216</v>
      </c>
      <c r="AT263" s="210" t="s">
        <v>124</v>
      </c>
      <c r="AU263" s="210" t="s">
        <v>83</v>
      </c>
      <c r="AY263" s="16" t="s">
        <v>122</v>
      </c>
      <c r="BE263" s="211">
        <f>IF(N263="základní",J263,0)</f>
        <v>0</v>
      </c>
      <c r="BF263" s="211">
        <f>IF(N263="snížená",J263,0)</f>
        <v>0</v>
      </c>
      <c r="BG263" s="211">
        <f>IF(N263="zákl. přenesená",J263,0)</f>
        <v>0</v>
      </c>
      <c r="BH263" s="211">
        <f>IF(N263="sníž. přenesená",J263,0)</f>
        <v>0</v>
      </c>
      <c r="BI263" s="211">
        <f>IF(N263="nulová",J263,0)</f>
        <v>0</v>
      </c>
      <c r="BJ263" s="16" t="s">
        <v>81</v>
      </c>
      <c r="BK263" s="211">
        <f>ROUND(I263*H263,2)</f>
        <v>0</v>
      </c>
      <c r="BL263" s="16" t="s">
        <v>216</v>
      </c>
      <c r="BM263" s="210" t="s">
        <v>427</v>
      </c>
    </row>
    <row r="264" s="2" customFormat="1">
      <c r="A264" s="37"/>
      <c r="B264" s="38"/>
      <c r="C264" s="39"/>
      <c r="D264" s="212" t="s">
        <v>131</v>
      </c>
      <c r="E264" s="39"/>
      <c r="F264" s="213" t="s">
        <v>428</v>
      </c>
      <c r="G264" s="39"/>
      <c r="H264" s="39"/>
      <c r="I264" s="214"/>
      <c r="J264" s="39"/>
      <c r="K264" s="39"/>
      <c r="L264" s="43"/>
      <c r="M264" s="215"/>
      <c r="N264" s="216"/>
      <c r="O264" s="83"/>
      <c r="P264" s="83"/>
      <c r="Q264" s="83"/>
      <c r="R264" s="83"/>
      <c r="S264" s="83"/>
      <c r="T264" s="84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16" t="s">
        <v>131</v>
      </c>
      <c r="AU264" s="16" t="s">
        <v>83</v>
      </c>
    </row>
    <row r="265" s="2" customFormat="1" ht="24.15" customHeight="1">
      <c r="A265" s="37"/>
      <c r="B265" s="38"/>
      <c r="C265" s="199" t="s">
        <v>429</v>
      </c>
      <c r="D265" s="199" t="s">
        <v>124</v>
      </c>
      <c r="E265" s="200" t="s">
        <v>430</v>
      </c>
      <c r="F265" s="201" t="s">
        <v>431</v>
      </c>
      <c r="G265" s="202" t="s">
        <v>127</v>
      </c>
      <c r="H265" s="203">
        <v>8.8800000000000008</v>
      </c>
      <c r="I265" s="204"/>
      <c r="J265" s="205">
        <f>ROUND(I265*H265,2)</f>
        <v>0</v>
      </c>
      <c r="K265" s="201" t="s">
        <v>128</v>
      </c>
      <c r="L265" s="43"/>
      <c r="M265" s="206" t="s">
        <v>19</v>
      </c>
      <c r="N265" s="207" t="s">
        <v>44</v>
      </c>
      <c r="O265" s="83"/>
      <c r="P265" s="208">
        <f>O265*H265</f>
        <v>0</v>
      </c>
      <c r="Q265" s="208">
        <v>0.00017000000000000001</v>
      </c>
      <c r="R265" s="208">
        <f>Q265*H265</f>
        <v>0.0015096000000000003</v>
      </c>
      <c r="S265" s="208">
        <v>0</v>
      </c>
      <c r="T265" s="209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10" t="s">
        <v>216</v>
      </c>
      <c r="AT265" s="210" t="s">
        <v>124</v>
      </c>
      <c r="AU265" s="210" t="s">
        <v>83</v>
      </c>
      <c r="AY265" s="16" t="s">
        <v>122</v>
      </c>
      <c r="BE265" s="211">
        <f>IF(N265="základní",J265,0)</f>
        <v>0</v>
      </c>
      <c r="BF265" s="211">
        <f>IF(N265="snížená",J265,0)</f>
        <v>0</v>
      </c>
      <c r="BG265" s="211">
        <f>IF(N265="zákl. přenesená",J265,0)</f>
        <v>0</v>
      </c>
      <c r="BH265" s="211">
        <f>IF(N265="sníž. přenesená",J265,0)</f>
        <v>0</v>
      </c>
      <c r="BI265" s="211">
        <f>IF(N265="nulová",J265,0)</f>
        <v>0</v>
      </c>
      <c r="BJ265" s="16" t="s">
        <v>81</v>
      </c>
      <c r="BK265" s="211">
        <f>ROUND(I265*H265,2)</f>
        <v>0</v>
      </c>
      <c r="BL265" s="16" t="s">
        <v>216</v>
      </c>
      <c r="BM265" s="210" t="s">
        <v>432</v>
      </c>
    </row>
    <row r="266" s="2" customFormat="1">
      <c r="A266" s="37"/>
      <c r="B266" s="38"/>
      <c r="C266" s="39"/>
      <c r="D266" s="212" t="s">
        <v>131</v>
      </c>
      <c r="E266" s="39"/>
      <c r="F266" s="213" t="s">
        <v>433</v>
      </c>
      <c r="G266" s="39"/>
      <c r="H266" s="39"/>
      <c r="I266" s="214"/>
      <c r="J266" s="39"/>
      <c r="K266" s="39"/>
      <c r="L266" s="43"/>
      <c r="M266" s="215"/>
      <c r="N266" s="216"/>
      <c r="O266" s="83"/>
      <c r="P266" s="83"/>
      <c r="Q266" s="83"/>
      <c r="R266" s="83"/>
      <c r="S266" s="83"/>
      <c r="T266" s="84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16" t="s">
        <v>131</v>
      </c>
      <c r="AU266" s="16" t="s">
        <v>83</v>
      </c>
    </row>
    <row r="267" s="13" customFormat="1">
      <c r="A267" s="13"/>
      <c r="B267" s="217"/>
      <c r="C267" s="218"/>
      <c r="D267" s="219" t="s">
        <v>133</v>
      </c>
      <c r="E267" s="220" t="s">
        <v>19</v>
      </c>
      <c r="F267" s="221" t="s">
        <v>434</v>
      </c>
      <c r="G267" s="218"/>
      <c r="H267" s="222">
        <v>8.8800000000000008</v>
      </c>
      <c r="I267" s="223"/>
      <c r="J267" s="218"/>
      <c r="K267" s="218"/>
      <c r="L267" s="224"/>
      <c r="M267" s="225"/>
      <c r="N267" s="226"/>
      <c r="O267" s="226"/>
      <c r="P267" s="226"/>
      <c r="Q267" s="226"/>
      <c r="R267" s="226"/>
      <c r="S267" s="226"/>
      <c r="T267" s="227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28" t="s">
        <v>133</v>
      </c>
      <c r="AU267" s="228" t="s">
        <v>83</v>
      </c>
      <c r="AV267" s="13" t="s">
        <v>83</v>
      </c>
      <c r="AW267" s="13" t="s">
        <v>34</v>
      </c>
      <c r="AX267" s="13" t="s">
        <v>73</v>
      </c>
      <c r="AY267" s="228" t="s">
        <v>122</v>
      </c>
    </row>
    <row r="268" s="14" customFormat="1">
      <c r="A268" s="14"/>
      <c r="B268" s="229"/>
      <c r="C268" s="230"/>
      <c r="D268" s="219" t="s">
        <v>133</v>
      </c>
      <c r="E268" s="231" t="s">
        <v>19</v>
      </c>
      <c r="F268" s="232" t="s">
        <v>135</v>
      </c>
      <c r="G268" s="230"/>
      <c r="H268" s="233">
        <v>8.8800000000000008</v>
      </c>
      <c r="I268" s="234"/>
      <c r="J268" s="230"/>
      <c r="K268" s="230"/>
      <c r="L268" s="235"/>
      <c r="M268" s="236"/>
      <c r="N268" s="237"/>
      <c r="O268" s="237"/>
      <c r="P268" s="237"/>
      <c r="Q268" s="237"/>
      <c r="R268" s="237"/>
      <c r="S268" s="237"/>
      <c r="T268" s="238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39" t="s">
        <v>133</v>
      </c>
      <c r="AU268" s="239" t="s">
        <v>83</v>
      </c>
      <c r="AV268" s="14" t="s">
        <v>129</v>
      </c>
      <c r="AW268" s="14" t="s">
        <v>34</v>
      </c>
      <c r="AX268" s="14" t="s">
        <v>81</v>
      </c>
      <c r="AY268" s="239" t="s">
        <v>122</v>
      </c>
    </row>
    <row r="269" s="12" customFormat="1" ht="25.92" customHeight="1">
      <c r="A269" s="12"/>
      <c r="B269" s="183"/>
      <c r="C269" s="184"/>
      <c r="D269" s="185" t="s">
        <v>72</v>
      </c>
      <c r="E269" s="186" t="s">
        <v>435</v>
      </c>
      <c r="F269" s="186" t="s">
        <v>436</v>
      </c>
      <c r="G269" s="184"/>
      <c r="H269" s="184"/>
      <c r="I269" s="187"/>
      <c r="J269" s="188">
        <f>BK269</f>
        <v>0</v>
      </c>
      <c r="K269" s="184"/>
      <c r="L269" s="189"/>
      <c r="M269" s="190"/>
      <c r="N269" s="191"/>
      <c r="O269" s="191"/>
      <c r="P269" s="192">
        <f>P270+P273+P280+P283</f>
        <v>0</v>
      </c>
      <c r="Q269" s="191"/>
      <c r="R269" s="192">
        <f>R270+R273+R280+R283</f>
        <v>0</v>
      </c>
      <c r="S269" s="191"/>
      <c r="T269" s="193">
        <f>T270+T273+T280+T283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194" t="s">
        <v>153</v>
      </c>
      <c r="AT269" s="195" t="s">
        <v>72</v>
      </c>
      <c r="AU269" s="195" t="s">
        <v>73</v>
      </c>
      <c r="AY269" s="194" t="s">
        <v>122</v>
      </c>
      <c r="BK269" s="196">
        <f>BK270+BK273+BK280+BK283</f>
        <v>0</v>
      </c>
    </row>
    <row r="270" s="12" customFormat="1" ht="22.8" customHeight="1">
      <c r="A270" s="12"/>
      <c r="B270" s="183"/>
      <c r="C270" s="184"/>
      <c r="D270" s="185" t="s">
        <v>72</v>
      </c>
      <c r="E270" s="197" t="s">
        <v>437</v>
      </c>
      <c r="F270" s="197" t="s">
        <v>438</v>
      </c>
      <c r="G270" s="184"/>
      <c r="H270" s="184"/>
      <c r="I270" s="187"/>
      <c r="J270" s="198">
        <f>BK270</f>
        <v>0</v>
      </c>
      <c r="K270" s="184"/>
      <c r="L270" s="189"/>
      <c r="M270" s="190"/>
      <c r="N270" s="191"/>
      <c r="O270" s="191"/>
      <c r="P270" s="192">
        <f>SUM(P271:P272)</f>
        <v>0</v>
      </c>
      <c r="Q270" s="191"/>
      <c r="R270" s="192">
        <f>SUM(R271:R272)</f>
        <v>0</v>
      </c>
      <c r="S270" s="191"/>
      <c r="T270" s="193">
        <f>SUM(T271:T272)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194" t="s">
        <v>153</v>
      </c>
      <c r="AT270" s="195" t="s">
        <v>72</v>
      </c>
      <c r="AU270" s="195" t="s">
        <v>81</v>
      </c>
      <c r="AY270" s="194" t="s">
        <v>122</v>
      </c>
      <c r="BK270" s="196">
        <f>SUM(BK271:BK272)</f>
        <v>0</v>
      </c>
    </row>
    <row r="271" s="2" customFormat="1" ht="16.5" customHeight="1">
      <c r="A271" s="37"/>
      <c r="B271" s="38"/>
      <c r="C271" s="199" t="s">
        <v>439</v>
      </c>
      <c r="D271" s="199" t="s">
        <v>124</v>
      </c>
      <c r="E271" s="200" t="s">
        <v>440</v>
      </c>
      <c r="F271" s="201" t="s">
        <v>441</v>
      </c>
      <c r="G271" s="202" t="s">
        <v>442</v>
      </c>
      <c r="H271" s="203">
        <v>1</v>
      </c>
      <c r="I271" s="204"/>
      <c r="J271" s="205">
        <f>ROUND(I271*H271,2)</f>
        <v>0</v>
      </c>
      <c r="K271" s="201" t="s">
        <v>128</v>
      </c>
      <c r="L271" s="43"/>
      <c r="M271" s="206" t="s">
        <v>19</v>
      </c>
      <c r="N271" s="207" t="s">
        <v>44</v>
      </c>
      <c r="O271" s="83"/>
      <c r="P271" s="208">
        <f>O271*H271</f>
        <v>0</v>
      </c>
      <c r="Q271" s="208">
        <v>0</v>
      </c>
      <c r="R271" s="208">
        <f>Q271*H271</f>
        <v>0</v>
      </c>
      <c r="S271" s="208">
        <v>0</v>
      </c>
      <c r="T271" s="209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10" t="s">
        <v>443</v>
      </c>
      <c r="AT271" s="210" t="s">
        <v>124</v>
      </c>
      <c r="AU271" s="210" t="s">
        <v>83</v>
      </c>
      <c r="AY271" s="16" t="s">
        <v>122</v>
      </c>
      <c r="BE271" s="211">
        <f>IF(N271="základní",J271,0)</f>
        <v>0</v>
      </c>
      <c r="BF271" s="211">
        <f>IF(N271="snížená",J271,0)</f>
        <v>0</v>
      </c>
      <c r="BG271" s="211">
        <f>IF(N271="zákl. přenesená",J271,0)</f>
        <v>0</v>
      </c>
      <c r="BH271" s="211">
        <f>IF(N271="sníž. přenesená",J271,0)</f>
        <v>0</v>
      </c>
      <c r="BI271" s="211">
        <f>IF(N271="nulová",J271,0)</f>
        <v>0</v>
      </c>
      <c r="BJ271" s="16" t="s">
        <v>81</v>
      </c>
      <c r="BK271" s="211">
        <f>ROUND(I271*H271,2)</f>
        <v>0</v>
      </c>
      <c r="BL271" s="16" t="s">
        <v>443</v>
      </c>
      <c r="BM271" s="210" t="s">
        <v>444</v>
      </c>
    </row>
    <row r="272" s="2" customFormat="1">
      <c r="A272" s="37"/>
      <c r="B272" s="38"/>
      <c r="C272" s="39"/>
      <c r="D272" s="212" t="s">
        <v>131</v>
      </c>
      <c r="E272" s="39"/>
      <c r="F272" s="213" t="s">
        <v>445</v>
      </c>
      <c r="G272" s="39"/>
      <c r="H272" s="39"/>
      <c r="I272" s="214"/>
      <c r="J272" s="39"/>
      <c r="K272" s="39"/>
      <c r="L272" s="43"/>
      <c r="M272" s="215"/>
      <c r="N272" s="216"/>
      <c r="O272" s="83"/>
      <c r="P272" s="83"/>
      <c r="Q272" s="83"/>
      <c r="R272" s="83"/>
      <c r="S272" s="83"/>
      <c r="T272" s="84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16" t="s">
        <v>131</v>
      </c>
      <c r="AU272" s="16" t="s">
        <v>83</v>
      </c>
    </row>
    <row r="273" s="12" customFormat="1" ht="22.8" customHeight="1">
      <c r="A273" s="12"/>
      <c r="B273" s="183"/>
      <c r="C273" s="184"/>
      <c r="D273" s="185" t="s">
        <v>72</v>
      </c>
      <c r="E273" s="197" t="s">
        <v>446</v>
      </c>
      <c r="F273" s="197" t="s">
        <v>447</v>
      </c>
      <c r="G273" s="184"/>
      <c r="H273" s="184"/>
      <c r="I273" s="187"/>
      <c r="J273" s="198">
        <f>BK273</f>
        <v>0</v>
      </c>
      <c r="K273" s="184"/>
      <c r="L273" s="189"/>
      <c r="M273" s="190"/>
      <c r="N273" s="191"/>
      <c r="O273" s="191"/>
      <c r="P273" s="192">
        <f>SUM(P274:P279)</f>
        <v>0</v>
      </c>
      <c r="Q273" s="191"/>
      <c r="R273" s="192">
        <f>SUM(R274:R279)</f>
        <v>0</v>
      </c>
      <c r="S273" s="191"/>
      <c r="T273" s="193">
        <f>SUM(T274:T279)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194" t="s">
        <v>153</v>
      </c>
      <c r="AT273" s="195" t="s">
        <v>72</v>
      </c>
      <c r="AU273" s="195" t="s">
        <v>81</v>
      </c>
      <c r="AY273" s="194" t="s">
        <v>122</v>
      </c>
      <c r="BK273" s="196">
        <f>SUM(BK274:BK279)</f>
        <v>0</v>
      </c>
    </row>
    <row r="274" s="2" customFormat="1" ht="16.5" customHeight="1">
      <c r="A274" s="37"/>
      <c r="B274" s="38"/>
      <c r="C274" s="199" t="s">
        <v>448</v>
      </c>
      <c r="D274" s="199" t="s">
        <v>124</v>
      </c>
      <c r="E274" s="200" t="s">
        <v>449</v>
      </c>
      <c r="F274" s="201" t="s">
        <v>447</v>
      </c>
      <c r="G274" s="202" t="s">
        <v>442</v>
      </c>
      <c r="H274" s="203">
        <v>1</v>
      </c>
      <c r="I274" s="204"/>
      <c r="J274" s="205">
        <f>ROUND(I274*H274,2)</f>
        <v>0</v>
      </c>
      <c r="K274" s="201" t="s">
        <v>128</v>
      </c>
      <c r="L274" s="43"/>
      <c r="M274" s="206" t="s">
        <v>19</v>
      </c>
      <c r="N274" s="207" t="s">
        <v>44</v>
      </c>
      <c r="O274" s="83"/>
      <c r="P274" s="208">
        <f>O274*H274</f>
        <v>0</v>
      </c>
      <c r="Q274" s="208">
        <v>0</v>
      </c>
      <c r="R274" s="208">
        <f>Q274*H274</f>
        <v>0</v>
      </c>
      <c r="S274" s="208">
        <v>0</v>
      </c>
      <c r="T274" s="209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10" t="s">
        <v>443</v>
      </c>
      <c r="AT274" s="210" t="s">
        <v>124</v>
      </c>
      <c r="AU274" s="210" t="s">
        <v>83</v>
      </c>
      <c r="AY274" s="16" t="s">
        <v>122</v>
      </c>
      <c r="BE274" s="211">
        <f>IF(N274="základní",J274,0)</f>
        <v>0</v>
      </c>
      <c r="BF274" s="211">
        <f>IF(N274="snížená",J274,0)</f>
        <v>0</v>
      </c>
      <c r="BG274" s="211">
        <f>IF(N274="zákl. přenesená",J274,0)</f>
        <v>0</v>
      </c>
      <c r="BH274" s="211">
        <f>IF(N274="sníž. přenesená",J274,0)</f>
        <v>0</v>
      </c>
      <c r="BI274" s="211">
        <f>IF(N274="nulová",J274,0)</f>
        <v>0</v>
      </c>
      <c r="BJ274" s="16" t="s">
        <v>81</v>
      </c>
      <c r="BK274" s="211">
        <f>ROUND(I274*H274,2)</f>
        <v>0</v>
      </c>
      <c r="BL274" s="16" t="s">
        <v>443</v>
      </c>
      <c r="BM274" s="210" t="s">
        <v>450</v>
      </c>
    </row>
    <row r="275" s="2" customFormat="1">
      <c r="A275" s="37"/>
      <c r="B275" s="38"/>
      <c r="C275" s="39"/>
      <c r="D275" s="212" t="s">
        <v>131</v>
      </c>
      <c r="E275" s="39"/>
      <c r="F275" s="213" t="s">
        <v>451</v>
      </c>
      <c r="G275" s="39"/>
      <c r="H275" s="39"/>
      <c r="I275" s="214"/>
      <c r="J275" s="39"/>
      <c r="K275" s="39"/>
      <c r="L275" s="43"/>
      <c r="M275" s="215"/>
      <c r="N275" s="216"/>
      <c r="O275" s="83"/>
      <c r="P275" s="83"/>
      <c r="Q275" s="83"/>
      <c r="R275" s="83"/>
      <c r="S275" s="83"/>
      <c r="T275" s="84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16" t="s">
        <v>131</v>
      </c>
      <c r="AU275" s="16" t="s">
        <v>83</v>
      </c>
    </row>
    <row r="276" s="2" customFormat="1" ht="16.5" customHeight="1">
      <c r="A276" s="37"/>
      <c r="B276" s="38"/>
      <c r="C276" s="199" t="s">
        <v>452</v>
      </c>
      <c r="D276" s="199" t="s">
        <v>124</v>
      </c>
      <c r="E276" s="200" t="s">
        <v>453</v>
      </c>
      <c r="F276" s="201" t="s">
        <v>454</v>
      </c>
      <c r="G276" s="202" t="s">
        <v>442</v>
      </c>
      <c r="H276" s="203">
        <v>1</v>
      </c>
      <c r="I276" s="204"/>
      <c r="J276" s="205">
        <f>ROUND(I276*H276,2)</f>
        <v>0</v>
      </c>
      <c r="K276" s="201" t="s">
        <v>128</v>
      </c>
      <c r="L276" s="43"/>
      <c r="M276" s="206" t="s">
        <v>19</v>
      </c>
      <c r="N276" s="207" t="s">
        <v>44</v>
      </c>
      <c r="O276" s="83"/>
      <c r="P276" s="208">
        <f>O276*H276</f>
        <v>0</v>
      </c>
      <c r="Q276" s="208">
        <v>0</v>
      </c>
      <c r="R276" s="208">
        <f>Q276*H276</f>
        <v>0</v>
      </c>
      <c r="S276" s="208">
        <v>0</v>
      </c>
      <c r="T276" s="209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10" t="s">
        <v>443</v>
      </c>
      <c r="AT276" s="210" t="s">
        <v>124</v>
      </c>
      <c r="AU276" s="210" t="s">
        <v>83</v>
      </c>
      <c r="AY276" s="16" t="s">
        <v>122</v>
      </c>
      <c r="BE276" s="211">
        <f>IF(N276="základní",J276,0)</f>
        <v>0</v>
      </c>
      <c r="BF276" s="211">
        <f>IF(N276="snížená",J276,0)</f>
        <v>0</v>
      </c>
      <c r="BG276" s="211">
        <f>IF(N276="zákl. přenesená",J276,0)</f>
        <v>0</v>
      </c>
      <c r="BH276" s="211">
        <f>IF(N276="sníž. přenesená",J276,0)</f>
        <v>0</v>
      </c>
      <c r="BI276" s="211">
        <f>IF(N276="nulová",J276,0)</f>
        <v>0</v>
      </c>
      <c r="BJ276" s="16" t="s">
        <v>81</v>
      </c>
      <c r="BK276" s="211">
        <f>ROUND(I276*H276,2)</f>
        <v>0</v>
      </c>
      <c r="BL276" s="16" t="s">
        <v>443</v>
      </c>
      <c r="BM276" s="210" t="s">
        <v>455</v>
      </c>
    </row>
    <row r="277" s="2" customFormat="1">
      <c r="A277" s="37"/>
      <c r="B277" s="38"/>
      <c r="C277" s="39"/>
      <c r="D277" s="212" t="s">
        <v>131</v>
      </c>
      <c r="E277" s="39"/>
      <c r="F277" s="213" t="s">
        <v>456</v>
      </c>
      <c r="G277" s="39"/>
      <c r="H277" s="39"/>
      <c r="I277" s="214"/>
      <c r="J277" s="39"/>
      <c r="K277" s="39"/>
      <c r="L277" s="43"/>
      <c r="M277" s="215"/>
      <c r="N277" s="216"/>
      <c r="O277" s="83"/>
      <c r="P277" s="83"/>
      <c r="Q277" s="83"/>
      <c r="R277" s="83"/>
      <c r="S277" s="83"/>
      <c r="T277" s="84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T277" s="16" t="s">
        <v>131</v>
      </c>
      <c r="AU277" s="16" t="s">
        <v>83</v>
      </c>
    </row>
    <row r="278" s="2" customFormat="1" ht="16.5" customHeight="1">
      <c r="A278" s="37"/>
      <c r="B278" s="38"/>
      <c r="C278" s="199" t="s">
        <v>457</v>
      </c>
      <c r="D278" s="199" t="s">
        <v>124</v>
      </c>
      <c r="E278" s="200" t="s">
        <v>458</v>
      </c>
      <c r="F278" s="201" t="s">
        <v>459</v>
      </c>
      <c r="G278" s="202" t="s">
        <v>442</v>
      </c>
      <c r="H278" s="203">
        <v>1</v>
      </c>
      <c r="I278" s="204"/>
      <c r="J278" s="205">
        <f>ROUND(I278*H278,2)</f>
        <v>0</v>
      </c>
      <c r="K278" s="201" t="s">
        <v>128</v>
      </c>
      <c r="L278" s="43"/>
      <c r="M278" s="206" t="s">
        <v>19</v>
      </c>
      <c r="N278" s="207" t="s">
        <v>44</v>
      </c>
      <c r="O278" s="83"/>
      <c r="P278" s="208">
        <f>O278*H278</f>
        <v>0</v>
      </c>
      <c r="Q278" s="208">
        <v>0</v>
      </c>
      <c r="R278" s="208">
        <f>Q278*H278</f>
        <v>0</v>
      </c>
      <c r="S278" s="208">
        <v>0</v>
      </c>
      <c r="T278" s="209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10" t="s">
        <v>443</v>
      </c>
      <c r="AT278" s="210" t="s">
        <v>124</v>
      </c>
      <c r="AU278" s="210" t="s">
        <v>83</v>
      </c>
      <c r="AY278" s="16" t="s">
        <v>122</v>
      </c>
      <c r="BE278" s="211">
        <f>IF(N278="základní",J278,0)</f>
        <v>0</v>
      </c>
      <c r="BF278" s="211">
        <f>IF(N278="snížená",J278,0)</f>
        <v>0</v>
      </c>
      <c r="BG278" s="211">
        <f>IF(N278="zákl. přenesená",J278,0)</f>
        <v>0</v>
      </c>
      <c r="BH278" s="211">
        <f>IF(N278="sníž. přenesená",J278,0)</f>
        <v>0</v>
      </c>
      <c r="BI278" s="211">
        <f>IF(N278="nulová",J278,0)</f>
        <v>0</v>
      </c>
      <c r="BJ278" s="16" t="s">
        <v>81</v>
      </c>
      <c r="BK278" s="211">
        <f>ROUND(I278*H278,2)</f>
        <v>0</v>
      </c>
      <c r="BL278" s="16" t="s">
        <v>443</v>
      </c>
      <c r="BM278" s="210" t="s">
        <v>460</v>
      </c>
    </row>
    <row r="279" s="2" customFormat="1">
      <c r="A279" s="37"/>
      <c r="B279" s="38"/>
      <c r="C279" s="39"/>
      <c r="D279" s="212" t="s">
        <v>131</v>
      </c>
      <c r="E279" s="39"/>
      <c r="F279" s="213" t="s">
        <v>461</v>
      </c>
      <c r="G279" s="39"/>
      <c r="H279" s="39"/>
      <c r="I279" s="214"/>
      <c r="J279" s="39"/>
      <c r="K279" s="39"/>
      <c r="L279" s="43"/>
      <c r="M279" s="215"/>
      <c r="N279" s="216"/>
      <c r="O279" s="83"/>
      <c r="P279" s="83"/>
      <c r="Q279" s="83"/>
      <c r="R279" s="83"/>
      <c r="S279" s="83"/>
      <c r="T279" s="84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16" t="s">
        <v>131</v>
      </c>
      <c r="AU279" s="16" t="s">
        <v>83</v>
      </c>
    </row>
    <row r="280" s="12" customFormat="1" ht="22.8" customHeight="1">
      <c r="A280" s="12"/>
      <c r="B280" s="183"/>
      <c r="C280" s="184"/>
      <c r="D280" s="185" t="s">
        <v>72</v>
      </c>
      <c r="E280" s="197" t="s">
        <v>462</v>
      </c>
      <c r="F280" s="197" t="s">
        <v>463</v>
      </c>
      <c r="G280" s="184"/>
      <c r="H280" s="184"/>
      <c r="I280" s="187"/>
      <c r="J280" s="198">
        <f>BK280</f>
        <v>0</v>
      </c>
      <c r="K280" s="184"/>
      <c r="L280" s="189"/>
      <c r="M280" s="190"/>
      <c r="N280" s="191"/>
      <c r="O280" s="191"/>
      <c r="P280" s="192">
        <f>SUM(P281:P282)</f>
        <v>0</v>
      </c>
      <c r="Q280" s="191"/>
      <c r="R280" s="192">
        <f>SUM(R281:R282)</f>
        <v>0</v>
      </c>
      <c r="S280" s="191"/>
      <c r="T280" s="193">
        <f>SUM(T281:T282)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194" t="s">
        <v>153</v>
      </c>
      <c r="AT280" s="195" t="s">
        <v>72</v>
      </c>
      <c r="AU280" s="195" t="s">
        <v>81</v>
      </c>
      <c r="AY280" s="194" t="s">
        <v>122</v>
      </c>
      <c r="BK280" s="196">
        <f>SUM(BK281:BK282)</f>
        <v>0</v>
      </c>
    </row>
    <row r="281" s="2" customFormat="1" ht="16.5" customHeight="1">
      <c r="A281" s="37"/>
      <c r="B281" s="38"/>
      <c r="C281" s="199" t="s">
        <v>464</v>
      </c>
      <c r="D281" s="199" t="s">
        <v>124</v>
      </c>
      <c r="E281" s="200" t="s">
        <v>465</v>
      </c>
      <c r="F281" s="201" t="s">
        <v>466</v>
      </c>
      <c r="G281" s="202" t="s">
        <v>442</v>
      </c>
      <c r="H281" s="203">
        <v>1</v>
      </c>
      <c r="I281" s="204"/>
      <c r="J281" s="205">
        <f>ROUND(I281*H281,2)</f>
        <v>0</v>
      </c>
      <c r="K281" s="201" t="s">
        <v>128</v>
      </c>
      <c r="L281" s="43"/>
      <c r="M281" s="206" t="s">
        <v>19</v>
      </c>
      <c r="N281" s="207" t="s">
        <v>44</v>
      </c>
      <c r="O281" s="83"/>
      <c r="P281" s="208">
        <f>O281*H281</f>
        <v>0</v>
      </c>
      <c r="Q281" s="208">
        <v>0</v>
      </c>
      <c r="R281" s="208">
        <f>Q281*H281</f>
        <v>0</v>
      </c>
      <c r="S281" s="208">
        <v>0</v>
      </c>
      <c r="T281" s="209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10" t="s">
        <v>443</v>
      </c>
      <c r="AT281" s="210" t="s">
        <v>124</v>
      </c>
      <c r="AU281" s="210" t="s">
        <v>83</v>
      </c>
      <c r="AY281" s="16" t="s">
        <v>122</v>
      </c>
      <c r="BE281" s="211">
        <f>IF(N281="základní",J281,0)</f>
        <v>0</v>
      </c>
      <c r="BF281" s="211">
        <f>IF(N281="snížená",J281,0)</f>
        <v>0</v>
      </c>
      <c r="BG281" s="211">
        <f>IF(N281="zákl. přenesená",J281,0)</f>
        <v>0</v>
      </c>
      <c r="BH281" s="211">
        <f>IF(N281="sníž. přenesená",J281,0)</f>
        <v>0</v>
      </c>
      <c r="BI281" s="211">
        <f>IF(N281="nulová",J281,0)</f>
        <v>0</v>
      </c>
      <c r="BJ281" s="16" t="s">
        <v>81</v>
      </c>
      <c r="BK281" s="211">
        <f>ROUND(I281*H281,2)</f>
        <v>0</v>
      </c>
      <c r="BL281" s="16" t="s">
        <v>443</v>
      </c>
      <c r="BM281" s="210" t="s">
        <v>467</v>
      </c>
    </row>
    <row r="282" s="2" customFormat="1">
      <c r="A282" s="37"/>
      <c r="B282" s="38"/>
      <c r="C282" s="39"/>
      <c r="D282" s="212" t="s">
        <v>131</v>
      </c>
      <c r="E282" s="39"/>
      <c r="F282" s="213" t="s">
        <v>468</v>
      </c>
      <c r="G282" s="39"/>
      <c r="H282" s="39"/>
      <c r="I282" s="214"/>
      <c r="J282" s="39"/>
      <c r="K282" s="39"/>
      <c r="L282" s="43"/>
      <c r="M282" s="215"/>
      <c r="N282" s="216"/>
      <c r="O282" s="83"/>
      <c r="P282" s="83"/>
      <c r="Q282" s="83"/>
      <c r="R282" s="83"/>
      <c r="S282" s="83"/>
      <c r="T282" s="84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T282" s="16" t="s">
        <v>131</v>
      </c>
      <c r="AU282" s="16" t="s">
        <v>83</v>
      </c>
    </row>
    <row r="283" s="12" customFormat="1" ht="22.8" customHeight="1">
      <c r="A283" s="12"/>
      <c r="B283" s="183"/>
      <c r="C283" s="184"/>
      <c r="D283" s="185" t="s">
        <v>72</v>
      </c>
      <c r="E283" s="197" t="s">
        <v>469</v>
      </c>
      <c r="F283" s="197" t="s">
        <v>470</v>
      </c>
      <c r="G283" s="184"/>
      <c r="H283" s="184"/>
      <c r="I283" s="187"/>
      <c r="J283" s="198">
        <f>BK283</f>
        <v>0</v>
      </c>
      <c r="K283" s="184"/>
      <c r="L283" s="189"/>
      <c r="M283" s="190"/>
      <c r="N283" s="191"/>
      <c r="O283" s="191"/>
      <c r="P283" s="192">
        <f>SUM(P284:P285)</f>
        <v>0</v>
      </c>
      <c r="Q283" s="191"/>
      <c r="R283" s="192">
        <f>SUM(R284:R285)</f>
        <v>0</v>
      </c>
      <c r="S283" s="191"/>
      <c r="T283" s="193">
        <f>SUM(T284:T285)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194" t="s">
        <v>153</v>
      </c>
      <c r="AT283" s="195" t="s">
        <v>72</v>
      </c>
      <c r="AU283" s="195" t="s">
        <v>81</v>
      </c>
      <c r="AY283" s="194" t="s">
        <v>122</v>
      </c>
      <c r="BK283" s="196">
        <f>SUM(BK284:BK285)</f>
        <v>0</v>
      </c>
    </row>
    <row r="284" s="2" customFormat="1" ht="16.5" customHeight="1">
      <c r="A284" s="37"/>
      <c r="B284" s="38"/>
      <c r="C284" s="199" t="s">
        <v>471</v>
      </c>
      <c r="D284" s="199" t="s">
        <v>124</v>
      </c>
      <c r="E284" s="200" t="s">
        <v>472</v>
      </c>
      <c r="F284" s="201" t="s">
        <v>473</v>
      </c>
      <c r="G284" s="202" t="s">
        <v>442</v>
      </c>
      <c r="H284" s="203">
        <v>1</v>
      </c>
      <c r="I284" s="204"/>
      <c r="J284" s="205">
        <f>ROUND(I284*H284,2)</f>
        <v>0</v>
      </c>
      <c r="K284" s="201" t="s">
        <v>128</v>
      </c>
      <c r="L284" s="43"/>
      <c r="M284" s="206" t="s">
        <v>19</v>
      </c>
      <c r="N284" s="207" t="s">
        <v>44</v>
      </c>
      <c r="O284" s="83"/>
      <c r="P284" s="208">
        <f>O284*H284</f>
        <v>0</v>
      </c>
      <c r="Q284" s="208">
        <v>0</v>
      </c>
      <c r="R284" s="208">
        <f>Q284*H284</f>
        <v>0</v>
      </c>
      <c r="S284" s="208">
        <v>0</v>
      </c>
      <c r="T284" s="209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10" t="s">
        <v>443</v>
      </c>
      <c r="AT284" s="210" t="s">
        <v>124</v>
      </c>
      <c r="AU284" s="210" t="s">
        <v>83</v>
      </c>
      <c r="AY284" s="16" t="s">
        <v>122</v>
      </c>
      <c r="BE284" s="211">
        <f>IF(N284="základní",J284,0)</f>
        <v>0</v>
      </c>
      <c r="BF284" s="211">
        <f>IF(N284="snížená",J284,0)</f>
        <v>0</v>
      </c>
      <c r="BG284" s="211">
        <f>IF(N284="zákl. přenesená",J284,0)</f>
        <v>0</v>
      </c>
      <c r="BH284" s="211">
        <f>IF(N284="sníž. přenesená",J284,0)</f>
        <v>0</v>
      </c>
      <c r="BI284" s="211">
        <f>IF(N284="nulová",J284,0)</f>
        <v>0</v>
      </c>
      <c r="BJ284" s="16" t="s">
        <v>81</v>
      </c>
      <c r="BK284" s="211">
        <f>ROUND(I284*H284,2)</f>
        <v>0</v>
      </c>
      <c r="BL284" s="16" t="s">
        <v>443</v>
      </c>
      <c r="BM284" s="210" t="s">
        <v>474</v>
      </c>
    </row>
    <row r="285" s="2" customFormat="1">
      <c r="A285" s="37"/>
      <c r="B285" s="38"/>
      <c r="C285" s="39"/>
      <c r="D285" s="212" t="s">
        <v>131</v>
      </c>
      <c r="E285" s="39"/>
      <c r="F285" s="213" t="s">
        <v>475</v>
      </c>
      <c r="G285" s="39"/>
      <c r="H285" s="39"/>
      <c r="I285" s="214"/>
      <c r="J285" s="39"/>
      <c r="K285" s="39"/>
      <c r="L285" s="43"/>
      <c r="M285" s="252"/>
      <c r="N285" s="253"/>
      <c r="O285" s="254"/>
      <c r="P285" s="254"/>
      <c r="Q285" s="254"/>
      <c r="R285" s="254"/>
      <c r="S285" s="254"/>
      <c r="T285" s="255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T285" s="16" t="s">
        <v>131</v>
      </c>
      <c r="AU285" s="16" t="s">
        <v>83</v>
      </c>
    </row>
    <row r="286" s="2" customFormat="1" ht="6.96" customHeight="1">
      <c r="A286" s="37"/>
      <c r="B286" s="58"/>
      <c r="C286" s="59"/>
      <c r="D286" s="59"/>
      <c r="E286" s="59"/>
      <c r="F286" s="59"/>
      <c r="G286" s="59"/>
      <c r="H286" s="59"/>
      <c r="I286" s="59"/>
      <c r="J286" s="59"/>
      <c r="K286" s="59"/>
      <c r="L286" s="43"/>
      <c r="M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</row>
  </sheetData>
  <sheetProtection sheet="1" autoFilter="0" formatColumns="0" formatRows="0" objects="1" scenarios="1" spinCount="100000" saltValue="kTgj2m5s+wGqGOQ/YkyS8lfi+q8Jl+i5jAT2qJt9MrdiZXlbG16NbqZx0pVsfaQ9Xb1oxaxlQyHPvhg3bA3F5g==" hashValue="UaroZjwsc0nx7xWyclYh+EOUNwS34Y46e796ypUqx3r0N+pyqIUGiwZZpWj2c2yFUssZEv2Pf495EYQnTMqPjg==" algorithmName="SHA-512" password="CC35"/>
  <autoFilter ref="C94:K285"/>
  <mergeCells count="9">
    <mergeCell ref="E7:H7"/>
    <mergeCell ref="E9:H9"/>
    <mergeCell ref="E18:H18"/>
    <mergeCell ref="E27:H27"/>
    <mergeCell ref="E48:H48"/>
    <mergeCell ref="E50:H50"/>
    <mergeCell ref="E85:H85"/>
    <mergeCell ref="E87:H87"/>
    <mergeCell ref="L2:V2"/>
  </mergeCells>
  <hyperlinks>
    <hyperlink ref="F99" r:id="rId1" display="https://podminky.urs.cz/item/CS_URS_2025_02/113106161"/>
    <hyperlink ref="F103" r:id="rId2" display="https://podminky.urs.cz/item/CS_URS_2025_02/122211101"/>
    <hyperlink ref="F107" r:id="rId3" display="https://podminky.urs.cz/item/CS_URS_2025_02/131213702"/>
    <hyperlink ref="F111" r:id="rId4" display="https://podminky.urs.cz/item/CS_URS_2025_02/132212132"/>
    <hyperlink ref="F115" r:id="rId5" display="https://podminky.urs.cz/item/CS_URS_2025_02/162211311"/>
    <hyperlink ref="F119" r:id="rId6" display="https://podminky.urs.cz/item/CS_URS_2025_02/162651112"/>
    <hyperlink ref="F121" r:id="rId7" display="https://podminky.urs.cz/item/CS_URS_2025_02/167111101"/>
    <hyperlink ref="F123" r:id="rId8" display="https://podminky.urs.cz/item/CS_URS_2025_02/171201221"/>
    <hyperlink ref="F127" r:id="rId9" display="https://podminky.urs.cz/item/CS_URS_2025_02/171251201"/>
    <hyperlink ref="F129" r:id="rId10" display="https://podminky.urs.cz/item/CS_URS_2025_02/174111101"/>
    <hyperlink ref="F133" r:id="rId11" display="https://podminky.urs.cz/item/CS_URS_2025_02/175111201"/>
    <hyperlink ref="F139" r:id="rId12" display="https://podminky.urs.cz/item/CS_URS_2025_02/181411131"/>
    <hyperlink ref="F143" r:id="rId13" display="https://podminky.urs.cz/item/CS_URS_2025_02/181912111"/>
    <hyperlink ref="F146" r:id="rId14" display="https://podminky.urs.cz/item/CS_URS_2025_02/271532213"/>
    <hyperlink ref="F151" r:id="rId15" display="https://podminky.urs.cz/item/CS_URS_2025_02/273321311"/>
    <hyperlink ref="F155" r:id="rId16" display="https://podminky.urs.cz/item/CS_URS_2025_02/273351121"/>
    <hyperlink ref="F159" r:id="rId17" display="https://podminky.urs.cz/item/CS_URS_2025_02/273351122"/>
    <hyperlink ref="F161" r:id="rId18" display="https://podminky.urs.cz/item/CS_URS_2025_02/273362021"/>
    <hyperlink ref="F163" r:id="rId19" display="https://podminky.urs.cz/item/CS_URS_2025_02/274313611"/>
    <hyperlink ref="F167" r:id="rId20" display="https://podminky.urs.cz/item/CS_URS_2025_02/274361821"/>
    <hyperlink ref="F173" r:id="rId21" display="https://podminky.urs.cz/item/CS_URS_2025_02/279113135"/>
    <hyperlink ref="F178" r:id="rId22" display="https://podminky.urs.cz/item/CS_URS_2025_02/434191423"/>
    <hyperlink ref="F185" r:id="rId23" display="https://podminky.urs.cz/item/CS_URS_2025_02/434311114"/>
    <hyperlink ref="F187" r:id="rId24" display="https://podminky.urs.cz/item/CS_URS_2025_02/434351141"/>
    <hyperlink ref="F192" r:id="rId25" display="https://podminky.urs.cz/item/CS_URS_2025_02/434351142"/>
    <hyperlink ref="F195" r:id="rId26" display="https://podminky.urs.cz/item/CS_URS_2025_02/564801011"/>
    <hyperlink ref="F200" r:id="rId27" display="https://podminky.urs.cz/item/CS_URS_2025_02/564871016"/>
    <hyperlink ref="F202" r:id="rId28" display="https://podminky.urs.cz/item/CS_URS_2025_02/591211111"/>
    <hyperlink ref="F215" r:id="rId29" display="https://podminky.urs.cz/item/CS_URS_2025_02/619991015"/>
    <hyperlink ref="F218" r:id="rId30" display="https://podminky.urs.cz/item/CS_URS_2025_02/953312111"/>
    <hyperlink ref="F222" r:id="rId31" display="https://podminky.urs.cz/item/CS_URS_2025_02/963022819"/>
    <hyperlink ref="F227" r:id="rId32" display="https://podminky.urs.cz/item/CS_URS_2025_02/772991441"/>
    <hyperlink ref="F232" r:id="rId33" display="https://podminky.urs.cz/item/CS_URS_2025_02/998018001"/>
    <hyperlink ref="F234" r:id="rId34" display="https://podminky.urs.cz/item/CS_URS_2025_02/998225111"/>
    <hyperlink ref="F238" r:id="rId35" display="https://podminky.urs.cz/item/CS_URS_2025_02/998225194"/>
    <hyperlink ref="F240" r:id="rId36" display="https://podminky.urs.cz/item/CS_URS_2025_02/998225195"/>
    <hyperlink ref="F245" r:id="rId37" display="https://podminky.urs.cz/item/CS_URS_2025_02/767161823"/>
    <hyperlink ref="F257" r:id="rId38" display="https://podminky.urs.cz/item/CS_URS_2025_02/998767311"/>
    <hyperlink ref="F260" r:id="rId39" display="https://podminky.urs.cz/item/CS_URS_2025_02/783301313"/>
    <hyperlink ref="F262" r:id="rId40" display="https://podminky.urs.cz/item/CS_URS_2025_02/783324101"/>
    <hyperlink ref="F264" r:id="rId41" display="https://podminky.urs.cz/item/CS_URS_2025_02/783325101"/>
    <hyperlink ref="F266" r:id="rId42" display="https://podminky.urs.cz/item/CS_URS_2025_02/783327101"/>
    <hyperlink ref="F272" r:id="rId43" display="https://podminky.urs.cz/item/CS_URS_2025_02/012164000"/>
    <hyperlink ref="F275" r:id="rId44" display="https://podminky.urs.cz/item/CS_URS_2025_02/030001000"/>
    <hyperlink ref="F277" r:id="rId45" display="https://podminky.urs.cz/item/CS_URS_2025_02/031303000"/>
    <hyperlink ref="F279" r:id="rId46" display="https://podminky.urs.cz/item/CS_URS_2025_02/034103000"/>
    <hyperlink ref="F282" r:id="rId47" display="https://podminky.urs.cz/item/CS_URS_2025_02/045002000"/>
    <hyperlink ref="F285" r:id="rId48" display="https://podminky.urs.cz/item/CS_URS_2025_02/065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9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LAPTOP-67RV4PJ4\Asus</dc:creator>
  <cp:lastModifiedBy>LAPTOP-67RV4PJ4\Asus</cp:lastModifiedBy>
  <dcterms:created xsi:type="dcterms:W3CDTF">2025-10-21T15:13:30Z</dcterms:created>
  <dcterms:modified xsi:type="dcterms:W3CDTF">2025-10-21T15:13:34Z</dcterms:modified>
</cp:coreProperties>
</file>