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áš\Desktop\2020_R_020_2\"/>
    </mc:Choice>
  </mc:AlternateContent>
  <xr:revisionPtr revIDLastSave="0" documentId="13_ncr:1_{0A9A6911-5F3D-482D-BA64-84B39A7DB3F7}" xr6:coauthVersionLast="45" xr6:coauthVersionMax="45" xr10:uidLastSave="{00000000-0000-0000-0000-000000000000}"/>
  <bookViews>
    <workbookView xWindow="-108" yWindow="-108" windowWidth="17016" windowHeight="1221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Stavba!$H$41</definedName>
    <definedName name="CenaCelkem">Stavba!$G$30</definedName>
    <definedName name="CenaCelkemBezDPH">Stavba!$G$29</definedName>
    <definedName name="CenaCelkemVypocet" localSheetId="1">Stavba!$I$41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Stavba!$G$25</definedName>
    <definedName name="DPHZakl">Stavba!$G$27</definedName>
    <definedName name="dpsc" localSheetId="1">Stavba!$C$13</definedName>
    <definedName name="IČO" localSheetId="1">Stavba!$I$11</definedName>
    <definedName name="Mena">Stavba!$J$30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'Rozpočet Pol'!$A$1:$S$295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Stavba!$F$41</definedName>
    <definedName name="ZakladDPHZakl">Stavba!$G$26</definedName>
    <definedName name="ZakladDPHZaklVypocet" localSheetId="1">Stavba!$G$41</definedName>
    <definedName name="Zaokrouhleni">Stavba!$G$28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5" i="12" l="1"/>
  <c r="O265" i="12"/>
  <c r="K265" i="12"/>
  <c r="I265" i="12"/>
  <c r="G265" i="12"/>
  <c r="M265" i="12" s="1"/>
  <c r="Q263" i="12"/>
  <c r="O263" i="12"/>
  <c r="K263" i="12"/>
  <c r="I263" i="12"/>
  <c r="G263" i="12"/>
  <c r="M263" i="12" s="1"/>
  <c r="Q261" i="12"/>
  <c r="O261" i="12"/>
  <c r="K261" i="12"/>
  <c r="I261" i="12"/>
  <c r="G261" i="12"/>
  <c r="M261" i="12" s="1"/>
  <c r="AB285" i="12" l="1"/>
  <c r="F40" i="1" s="1"/>
  <c r="G9" i="12"/>
  <c r="M9" i="12" s="1"/>
  <c r="I9" i="12"/>
  <c r="K9" i="12"/>
  <c r="O9" i="12"/>
  <c r="Q9" i="12"/>
  <c r="U9" i="12"/>
  <c r="G14" i="12"/>
  <c r="M14" i="12" s="1"/>
  <c r="I14" i="12"/>
  <c r="K14" i="12"/>
  <c r="O14" i="12"/>
  <c r="Q14" i="12"/>
  <c r="U14" i="12"/>
  <c r="G16" i="12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6" i="12"/>
  <c r="I26" i="12"/>
  <c r="K26" i="12"/>
  <c r="M26" i="12"/>
  <c r="O26" i="12"/>
  <c r="Q26" i="12"/>
  <c r="U26" i="12"/>
  <c r="G32" i="12"/>
  <c r="M32" i="12" s="1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Q56" i="12"/>
  <c r="U56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7" i="12"/>
  <c r="M67" i="12" s="1"/>
  <c r="I67" i="12"/>
  <c r="K67" i="12"/>
  <c r="O67" i="12"/>
  <c r="Q67" i="12"/>
  <c r="U67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86" i="12"/>
  <c r="M86" i="12" s="1"/>
  <c r="I86" i="12"/>
  <c r="K86" i="12"/>
  <c r="O86" i="12"/>
  <c r="Q86" i="12"/>
  <c r="U86" i="12"/>
  <c r="G93" i="12"/>
  <c r="M93" i="12" s="1"/>
  <c r="I93" i="12"/>
  <c r="K93" i="12"/>
  <c r="O93" i="12"/>
  <c r="Q93" i="12"/>
  <c r="U93" i="12"/>
  <c r="G96" i="12"/>
  <c r="M96" i="12" s="1"/>
  <c r="I96" i="12"/>
  <c r="K96" i="12"/>
  <c r="O96" i="12"/>
  <c r="Q96" i="12"/>
  <c r="U96" i="12"/>
  <c r="G118" i="12"/>
  <c r="M118" i="12" s="1"/>
  <c r="I118" i="12"/>
  <c r="K118" i="12"/>
  <c r="O118" i="12"/>
  <c r="Q118" i="12"/>
  <c r="U118" i="12"/>
  <c r="G120" i="12"/>
  <c r="M120" i="12" s="1"/>
  <c r="I120" i="12"/>
  <c r="K120" i="12"/>
  <c r="O120" i="12"/>
  <c r="Q120" i="12"/>
  <c r="U120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G134" i="12"/>
  <c r="M134" i="12" s="1"/>
  <c r="I134" i="12"/>
  <c r="K134" i="12"/>
  <c r="O134" i="12"/>
  <c r="O133" i="12" s="1"/>
  <c r="Q134" i="12"/>
  <c r="U134" i="12"/>
  <c r="G141" i="12"/>
  <c r="I141" i="12"/>
  <c r="K141" i="12"/>
  <c r="O141" i="12"/>
  <c r="Q141" i="12"/>
  <c r="U141" i="12"/>
  <c r="G143" i="12"/>
  <c r="M143" i="12" s="1"/>
  <c r="I143" i="12"/>
  <c r="K143" i="12"/>
  <c r="O143" i="12"/>
  <c r="Q143" i="12"/>
  <c r="U143" i="12"/>
  <c r="G150" i="12"/>
  <c r="M150" i="12" s="1"/>
  <c r="I150" i="12"/>
  <c r="K150" i="12"/>
  <c r="O150" i="12"/>
  <c r="Q150" i="12"/>
  <c r="U150" i="12"/>
  <c r="G157" i="12"/>
  <c r="I157" i="12"/>
  <c r="K157" i="12"/>
  <c r="M157" i="12"/>
  <c r="O157" i="12"/>
  <c r="Q157" i="12"/>
  <c r="U157" i="12"/>
  <c r="G158" i="12"/>
  <c r="M158" i="12" s="1"/>
  <c r="I158" i="12"/>
  <c r="K158" i="12"/>
  <c r="O158" i="12"/>
  <c r="Q158" i="12"/>
  <c r="U158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75" i="12"/>
  <c r="M175" i="12" s="1"/>
  <c r="I175" i="12"/>
  <c r="K175" i="12"/>
  <c r="O175" i="12"/>
  <c r="Q175" i="12"/>
  <c r="U175" i="12"/>
  <c r="G177" i="12"/>
  <c r="M177" i="12" s="1"/>
  <c r="I177" i="12"/>
  <c r="K177" i="12"/>
  <c r="O177" i="12"/>
  <c r="Q177" i="12"/>
  <c r="U177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M181" i="12" s="1"/>
  <c r="I181" i="12"/>
  <c r="K181" i="12"/>
  <c r="O181" i="12"/>
  <c r="Q181" i="12"/>
  <c r="U181" i="12"/>
  <c r="G183" i="12"/>
  <c r="M183" i="12" s="1"/>
  <c r="I183" i="12"/>
  <c r="K183" i="12"/>
  <c r="O183" i="12"/>
  <c r="Q183" i="12"/>
  <c r="U183" i="12"/>
  <c r="G188" i="12"/>
  <c r="M188" i="12" s="1"/>
  <c r="I188" i="12"/>
  <c r="K188" i="12"/>
  <c r="O188" i="12"/>
  <c r="Q188" i="12"/>
  <c r="U188" i="12"/>
  <c r="G193" i="12"/>
  <c r="M193" i="12" s="1"/>
  <c r="I193" i="12"/>
  <c r="K193" i="12"/>
  <c r="O193" i="12"/>
  <c r="Q193" i="12"/>
  <c r="U193" i="12"/>
  <c r="G195" i="12"/>
  <c r="G194" i="12" s="1"/>
  <c r="I53" i="1" s="1"/>
  <c r="I195" i="12"/>
  <c r="I194" i="12" s="1"/>
  <c r="K195" i="12"/>
  <c r="K194" i="12" s="1"/>
  <c r="O195" i="12"/>
  <c r="O194" i="12" s="1"/>
  <c r="Q195" i="12"/>
  <c r="Q194" i="12" s="1"/>
  <c r="U195" i="12"/>
  <c r="U194" i="12" s="1"/>
  <c r="G199" i="12"/>
  <c r="G198" i="12" s="1"/>
  <c r="I54" i="1" s="1"/>
  <c r="I199" i="12"/>
  <c r="I198" i="12" s="1"/>
  <c r="K199" i="12"/>
  <c r="K198" i="12" s="1"/>
  <c r="O199" i="12"/>
  <c r="O198" i="12" s="1"/>
  <c r="Q199" i="12"/>
  <c r="Q198" i="12" s="1"/>
  <c r="U199" i="12"/>
  <c r="U198" i="12" s="1"/>
  <c r="G202" i="12"/>
  <c r="M202" i="12" s="1"/>
  <c r="I202" i="12"/>
  <c r="K202" i="12"/>
  <c r="O202" i="12"/>
  <c r="Q202" i="12"/>
  <c r="U202" i="12"/>
  <c r="G209" i="12"/>
  <c r="M209" i="12" s="1"/>
  <c r="I209" i="12"/>
  <c r="K209" i="12"/>
  <c r="O209" i="12"/>
  <c r="Q209" i="12"/>
  <c r="U209" i="12"/>
  <c r="G210" i="12"/>
  <c r="M210" i="12" s="1"/>
  <c r="I210" i="12"/>
  <c r="K210" i="12"/>
  <c r="O210" i="12"/>
  <c r="Q210" i="12"/>
  <c r="U210" i="12"/>
  <c r="G218" i="12"/>
  <c r="M218" i="12" s="1"/>
  <c r="I218" i="12"/>
  <c r="K218" i="12"/>
  <c r="O218" i="12"/>
  <c r="Q218" i="12"/>
  <c r="U218" i="12"/>
  <c r="G219" i="12"/>
  <c r="M219" i="12" s="1"/>
  <c r="I219" i="12"/>
  <c r="K219" i="12"/>
  <c r="O219" i="12"/>
  <c r="Q219" i="12"/>
  <c r="U219" i="12"/>
  <c r="G221" i="12"/>
  <c r="I221" i="12"/>
  <c r="K221" i="12"/>
  <c r="O221" i="12"/>
  <c r="Q221" i="12"/>
  <c r="U221" i="12"/>
  <c r="G233" i="12"/>
  <c r="M233" i="12" s="1"/>
  <c r="I233" i="12"/>
  <c r="K233" i="12"/>
  <c r="O233" i="12"/>
  <c r="Q233" i="12"/>
  <c r="U233" i="12"/>
  <c r="G236" i="12"/>
  <c r="M236" i="12" s="1"/>
  <c r="I236" i="12"/>
  <c r="K236" i="12"/>
  <c r="O236" i="12"/>
  <c r="Q236" i="12"/>
  <c r="U236" i="12"/>
  <c r="G248" i="12"/>
  <c r="M248" i="12" s="1"/>
  <c r="I248" i="12"/>
  <c r="K248" i="12"/>
  <c r="O248" i="12"/>
  <c r="Q248" i="12"/>
  <c r="U248" i="12"/>
  <c r="G253" i="12"/>
  <c r="M253" i="12" s="1"/>
  <c r="I253" i="12"/>
  <c r="K253" i="12"/>
  <c r="O253" i="12"/>
  <c r="Q253" i="12"/>
  <c r="U253" i="12"/>
  <c r="G257" i="12"/>
  <c r="M257" i="12" s="1"/>
  <c r="I257" i="12"/>
  <c r="K257" i="12"/>
  <c r="O257" i="12"/>
  <c r="Q257" i="12"/>
  <c r="U257" i="12"/>
  <c r="G259" i="12"/>
  <c r="M259" i="12" s="1"/>
  <c r="I259" i="12"/>
  <c r="K259" i="12"/>
  <c r="O259" i="12"/>
  <c r="Q259" i="12"/>
  <c r="U259" i="12"/>
  <c r="G268" i="12"/>
  <c r="I268" i="12"/>
  <c r="K268" i="12"/>
  <c r="O268" i="12"/>
  <c r="Q268" i="12"/>
  <c r="U268" i="12"/>
  <c r="G270" i="12"/>
  <c r="I270" i="12"/>
  <c r="K270" i="12"/>
  <c r="O270" i="12"/>
  <c r="Q270" i="12"/>
  <c r="U270" i="12"/>
  <c r="G273" i="12"/>
  <c r="M273" i="12" s="1"/>
  <c r="I273" i="12"/>
  <c r="K273" i="12"/>
  <c r="O273" i="12"/>
  <c r="Q273" i="12"/>
  <c r="U273" i="12"/>
  <c r="G275" i="12"/>
  <c r="M275" i="12" s="1"/>
  <c r="I275" i="12"/>
  <c r="K275" i="12"/>
  <c r="O275" i="12"/>
  <c r="Q275" i="12"/>
  <c r="U275" i="12"/>
  <c r="G278" i="12"/>
  <c r="M278" i="12" s="1"/>
  <c r="I278" i="12"/>
  <c r="K278" i="12"/>
  <c r="O278" i="12"/>
  <c r="Q278" i="12"/>
  <c r="U278" i="12"/>
  <c r="G279" i="12"/>
  <c r="M279" i="12" s="1"/>
  <c r="I279" i="12"/>
  <c r="K279" i="12"/>
  <c r="O279" i="12"/>
  <c r="Q279" i="12"/>
  <c r="U279" i="12"/>
  <c r="G281" i="12"/>
  <c r="M281" i="12" s="1"/>
  <c r="I281" i="12"/>
  <c r="K281" i="12"/>
  <c r="O281" i="12"/>
  <c r="Q281" i="12"/>
  <c r="U281" i="12"/>
  <c r="G283" i="12"/>
  <c r="G282" i="12" s="1"/>
  <c r="I59" i="1" s="1"/>
  <c r="I20" i="1" s="1"/>
  <c r="I283" i="12"/>
  <c r="I282" i="12" s="1"/>
  <c r="K283" i="12"/>
  <c r="K282" i="12" s="1"/>
  <c r="O283" i="12"/>
  <c r="O282" i="12" s="1"/>
  <c r="Q283" i="12"/>
  <c r="Q282" i="12" s="1"/>
  <c r="U283" i="12"/>
  <c r="U282" i="12" s="1"/>
  <c r="I21" i="1"/>
  <c r="I19" i="1"/>
  <c r="J29" i="1"/>
  <c r="J27" i="1"/>
  <c r="G39" i="1"/>
  <c r="F39" i="1"/>
  <c r="H33" i="1"/>
  <c r="J24" i="1"/>
  <c r="J25" i="1"/>
  <c r="J26" i="1"/>
  <c r="J28" i="1"/>
  <c r="E25" i="1"/>
  <c r="E27" i="1"/>
  <c r="M221" i="12" l="1"/>
  <c r="G220" i="12"/>
  <c r="I56" i="1" s="1"/>
  <c r="M268" i="12"/>
  <c r="I133" i="12"/>
  <c r="Q269" i="12"/>
  <c r="I277" i="12"/>
  <c r="O269" i="12"/>
  <c r="U174" i="12"/>
  <c r="K201" i="12"/>
  <c r="Q59" i="12"/>
  <c r="U201" i="12"/>
  <c r="I142" i="12"/>
  <c r="U269" i="12"/>
  <c r="U133" i="12"/>
  <c r="K277" i="12"/>
  <c r="Q133" i="12"/>
  <c r="K174" i="12"/>
  <c r="I8" i="12"/>
  <c r="O8" i="12"/>
  <c r="M195" i="12"/>
  <c r="M194" i="12" s="1"/>
  <c r="K133" i="12"/>
  <c r="I59" i="12"/>
  <c r="Q8" i="12"/>
  <c r="I220" i="12"/>
  <c r="Q201" i="12"/>
  <c r="O201" i="12"/>
  <c r="Q142" i="12"/>
  <c r="O59" i="12"/>
  <c r="K220" i="12"/>
  <c r="Q220" i="12"/>
  <c r="O142" i="12"/>
  <c r="U220" i="12"/>
  <c r="M199" i="12"/>
  <c r="M198" i="12" s="1"/>
  <c r="U142" i="12"/>
  <c r="K142" i="12"/>
  <c r="AC285" i="12"/>
  <c r="G40" i="1" s="1"/>
  <c r="G41" i="1" s="1"/>
  <c r="G26" i="1" s="1"/>
  <c r="G27" i="1" s="1"/>
  <c r="I269" i="12"/>
  <c r="O220" i="12"/>
  <c r="I174" i="12"/>
  <c r="K8" i="12"/>
  <c r="O174" i="12"/>
  <c r="U277" i="12"/>
  <c r="Q277" i="12"/>
  <c r="O277" i="12"/>
  <c r="K269" i="12"/>
  <c r="I201" i="12"/>
  <c r="Q174" i="12"/>
  <c r="K59" i="12"/>
  <c r="U59" i="12"/>
  <c r="U8" i="12"/>
  <c r="F41" i="1"/>
  <c r="G24" i="1" s="1"/>
  <c r="G25" i="1" s="1"/>
  <c r="G8" i="12"/>
  <c r="M277" i="12"/>
  <c r="G277" i="12"/>
  <c r="I58" i="1" s="1"/>
  <c r="G269" i="12"/>
  <c r="I57" i="1" s="1"/>
  <c r="G201" i="12"/>
  <c r="I55" i="1" s="1"/>
  <c r="G133" i="12"/>
  <c r="I50" i="1" s="1"/>
  <c r="M174" i="12"/>
  <c r="M59" i="12"/>
  <c r="M142" i="12"/>
  <c r="M201" i="12"/>
  <c r="M220" i="12"/>
  <c r="G142" i="12"/>
  <c r="I51" i="1" s="1"/>
  <c r="M16" i="12"/>
  <c r="M8" i="12" s="1"/>
  <c r="G174" i="12"/>
  <c r="I52" i="1" s="1"/>
  <c r="G59" i="12"/>
  <c r="I49" i="1" s="1"/>
  <c r="M283" i="12"/>
  <c r="M282" i="12" s="1"/>
  <c r="M270" i="12"/>
  <c r="M269" i="12" s="1"/>
  <c r="M141" i="12"/>
  <c r="M133" i="12" s="1"/>
  <c r="I18" i="1" l="1"/>
  <c r="G30" i="1"/>
  <c r="H40" i="1"/>
  <c r="H41" i="1" s="1"/>
  <c r="G29" i="1"/>
  <c r="I48" i="1"/>
  <c r="G285" i="12"/>
  <c r="I40" i="1" l="1"/>
  <c r="I41" i="1" s="1"/>
  <c r="J40" i="1" s="1"/>
  <c r="J41" i="1" s="1"/>
  <c r="I17" i="1"/>
  <c r="I22" i="1" s="1"/>
  <c r="I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D14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</commentList>
</comments>
</file>

<file path=xl/sharedStrings.xml><?xml version="1.0" encoding="utf-8"?>
<sst xmlns="http://schemas.openxmlformats.org/spreadsheetml/2006/main" count="951" uniqueCount="413">
  <si>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</si>
  <si>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</si>
  <si>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</si>
  <si>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</si>
  <si>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</si>
  <si>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</si>
  <si>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</si>
  <si>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</si>
  <si>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</si>
  <si>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</si>
  <si>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</si>
  <si>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</si>
  <si>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</si>
  <si>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</si>
  <si>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</si>
  <si>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</si>
  <si>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</si>
  <si>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</si>
  <si>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</si>
  <si>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</si>
  <si>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</si>
  <si>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</si>
  <si>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</si>
  <si>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</si>
  <si>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</si>
  <si>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</si>
  <si>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</si>
  <si>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</si>
  <si>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</si>
  <si>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</si>
  <si>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</si>
  <si>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</si>
  <si>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</si>
  <si>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</si>
  <si>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</si>
  <si>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</si>
  <si>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</si>
  <si>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</si>
  <si>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</si>
  <si>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</si>
  <si>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</si>
  <si>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</si>
  <si>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</si>
  <si>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St.p.č. 362, p. č. 859/1, k.ú. Mariánské Lázně</t>
  </si>
  <si>
    <t>Rozpočet:</t>
  </si>
  <si>
    <t>Misto</t>
  </si>
  <si>
    <t xml:space="preserve">Hydroizolace - Stavební úpravy, hydroizolace spodní stavby objektu Etapa II </t>
  </si>
  <si>
    <t>město Mariánské Lázně</t>
  </si>
  <si>
    <t>Ruská 155/3</t>
  </si>
  <si>
    <t xml:space="preserve">Mariánské Lázně </t>
  </si>
  <si>
    <t>35301</t>
  </si>
  <si>
    <t>Ing. Tomáš Hrdlička</t>
  </si>
  <si>
    <t>05996228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</si>
  <si>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</si>
  <si>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</si>
  <si>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</si>
  <si>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</si>
  <si>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</si>
  <si>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</si>
  <si>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</si>
  <si>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</si>
  <si>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</si>
  <si>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62</t>
  </si>
  <si>
    <t>Upravy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</si>
  <si>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</si>
  <si>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</si>
  <si>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</si>
  <si>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</si>
  <si>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</si>
  <si>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</si>
  <si>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99</t>
  </si>
  <si>
    <t>Staveništní přesun hmot</t>
  </si>
  <si>
    <t>711</t>
  </si>
  <si>
    <t>Izolace proti vodě</t>
  </si>
  <si>
    <t>767</t>
  </si>
  <si>
    <t>Konstrukce zámečnické</t>
  </si>
  <si>
    <t>96</t>
  </si>
  <si>
    <t>Demolice</t>
  </si>
  <si>
    <t>97</t>
  </si>
  <si>
    <t>Suť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</si>
  <si>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</si>
  <si>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</si>
  <si>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</si>
  <si>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</si>
  <si>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</si>
  <si>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</si>
  <si>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</si>
  <si>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</si>
  <si>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</si>
  <si>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</si>
  <si>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</si>
  <si>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</si>
  <si>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</si>
  <si>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</si>
  <si>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</si>
  <si>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</si>
  <si>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</si>
  <si>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</si>
  <si>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</si>
  <si>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</si>
  <si>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</si>
  <si>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</si>
  <si>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</si>
  <si>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</si>
  <si>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</si>
  <si>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</si>
  <si>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</si>
  <si>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</si>
  <si>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</si>
  <si>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131201201R00</t>
  </si>
  <si>
    <t>Hloubení zapažených jam v hor.3 do 100 m3</t>
  </si>
  <si>
    <t>m3</t>
  </si>
  <si>
    <t>POL1_0</t>
  </si>
  <si>
    <t>hl. 5,2:((1,02+0,65+0,2)*(1,25+1,25))*5,2+1,2*5,2</t>
  </si>
  <si>
    <t>VV</t>
  </si>
  <si>
    <t>hl. 3,2:((1,02+0,65+0,2)*(1,25*2))*3,2</t>
  </si>
  <si>
    <t>úroveň řezu G-G, vč. svahování:(1,5*2)*2*(1,02+0,6+0,5)</t>
  </si>
  <si>
    <t>úroveň řezu H-H, vč. svahování:(5,3)*(0,65+0,6+0,2+0,5)*0,9</t>
  </si>
  <si>
    <t>139601102R00</t>
  </si>
  <si>
    <t>Ruční výkop jam, rýh a šachet v hornině tř. 3</t>
  </si>
  <si>
    <t>dočištění 15 %:67,5*0,15</t>
  </si>
  <si>
    <t>vlastní</t>
  </si>
  <si>
    <t>Příplatek za ztížené hloubení v blízkosti stavby</t>
  </si>
  <si>
    <t>132201111R00</t>
  </si>
  <si>
    <t>Hloubení rýh š.do 60 cm v hor.3 do 100 m3, STROJNĚ</t>
  </si>
  <si>
    <t>odvodnění:(8+1)*0,6*((1,4+00,9)/2)</t>
  </si>
  <si>
    <t>133201101R00</t>
  </si>
  <si>
    <t>Hloubení šachet v hor.3 do 100 m3</t>
  </si>
  <si>
    <t>(pi*0,5^2)*3</t>
  </si>
  <si>
    <t>175101101R00</t>
  </si>
  <si>
    <t>Obsyp potrubí bez prohození sypaniny</t>
  </si>
  <si>
    <t>odvodnění:(8+1)*0,6*((0,15+0,15))</t>
  </si>
  <si>
    <t>175101109R00</t>
  </si>
  <si>
    <t>Příplatek za prohození sypaniny pro obsyp potrubí</t>
  </si>
  <si>
    <t>162201101R00</t>
  </si>
  <si>
    <t>Vodorovné přemístění výkopku z hor.1-4 do 20 m</t>
  </si>
  <si>
    <t>mezideponie:67,53+6,21+2,356</t>
  </si>
  <si>
    <t>174101102R00</t>
  </si>
  <si>
    <t>Zásyp ruční se zhutněním</t>
  </si>
  <si>
    <t>zásyp rýhy:(8+1)*0,6*(((1,4+00,9)/2)-0,1-0,15*2)</t>
  </si>
  <si>
    <t>hl. 5,2:((0,65)*(1,25+1,25)+1,2)*5,2</t>
  </si>
  <si>
    <t>hl. 3,2:((0,65)*(1,25*2))*3,2</t>
  </si>
  <si>
    <t>úroveň řezu G-G, vč. svahování:(1,5*2)*2*(0,6+0,5)</t>
  </si>
  <si>
    <t>úroveň řezu H-H, vč. svahování:(5,3)*(0,6+0,5)*0,9</t>
  </si>
  <si>
    <t>167101101R00</t>
  </si>
  <si>
    <t>Nakládání výkopku z hor.1-4 v množství do 100 m3</t>
  </si>
  <si>
    <t>přesun pro zásyp:35,78</t>
  </si>
  <si>
    <t>výkopy (+):76,9</t>
  </si>
  <si>
    <t>zásyp (-):-35,78</t>
  </si>
  <si>
    <t>162301102R00</t>
  </si>
  <si>
    <t>Vodorovné přemístění výkopku z hor.1-4 do 1000 m</t>
  </si>
  <si>
    <t>162701109R00</t>
  </si>
  <si>
    <t>Příplatek k vod. přemístění hor.1-4 za další 1 km</t>
  </si>
  <si>
    <t>10 km:41,12*9</t>
  </si>
  <si>
    <t>199000002R00</t>
  </si>
  <si>
    <t>Poplatek za skládku horniny 1- 4</t>
  </si>
  <si>
    <t>151821217R00</t>
  </si>
  <si>
    <t>Zaberanění ocel. zápor svislých do 70 kg/m, do 7 m</t>
  </si>
  <si>
    <t>m</t>
  </si>
  <si>
    <t>6*(2,3+5,2)</t>
  </si>
  <si>
    <t>2*(3,2+2,3)</t>
  </si>
  <si>
    <t>13388435R</t>
  </si>
  <si>
    <t>Tyč průřezu HEB140, střední, jakost oceli S235, 11375</t>
  </si>
  <si>
    <t>t</t>
  </si>
  <si>
    <t>POL3_0</t>
  </si>
  <si>
    <t>6*(2,3+5,2)*0,0337</t>
  </si>
  <si>
    <t>2*(3,2+2,3)*0,0337</t>
  </si>
  <si>
    <t>151825102R00</t>
  </si>
  <si>
    <t>Pažiny z dřevěné kulatiny prům. 12-19 cm</t>
  </si>
  <si>
    <t>m2</t>
  </si>
  <si>
    <t>5,2*1,25*4+5,2*1</t>
  </si>
  <si>
    <t>3,2*1,25*2</t>
  </si>
  <si>
    <t xml:space="preserve">vlastní </t>
  </si>
  <si>
    <t>kpl</t>
  </si>
  <si>
    <t>121101100R00</t>
  </si>
  <si>
    <t>Sejmutí ornice, pl. do 400 m2, přemístění do 50 m</t>
  </si>
  <si>
    <t>sejmutrí ornice v místě stavby + deponie:150*0,15</t>
  </si>
  <si>
    <t>182301121R00</t>
  </si>
  <si>
    <t>Rozprostření ornice, svah, tl. do 10 cm, do 500 m2</t>
  </si>
  <si>
    <t>22,5/0,1</t>
  </si>
  <si>
    <t>180400010RA0</t>
  </si>
  <si>
    <t>Založení trávníku lučního v rovině s dodáním osiva</t>
  </si>
  <si>
    <t>POL2_0</t>
  </si>
  <si>
    <t>273321311R00</t>
  </si>
  <si>
    <t>Železobeton základových desek C 16/20</t>
  </si>
  <si>
    <t>z prava od jímky:</t>
  </si>
  <si>
    <t>5 tvarovek BD po první žebro (H-H):(0,62+0,2)*0,2*5,3</t>
  </si>
  <si>
    <t>10 tvarovek BD:(0,62+0,2)*0,2*(1,5+0,2)</t>
  </si>
  <si>
    <t>16 tvarovek BD (G-G):(1,02+0,2)*0,2*(1,5+0,2)</t>
  </si>
  <si>
    <t>20 tvarovek BD  (D-D):(1,02+0,2)*0,2*(1,5+0,2)+0,2*1,2*0,8</t>
  </si>
  <si>
    <t>(1,02+0,2)*0,2*(1,5+0,2+1,5+0,2)</t>
  </si>
  <si>
    <t>273351215R00</t>
  </si>
  <si>
    <t>Bednění stěn základových desek - zřízení</t>
  </si>
  <si>
    <t>5 tvarovek BD po první žebro (H-H):(5,3+0,62+0,2)*0,25</t>
  </si>
  <si>
    <t>10 tvarovek BD:(1,5+0,2)*0,25</t>
  </si>
  <si>
    <t>16 tvarovek BD (G-G):(1,5+0,2+0,4)*0,25</t>
  </si>
  <si>
    <t>20 tvarovek BD  (D-D):(1,5+0,2+0,5)*0,25</t>
  </si>
  <si>
    <t>(1,5+0,2+1,5+0,2+1,02)*0,25</t>
  </si>
  <si>
    <t>273351216R00</t>
  </si>
  <si>
    <t>Bednění stěn základových desek - odstranění</t>
  </si>
  <si>
    <t>273361821R00</t>
  </si>
  <si>
    <t>Výztuž základových desek z beton. oceli 10505 (R)</t>
  </si>
  <si>
    <t>Začátek provozního součtu</t>
  </si>
  <si>
    <t xml:space="preserve">  5 tvarovek BD po první žebro (H-H):((5,3+0,62+0,62)/0,25)*(0,62+0,2+0,2)</t>
  </si>
  <si>
    <t xml:space="preserve">  10 tvarovek BD:((1,5+0,2+0,62)/0,25)*(0,62+0,2+0,2)</t>
  </si>
  <si>
    <t xml:space="preserve">  16 tvarovek BD (G-G):((0,4+1,5+0,2+1,02)/0,25)*(1,02+0,2+0,2)*2</t>
  </si>
  <si>
    <t xml:space="preserve">  20 tvarovek BD  (D-D):((1,5+0,2+1,8)/0,25)*(1,02+0,2+0,2)*2</t>
  </si>
  <si>
    <t xml:space="preserve">  ((1,5+0,2+1,5+0,2+1,02*2)/0,25)*(1,02+0,2+0,2)*2</t>
  </si>
  <si>
    <t xml:space="preserve">  Mezisoučet</t>
  </si>
  <si>
    <t>Konec provozního součtu</t>
  </si>
  <si>
    <t>2*R8 svisle á 250 mm, R8 = 0,4 kg/m:137,15*0,0004</t>
  </si>
  <si>
    <t>stykování:0,15</t>
  </si>
  <si>
    <t>274272120RT3</t>
  </si>
  <si>
    <t>Zdivo základové z bednicích tvárnic, tl. 20 cm, výplň tvárnic betonem C 16/20</t>
  </si>
  <si>
    <t>5 tvarovek BD po první žebro (H-H):(5*0,25)*(5,3+0,62)</t>
  </si>
  <si>
    <t>10 tvarovek BD:(10*0,25)*(1,5+0,2+0,62)</t>
  </si>
  <si>
    <t>16 tvarovek BD (G-G):(16*0,25)*(0,4+1,5+0,2+1,02+0,62)</t>
  </si>
  <si>
    <t>20 tvarovek BD  (D-D):(20*0,25)*(1,5+0,2+1,8)</t>
  </si>
  <si>
    <t>(20*0,25)*(1,5+0,2+1,5+0,2+1,02*2)</t>
  </si>
  <si>
    <t>Bednění propustku v žebru, bednicí materiál prkna</t>
  </si>
  <si>
    <t>kus</t>
  </si>
  <si>
    <t>průtočné (žlábek):5</t>
  </si>
  <si>
    <t>větracé (E-E):7</t>
  </si>
  <si>
    <t>279361821R00</t>
  </si>
  <si>
    <t>Výztuž základových zdí z betonář. oceli 10 505 (R)</t>
  </si>
  <si>
    <t>2*R8 v každé ložné spáře:</t>
  </si>
  <si>
    <t xml:space="preserve">  5 tvarovek BD po první žebro (H-H):4*2*(5,3+0,62)</t>
  </si>
  <si>
    <t xml:space="preserve">  10 tvarovek BD:9*2*(1,5+0,2+0,62)</t>
  </si>
  <si>
    <t xml:space="preserve">  16 tvarovek BD (G-G):15*2*(0,4+1,5+0,2+1,02+0,62)</t>
  </si>
  <si>
    <t xml:space="preserve">  20 tvarovek BD  (D-D):19*2*(1,5+0,2+1,8)</t>
  </si>
  <si>
    <t xml:space="preserve">  19*2*(1,5+0,2+1,5+0,2+1,02*2)</t>
  </si>
  <si>
    <t>R8 0,4 kg/m:0,0004*541,04</t>
  </si>
  <si>
    <t xml:space="preserve">  5 tvarovek BD po první žebro (H-H):((5,3+0,62)/0,25)*5*0,25</t>
  </si>
  <si>
    <t xml:space="preserve">  10 tvarovek BD:((1,5+0,2+0,62)/0,25)*10*0,25</t>
  </si>
  <si>
    <t xml:space="preserve">  16 tvarovek BD (G-G):((0,4+1,5+0,2+1,02+0,62)/0,25)*16*0,25</t>
  </si>
  <si>
    <t xml:space="preserve">  20 tvarovek BD  (D-D):((1,5+0,2+1,8)/0,25)*20*0,25</t>
  </si>
  <si>
    <t xml:space="preserve">  ((1,5+0,2+1,5+0,2+1,02*2)/0,25)*20*0,25</t>
  </si>
  <si>
    <t>2*R8 svisle á 250 mm, R8 = 0,4 kgr/m:291,44*2*0,0004</t>
  </si>
  <si>
    <t>211971122R00</t>
  </si>
  <si>
    <t>Opláštění žeber geot.,sklon nad 1:2,5 m,š nad 2,5m</t>
  </si>
  <si>
    <t>vsak:(2*pi*1)*3</t>
  </si>
  <si>
    <t>69366198R</t>
  </si>
  <si>
    <t>Geotextilie 300 g/m2 š. 200cm 100% PP</t>
  </si>
  <si>
    <t>ztratné:0,1</t>
  </si>
  <si>
    <t>212531111R00</t>
  </si>
  <si>
    <t>Výplň odvodňov. trativodů kam. hrubě drcen. 63 mm</t>
  </si>
  <si>
    <t>vsak:(pi*0,5^2)*3</t>
  </si>
  <si>
    <t>271531113R00</t>
  </si>
  <si>
    <t>Polštář základu z kameniva hr. drceného 16-32 mm</t>
  </si>
  <si>
    <t>podsyp:</t>
  </si>
  <si>
    <t>5 tvarovek BD po první žebro (H-H):(0,62+0,2)*0,1*5,3</t>
  </si>
  <si>
    <t>10 tvarovek BD:(0,62+0,2)*0,1*(1,5+0,2)</t>
  </si>
  <si>
    <t>16 tvarovek BD (G-G):(1,02+0,2)*0,1*(1,5+0,2)</t>
  </si>
  <si>
    <t>20 tvarovek BD  (D-D):(1,02+0,2)*0,1*(1,5+0,2)+0,2*1,2*0,8</t>
  </si>
  <si>
    <t>(1,02+0,2)*0,1*(1,5+0,2+1,5+0,2)</t>
  </si>
  <si>
    <t>5 tvarovek BD po první žebro (H-H):(5*0,25)*(5,3)</t>
  </si>
  <si>
    <t>10 tvarovek BD:(10*0,25)*(1,5)</t>
  </si>
  <si>
    <t>16 tvarovek BD (G-G):(16*0,25)*(1,5)</t>
  </si>
  <si>
    <t>20 tvarovek BD  (D-D):(20*0,25)*(1,5+0,4)</t>
  </si>
  <si>
    <t>(20*0,25)*(1,5*2)</t>
  </si>
  <si>
    <t>Ometení zdiva, očištění tlak. vodou</t>
  </si>
  <si>
    <t>631312611R00</t>
  </si>
  <si>
    <t>Mazanina betonová tl. 5 - 8 cm C 16/20</t>
  </si>
  <si>
    <t>z prava od jímky, podkladní beton:</t>
  </si>
  <si>
    <t>5 tvarovek BD po první žebro (H-H):(0,62+0,2)*0,05*5,3</t>
  </si>
  <si>
    <t>10 tvarovek BD:(0,62+0,2)*0,05*(1,5+0,2)</t>
  </si>
  <si>
    <t>16 tvarovek BD (G-G):(1,02+0,2)*0,05*(1,5+0,2)</t>
  </si>
  <si>
    <t>20 tvarovek BD  (D-D):(1,02+0,2)*0,05*(1,5+0,2)+0,2*1,2*0,8</t>
  </si>
  <si>
    <t>(1,02+0,2)*0,05*(1,5+0,2+1,5+0,2)</t>
  </si>
  <si>
    <t>631351101R00</t>
  </si>
  <si>
    <t>Bednění stěn, rýh a otvorů v podlahách - zřízení</t>
  </si>
  <si>
    <t>5 tvarovek BD po první žebro (H-H):(5,3+0,62+0,2)*0,1</t>
  </si>
  <si>
    <t>10 tvarovek BD:(1,5+0,2)*0,1</t>
  </si>
  <si>
    <t>16 tvarovek BD (G-G):(1,5+0,2)*0,1</t>
  </si>
  <si>
    <t>20 tvarovek BD  (D-D):(1,5+0,2+0,4+0,5)*0,1</t>
  </si>
  <si>
    <t>(1,5+0,2+1,5+0,2+1,02)*0,1</t>
  </si>
  <si>
    <t>631351102R00</t>
  </si>
  <si>
    <t>Bednění stěn, rýh a otvorů v podlahách -odstranění</t>
  </si>
  <si>
    <t>631313611R00</t>
  </si>
  <si>
    <t>Mazanina betonová tl. 8 - 12 cm C 16/20</t>
  </si>
  <si>
    <t>z prava od jímky, spádová mazanina:</t>
  </si>
  <si>
    <t>5 tvarovek BD po první žebro (H-H):(0,62)*0,12*5,3</t>
  </si>
  <si>
    <t>10 tvarovek BD:(0,62)*0,12*(1,5)</t>
  </si>
  <si>
    <t>16 tvarovek BD (G-G):(1,02)*0,12*(1,5)</t>
  </si>
  <si>
    <t>20 tvarovek BD  (D-D):(1,02)*0,12*(1,5)+0,12*1,2*0,8</t>
  </si>
  <si>
    <t>(1,02)*0,12*(1,5+1,5)</t>
  </si>
  <si>
    <t>631319183R00</t>
  </si>
  <si>
    <t>Příplatek za sklon mazaniny 15°-35°  tl. 8 - 12 cm</t>
  </si>
  <si>
    <t>631319151R00</t>
  </si>
  <si>
    <t>Příplatek za přehlaz. mazanin pod povlaky tl. 8 cm</t>
  </si>
  <si>
    <t>631319111R00</t>
  </si>
  <si>
    <t>Příplatek za odtokový žlábek u mazanin 200 x100 mm</t>
  </si>
  <si>
    <t>5 tvarovek BD po první žebro (H-H):5,3</t>
  </si>
  <si>
    <t>10 tvarovek BD:1,5</t>
  </si>
  <si>
    <t>16 tvarovek BD (G-G):1,5</t>
  </si>
  <si>
    <t>20 tvarovek BD  (D-D):1,5+0,3</t>
  </si>
  <si>
    <t>1,5*2</t>
  </si>
  <si>
    <t>721211520RT1</t>
  </si>
  <si>
    <t>Vpusť dvorní HL606, klapka, lapač, litinová mřížka 226 x 226 D 110, 160 mm</t>
  </si>
  <si>
    <t>vtok do odvodnění:1</t>
  </si>
  <si>
    <t>451572111R00</t>
  </si>
  <si>
    <t>Lože pod potrubí z kameniva těženého 0 - 4 mm</t>
  </si>
  <si>
    <t>odvodnění:(8+1)*0,6*0,1</t>
  </si>
  <si>
    <t>877313123R00</t>
  </si>
  <si>
    <t>Montáž tvarovek jednoos. plast. gum.kroužek DN 150</t>
  </si>
  <si>
    <t>28651662.AR</t>
  </si>
  <si>
    <t>Koleno kanalizační KGB 160/ 45° PVC</t>
  </si>
  <si>
    <t>871313121R00</t>
  </si>
  <si>
    <t>Montáž trub z plastu, gumový kroužek, DN 150</t>
  </si>
  <si>
    <t>1+8</t>
  </si>
  <si>
    <t>28611261.AR</t>
  </si>
  <si>
    <t>Trubka kanalizační KGEM SN 8 PVC 160x4,7x3000</t>
  </si>
  <si>
    <t xml:space="preserve">  (3+3)</t>
  </si>
  <si>
    <t>28611260.AR</t>
  </si>
  <si>
    <t>Trubka kanalizační KGEM SN 8 PVC 160x4,7x1000</t>
  </si>
  <si>
    <t xml:space="preserve">  (1+1+1)</t>
  </si>
  <si>
    <t>3</t>
  </si>
  <si>
    <t>998276101R00</t>
  </si>
  <si>
    <t>Přesun hmot, trubní vedení plastová, otevř. výkop</t>
  </si>
  <si>
    <t>Mobilníá lešení, pracovní plošina v úrovni cca 3,8</t>
  </si>
  <si>
    <t>pro navaření izolace z výkopu:1</t>
  </si>
  <si>
    <t>spárování zdiva provedeno z již realizovaných pororoštových podlah:0</t>
  </si>
  <si>
    <t>998011002R00</t>
  </si>
  <si>
    <t>Přesun hmot pro budovy zděné výšky do 12 m</t>
  </si>
  <si>
    <t>0,00635+1,13256+5,70286+0,82976+53,95007+7,3597</t>
  </si>
  <si>
    <t>711111006RZ4</t>
  </si>
  <si>
    <t>Izolace proti vlhkosti vodor.,nátěr penetr.emulzí, včetně emulze, 0,4 kg/m2</t>
  </si>
  <si>
    <t>5 tvarovek BD po první žebro (H-H):(0,62+0,2)*5,3</t>
  </si>
  <si>
    <t>10 tvarovek BD:(0,62+0,2)*(1,5+0,2)</t>
  </si>
  <si>
    <t>16 tvarovek BD (G-G):(1,02+0,2)*(1,5+0,2)</t>
  </si>
  <si>
    <t>20 tvarovek BD  (D-D):(1,02+0,2)*(1,5+0,2)+1,2*0,8</t>
  </si>
  <si>
    <t>(1,02+0,2)*(1,5+0,2+1,5+0,2)</t>
  </si>
  <si>
    <t>711141559RY2</t>
  </si>
  <si>
    <t>Izolace proti vlhk. vodorovná pásy přitavením, 1 vrstva - včetně dod. asf. pasu</t>
  </si>
  <si>
    <t>711112006RZ4</t>
  </si>
  <si>
    <t>Izolace proti vlhkosti svis.,nátěr penetr.emulzí, včetně emulze, 0,4 kg/m2</t>
  </si>
  <si>
    <t>5 tvarovek BD po první žebro (H-H):(5*0,25+0,2)*(5,3+0,62+0,2)</t>
  </si>
  <si>
    <t>10 tvarovek BD:(10*0,25+0,2)*(1,5+0,2)</t>
  </si>
  <si>
    <t>16 tvarovek BD (G-G):(16*0,25+0,2)*(0,4+1,5+0,2)</t>
  </si>
  <si>
    <t>20 tvarovek BD  (D-D):(20*0,25+0,2)*(1,5+0,2+0,5)</t>
  </si>
  <si>
    <t>(20*0,25+0,2)*(1,5+0,2+1,5+0,2+1,02)</t>
  </si>
  <si>
    <t>vytažení na stěnu budovy:0,25*(5,3+1,5+1,5+0,8+1,5*2)</t>
  </si>
  <si>
    <t>711142559RY2</t>
  </si>
  <si>
    <t>Izolace proti vlhkosti svislá pásy přitavením, 1 vrstva - včetně dod. asfalt. pasu</t>
  </si>
  <si>
    <t>998711202R00</t>
  </si>
  <si>
    <t>Přesun hmot pro izolace proti vodě, výšky do 12 m</t>
  </si>
  <si>
    <t>Montáž ocelových profilů na stěnu, vč. mont. materiálu, kotvení na chem. kotvu</t>
  </si>
  <si>
    <t>5 tvarovek BD po první žebro (H-H):5,3*2+0,62*2</t>
  </si>
  <si>
    <t>10 tvarovek BD:1,5*2+0,62*2</t>
  </si>
  <si>
    <t>16 tvarovek BD (G-G):1,5*2+1,02*2</t>
  </si>
  <si>
    <t>20 tvarovek BD  (D-D):1,5*2+1,8+1,02+0,8</t>
  </si>
  <si>
    <t>1,5*2+1,02*2*2</t>
  </si>
  <si>
    <t>zdvojení v hlubší části:</t>
  </si>
  <si>
    <t>13330310R</t>
  </si>
  <si>
    <t>Úhelník rovnoramenný L jakost S235  50x50x4 mm</t>
  </si>
  <si>
    <t>3,43 kg/m:57,8*0,00343</t>
  </si>
  <si>
    <t>ztratné:0,05</t>
  </si>
  <si>
    <t>Montáž pororoštu, vč. úpravy tvaru</t>
  </si>
  <si>
    <t>5 tvarovek BD po první žebro (H-H):5,3*0,62</t>
  </si>
  <si>
    <t>10 tvarovek BD:1,5*0,62</t>
  </si>
  <si>
    <t>16 tvarovek BD (G-G):1,5*1,02</t>
  </si>
  <si>
    <t>20 tvarovek BD  (D-D):1,5*1,02+0,8*1,2</t>
  </si>
  <si>
    <t>1,5*1,02*2</t>
  </si>
  <si>
    <t>55347109.AR</t>
  </si>
  <si>
    <t>Rošt podlahový 30/2 lisovaný "P"   600x1000 mm, černá ocel</t>
  </si>
  <si>
    <t xml:space="preserve">  ztratné 15 %:(19,3/(0,6*1))*1,15</t>
  </si>
  <si>
    <t>zaokrouhleno:37</t>
  </si>
  <si>
    <t>Příplatek za pozinkování prvků</t>
  </si>
  <si>
    <t>kg</t>
  </si>
  <si>
    <t>L profily:208,17</t>
  </si>
  <si>
    <t>pororošty:0,0143*37*1000</t>
  </si>
  <si>
    <t>ztužující žebra ocelová:(0,105+0,045)*1000</t>
  </si>
  <si>
    <t>ks</t>
  </si>
  <si>
    <t>rozepření uprosřed rozpětí:3</t>
  </si>
  <si>
    <t>998767202R00</t>
  </si>
  <si>
    <t>Přesun hmot pro zámečnické konstr., výšky do 12 m</t>
  </si>
  <si>
    <t>962042321R00</t>
  </si>
  <si>
    <t>Bourání zdiva nadzákladového z betonu prostého</t>
  </si>
  <si>
    <t>stávající ang. dvorek:(0,7+0,2)*1,5*0,2</t>
  </si>
  <si>
    <t>0,2*0,6*(1,5+0,7+0,7)</t>
  </si>
  <si>
    <t>Demontáž drobných předmětů</t>
  </si>
  <si>
    <t>h</t>
  </si>
  <si>
    <t>pororošt:0,5</t>
  </si>
  <si>
    <t>973031324R00</t>
  </si>
  <si>
    <t>Vysekání kapes zeď cihel. MVC, pl. 0,1m2, hl. 15cm</t>
  </si>
  <si>
    <t>výklenek pro uložení rozpěr:3+1</t>
  </si>
  <si>
    <t>979081111RT2</t>
  </si>
  <si>
    <t>Odvoz suti a vybour. hmot na skládku do 1 km, kontejnerem 4 t</t>
  </si>
  <si>
    <t>979081121R00</t>
  </si>
  <si>
    <t>Příplatek k odvozu za každý další 1 km</t>
  </si>
  <si>
    <t>10 km:1,41*9</t>
  </si>
  <si>
    <t>979990101R00</t>
  </si>
  <si>
    <t>Poplatek za sklád.suti-směs bet.a cihel do 30x30cm</t>
  </si>
  <si>
    <t>Vedlejší náklady - zařízení staveniště, provoz, odstranění, zabezpečení staveniště</t>
  </si>
  <si>
    <t>Soubor</t>
  </si>
  <si>
    <t/>
  </si>
  <si>
    <t>SUM</t>
  </si>
  <si>
    <t>POPUZIV</t>
  </si>
  <si>
    <t>END</t>
  </si>
  <si>
    <t>Lokální oprava obnaženého zdiva - spárování, prodyšná maltovina</t>
  </si>
  <si>
    <t xml:space="preserve">RTS 2020/I </t>
  </si>
  <si>
    <t xml:space="preserve">Náplň jednotlivých položek je v souladu s pravidly cenové soustavy RTS, ty jsou veřejně přístupné na www.cenovasoustava.cz. Jsou-li ve výpisu uvedeny obchodní názvy výrobků a materiálů, jedná se pouze o příklad, určující technické parametry, minimální kvalitativní požadavky. </t>
  </si>
  <si>
    <t xml:space="preserve">Hydroizolace - Stavební úpravy, hydroizolace spodní stavby objektu Městské kinhovny,  Etapa II </t>
  </si>
  <si>
    <t xml:space="preserve">D+M ocel. nosník do krabice 2*U100, patka pro kotvení dl. 1,05 </t>
  </si>
  <si>
    <t>D+M ocel. nosník do krabice 2*U100, patka pro kotvení dl. 1,75</t>
  </si>
  <si>
    <t>D+M rozepření zápory o stěnu, ocel. úpalky dl.50cm, trubka 133/8 dl. 2*2,5 m, tvar rozpěry ve tvaru písmene V</t>
  </si>
  <si>
    <t xml:space="preserve">Příčle, svařenec 2*U140 do krabice dl. 2,5 m </t>
  </si>
  <si>
    <t xml:space="preserve">ks </t>
  </si>
  <si>
    <t>horní + dolní:2</t>
  </si>
  <si>
    <t>Převázka, svařenec U140</t>
  </si>
  <si>
    <t>horní - podel zápor</t>
  </si>
  <si>
    <t>dolní - podel zápor</t>
  </si>
  <si>
    <t>Převázka, svařenec U180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</si>
</sst>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5" xfId="0" applyNumberFormat="1" applyBorder="1"/>
    <xf numFmtId="3" fontId="0" fillId="5" borderId="29" xfId="0" applyNumberFormat="1" applyFill="1" applyBorder="1" applyAlignment="1"/>
    <xf numFmtId="3" fontId="7" fillId="3" borderId="26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7" xfId="0" applyNumberFormat="1" applyFont="1" applyFill="1" applyBorder="1" applyAlignment="1">
      <alignment horizontal="center" vertical="center" wrapText="1" shrinkToFit="1"/>
    </xf>
    <xf numFmtId="3" fontId="7" fillId="3" borderId="27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5" borderId="29" xfId="0" applyNumberFormat="1" applyFill="1" applyBorder="1" applyAlignment="1">
      <alignment wrapText="1" shrinkToFit="1"/>
    </xf>
    <xf numFmtId="3" fontId="0" fillId="5" borderId="29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/>
    <xf numFmtId="49" fontId="7" fillId="0" borderId="25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5" xfId="0" applyFill="1" applyBorder="1"/>
    <xf numFmtId="0" fontId="16" fillId="0" borderId="0" xfId="0" applyFont="1"/>
    <xf numFmtId="0" fontId="16" fillId="0" borderId="25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5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32" xfId="0" applyFont="1" applyBorder="1" applyAlignment="1">
      <alignment vertical="top" shrinkToFit="1"/>
    </xf>
    <xf numFmtId="0" fontId="16" fillId="0" borderId="25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vertical="top" wrapText="1" shrinkToFit="1"/>
    </xf>
    <xf numFmtId="0" fontId="20" fillId="0" borderId="33" xfId="0" applyNumberFormat="1" applyFont="1" applyBorder="1" applyAlignment="1">
      <alignment vertical="top" wrapText="1" shrinkToFit="1"/>
    </xf>
    <xf numFmtId="164" fontId="16" fillId="0" borderId="32" xfId="0" applyNumberFormat="1" applyFont="1" applyBorder="1" applyAlignment="1">
      <alignment vertical="top" shrinkToFit="1"/>
    </xf>
    <xf numFmtId="164" fontId="17" fillId="0" borderId="32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18" fillId="0" borderId="32" xfId="0" applyNumberFormat="1" applyFont="1" applyBorder="1" applyAlignment="1">
      <alignment vertical="top" wrapText="1" shrinkToFit="1"/>
    </xf>
    <xf numFmtId="164" fontId="19" fillId="0" borderId="32" xfId="0" applyNumberFormat="1" applyFont="1" applyBorder="1" applyAlignment="1">
      <alignment vertical="top" wrapText="1" shrinkToFit="1"/>
    </xf>
    <xf numFmtId="164" fontId="20" fillId="0" borderId="32" xfId="0" applyNumberFormat="1" applyFont="1" applyBorder="1" applyAlignment="1">
      <alignment vertical="top" wrapText="1" shrinkToFit="1"/>
    </xf>
    <xf numFmtId="4" fontId="16" fillId="4" borderId="32" xfId="0" applyNumberFormat="1" applyFont="1" applyFill="1" applyBorder="1" applyAlignment="1" applyProtection="1">
      <alignment vertical="top" shrinkToFit="1"/>
      <protection locked="0"/>
    </xf>
    <xf numFmtId="4" fontId="16" fillId="0" borderId="32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1" xfId="0" applyNumberFormat="1" applyFont="1" applyFill="1" applyBorder="1" applyAlignment="1">
      <alignment vertical="top"/>
    </xf>
    <xf numFmtId="0" fontId="16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2" xfId="0" applyNumberFormat="1" applyFont="1" applyBorder="1" applyAlignment="1">
      <alignment horizontal="left" vertical="top" wrapText="1"/>
    </xf>
    <xf numFmtId="0" fontId="18" fillId="0" borderId="32" xfId="0" quotePrefix="1" applyNumberFormat="1" applyFont="1" applyBorder="1" applyAlignment="1">
      <alignment horizontal="left" vertical="top" wrapText="1"/>
    </xf>
    <xf numFmtId="0" fontId="19" fillId="0" borderId="32" xfId="0" quotePrefix="1" applyNumberFormat="1" applyFont="1" applyBorder="1" applyAlignment="1">
      <alignment horizontal="left" vertical="top" wrapText="1"/>
    </xf>
    <xf numFmtId="0" fontId="20" fillId="0" borderId="32" xfId="0" quotePrefix="1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4" borderId="32" xfId="0" applyNumberFormat="1" applyFont="1" applyFill="1" applyBorder="1" applyAlignment="1">
      <alignment vertical="top" shrinkToFit="1"/>
    </xf>
    <xf numFmtId="0" fontId="16" fillId="0" borderId="32" xfId="0" applyFont="1" applyBorder="1" applyAlignment="1">
      <alignment vertical="top" shrinkToFit="1"/>
    </xf>
    <xf numFmtId="0" fontId="16" fillId="0" borderId="20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2" xfId="0" applyFont="1" applyFill="1" applyBorder="1" applyAlignment="1">
      <alignment horizontal="right" vertical="center"/>
    </xf>
    <xf numFmtId="49" fontId="8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/>
    <xf numFmtId="0" fontId="0" fillId="0" borderId="1" xfId="0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14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9" fontId="8" fillId="0" borderId="12" xfId="0" applyNumberFormat="1" applyFont="1" applyFill="1" applyBorder="1" applyAlignment="1" applyProtection="1">
      <alignment horizontal="left" vertical="center"/>
      <protection locked="0"/>
    </xf>
    <xf numFmtId="49" fontId="0" fillId="0" borderId="14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12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16" xfId="0" applyNumberFormat="1" applyFont="1" applyFill="1" applyBorder="1" applyAlignment="1" applyProtection="1">
      <alignment horizontal="justify" vertical="center" wrapText="1"/>
      <protection locked="0"/>
    </xf>
    <xf numFmtId="4" fontId="7" fillId="0" borderId="32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0" xfId="0" applyNumberFormat="1" applyFill="1" applyBorder="1"/>
    <xf numFmtId="3" fontId="0" fillId="5" borderId="12" xfId="0" applyNumberFormat="1" applyFill="1" applyBorder="1"/>
    <xf numFmtId="3" fontId="0" fillId="5" borderId="31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 wrapText="1"/>
    </xf>
    <xf numFmtId="49" fontId="6" fillId="3" borderId="17" xfId="0" applyNumberFormat="1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215" t="s">
        <v>39</v>
      </c>
      <c r="B2" s="215"/>
      <c r="C2" s="215"/>
      <c r="D2" s="215"/>
      <c r="E2" s="215"/>
      <c r="F2" s="215"/>
      <c r="G2" s="21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G30" sqref="G30:I30"/>
    </sheetView>
  </sheetViews>
  <sheetFormatPr defaultColWidth="9" defaultRowHeight="13.2" x14ac:dyDescent="0.25"/>
  <cols>
    <col min="1" max="1" width="8.44140625" hidden="1" customWidth="1"/>
    <col min="2" max="2" width="9.21875" customWidth="1"/>
    <col min="3" max="3" width="7.44140625" customWidth="1"/>
    <col min="4" max="4" width="13.44140625" customWidth="1"/>
    <col min="5" max="5" width="12.21875" customWidth="1"/>
    <col min="6" max="6" width="11.44140625" customWidth="1"/>
    <col min="7" max="7" width="12.77734375" style="1" customWidth="1"/>
    <col min="8" max="8" width="12.77734375" customWidth="1"/>
    <col min="9" max="9" width="12.77734375" style="1" customWidth="1"/>
    <col min="10" max="10" width="6.77734375" style="1" customWidth="1"/>
    <col min="11" max="11" width="4.21875" customWidth="1"/>
    <col min="12" max="15" width="10.77734375" customWidth="1"/>
  </cols>
  <sheetData>
    <row r="1" spans="1:15" ht="33.75" customHeight="1" x14ac:dyDescent="0.25">
      <c r="A1" s="67" t="s">
        <v>36</v>
      </c>
      <c r="B1" s="251" t="s">
        <v>42</v>
      </c>
      <c r="C1" s="252"/>
      <c r="D1" s="252"/>
      <c r="E1" s="252"/>
      <c r="F1" s="252"/>
      <c r="G1" s="252"/>
      <c r="H1" s="252"/>
      <c r="I1" s="252"/>
      <c r="J1" s="253"/>
    </row>
    <row r="2" spans="1:15" ht="23.25" customHeight="1" x14ac:dyDescent="0.25">
      <c r="A2" s="4"/>
      <c r="B2" s="75" t="s">
        <v>40</v>
      </c>
      <c r="C2" s="76"/>
      <c r="D2" s="236" t="s">
        <v>402</v>
      </c>
      <c r="E2" s="237"/>
      <c r="F2" s="237"/>
      <c r="G2" s="237"/>
      <c r="H2" s="237"/>
      <c r="I2" s="237"/>
      <c r="J2" s="238"/>
      <c r="O2" s="2"/>
    </row>
    <row r="3" spans="1:15" ht="23.25" customHeight="1" x14ac:dyDescent="0.25">
      <c r="A3" s="4"/>
      <c r="B3" s="77" t="s">
        <v>45</v>
      </c>
      <c r="C3" s="78"/>
      <c r="D3" s="264" t="s">
        <v>43</v>
      </c>
      <c r="E3" s="265"/>
      <c r="F3" s="265"/>
      <c r="G3" s="265"/>
      <c r="H3" s="265"/>
      <c r="I3" s="265"/>
      <c r="J3" s="266"/>
    </row>
    <row r="4" spans="1:15" ht="23.25" hidden="1" customHeight="1" x14ac:dyDescent="0.25">
      <c r="A4" s="4"/>
      <c r="B4" s="79" t="s">
        <v>44</v>
      </c>
      <c r="C4" s="80"/>
      <c r="D4" s="81"/>
      <c r="E4" s="81"/>
      <c r="F4" s="82"/>
      <c r="G4" s="83"/>
      <c r="H4" s="82"/>
      <c r="I4" s="83"/>
      <c r="J4" s="84"/>
    </row>
    <row r="5" spans="1:15" ht="24" customHeight="1" x14ac:dyDescent="0.25">
      <c r="A5" s="4"/>
      <c r="B5" s="47" t="s">
        <v>21</v>
      </c>
      <c r="C5" s="5"/>
      <c r="D5" s="85" t="s">
        <v>47</v>
      </c>
      <c r="E5" s="26"/>
      <c r="F5" s="26"/>
      <c r="G5" s="26"/>
      <c r="H5" s="28" t="s">
        <v>33</v>
      </c>
      <c r="I5" s="85"/>
      <c r="J5" s="11"/>
    </row>
    <row r="6" spans="1:15" ht="15.75" customHeight="1" x14ac:dyDescent="0.25">
      <c r="A6" s="4"/>
      <c r="B6" s="41"/>
      <c r="C6" s="26"/>
      <c r="D6" s="85" t="s">
        <v>48</v>
      </c>
      <c r="E6" s="26"/>
      <c r="F6" s="26"/>
      <c r="G6" s="26"/>
      <c r="H6" s="28" t="s">
        <v>34</v>
      </c>
      <c r="I6" s="85"/>
      <c r="J6" s="11"/>
    </row>
    <row r="7" spans="1:15" ht="15.75" customHeight="1" x14ac:dyDescent="0.25">
      <c r="A7" s="4"/>
      <c r="B7" s="42"/>
      <c r="C7" s="86" t="s">
        <v>50</v>
      </c>
      <c r="D7" s="74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88"/>
      <c r="J11" s="11"/>
    </row>
    <row r="12" spans="1:15" ht="15.75" customHeight="1" x14ac:dyDescent="0.25">
      <c r="A12" s="4"/>
      <c r="B12" s="41"/>
      <c r="C12" s="26"/>
      <c r="D12" s="262"/>
      <c r="E12" s="262"/>
      <c r="F12" s="262"/>
      <c r="G12" s="262"/>
      <c r="H12" s="28" t="s">
        <v>34</v>
      </c>
      <c r="I12" s="88"/>
      <c r="J12" s="11"/>
    </row>
    <row r="13" spans="1:15" ht="15.75" customHeight="1" x14ac:dyDescent="0.25">
      <c r="A13" s="4"/>
      <c r="B13" s="42"/>
      <c r="C13" s="87"/>
      <c r="D13" s="263"/>
      <c r="E13" s="263"/>
      <c r="F13" s="263"/>
      <c r="G13" s="263"/>
      <c r="H13" s="29"/>
      <c r="I13" s="34"/>
      <c r="J13" s="51"/>
    </row>
    <row r="14" spans="1:15" ht="24" customHeight="1" x14ac:dyDescent="0.25">
      <c r="A14" s="4"/>
      <c r="B14" s="214" t="s">
        <v>20</v>
      </c>
      <c r="C14" s="208"/>
      <c r="D14" s="220" t="s">
        <v>51</v>
      </c>
      <c r="E14" s="220"/>
      <c r="F14" s="220"/>
      <c r="G14" s="220"/>
      <c r="H14" s="209" t="s">
        <v>33</v>
      </c>
      <c r="I14" s="210" t="s">
        <v>52</v>
      </c>
      <c r="J14" s="211"/>
    </row>
    <row r="15" spans="1:15" s="213" customFormat="1" ht="42" customHeight="1" x14ac:dyDescent="0.25">
      <c r="A15" s="212"/>
      <c r="B15" s="221" t="s">
        <v>401</v>
      </c>
      <c r="C15" s="222"/>
      <c r="D15" s="222"/>
      <c r="E15" s="222"/>
      <c r="F15" s="222"/>
      <c r="G15" s="222"/>
      <c r="H15" s="222"/>
      <c r="I15" s="222"/>
      <c r="J15" s="223"/>
    </row>
    <row r="16" spans="1:15" ht="32.25" customHeight="1" x14ac:dyDescent="0.25">
      <c r="A16" s="4"/>
      <c r="B16" s="52" t="s">
        <v>31</v>
      </c>
      <c r="C16" s="66"/>
      <c r="D16" s="53"/>
      <c r="E16" s="242"/>
      <c r="F16" s="242"/>
      <c r="G16" s="260"/>
      <c r="H16" s="260"/>
      <c r="I16" s="260" t="s">
        <v>28</v>
      </c>
      <c r="J16" s="261"/>
    </row>
    <row r="17" spans="1:10" ht="23.25" customHeight="1" x14ac:dyDescent="0.25">
      <c r="A17" s="135" t="s">
        <v>23</v>
      </c>
      <c r="B17" s="136" t="s">
        <v>23</v>
      </c>
      <c r="C17" s="58"/>
      <c r="D17" s="59"/>
      <c r="E17" s="239"/>
      <c r="F17" s="240"/>
      <c r="G17" s="239"/>
      <c r="H17" s="240"/>
      <c r="I17" s="239">
        <f>SUMIF(F48:F59,A17,I48:I59)+SUMIF(F48:F59,"PSU",I48:I59)</f>
        <v>0</v>
      </c>
      <c r="J17" s="241"/>
    </row>
    <row r="18" spans="1:10" ht="23.25" customHeight="1" x14ac:dyDescent="0.25">
      <c r="A18" s="135" t="s">
        <v>24</v>
      </c>
      <c r="B18" s="136" t="s">
        <v>24</v>
      </c>
      <c r="C18" s="58"/>
      <c r="D18" s="59"/>
      <c r="E18" s="239"/>
      <c r="F18" s="240"/>
      <c r="G18" s="239"/>
      <c r="H18" s="240"/>
      <c r="I18" s="239">
        <f>SUMIF(F48:F59,A18,I48:I59)</f>
        <v>0</v>
      </c>
      <c r="J18" s="241"/>
    </row>
    <row r="19" spans="1:10" ht="23.25" customHeight="1" x14ac:dyDescent="0.25">
      <c r="A19" s="135" t="s">
        <v>25</v>
      </c>
      <c r="B19" s="136" t="s">
        <v>25</v>
      </c>
      <c r="C19" s="58"/>
      <c r="D19" s="59"/>
      <c r="E19" s="239"/>
      <c r="F19" s="240"/>
      <c r="G19" s="239"/>
      <c r="H19" s="240"/>
      <c r="I19" s="239">
        <f>SUMIF(F48:F59,A19,I48:I59)</f>
        <v>0</v>
      </c>
      <c r="J19" s="241"/>
    </row>
    <row r="20" spans="1:10" ht="23.25" customHeight="1" x14ac:dyDescent="0.25">
      <c r="A20" s="135" t="s">
        <v>80</v>
      </c>
      <c r="B20" s="136" t="s">
        <v>26</v>
      </c>
      <c r="C20" s="58"/>
      <c r="D20" s="59"/>
      <c r="E20" s="239"/>
      <c r="F20" s="240"/>
      <c r="G20" s="239"/>
      <c r="H20" s="240"/>
      <c r="I20" s="239">
        <f>SUMIF(F48:F59,A20,I48:I59)</f>
        <v>0</v>
      </c>
      <c r="J20" s="241"/>
    </row>
    <row r="21" spans="1:10" ht="23.25" customHeight="1" x14ac:dyDescent="0.25">
      <c r="A21" s="135" t="s">
        <v>81</v>
      </c>
      <c r="B21" s="136" t="s">
        <v>27</v>
      </c>
      <c r="C21" s="58"/>
      <c r="D21" s="59"/>
      <c r="E21" s="239"/>
      <c r="F21" s="240"/>
      <c r="G21" s="239"/>
      <c r="H21" s="240"/>
      <c r="I21" s="239">
        <f>SUMIF(F48:F59,A21,I48:I59)</f>
        <v>0</v>
      </c>
      <c r="J21" s="241"/>
    </row>
    <row r="22" spans="1:10" ht="23.25" customHeight="1" x14ac:dyDescent="0.25">
      <c r="A22" s="4"/>
      <c r="B22" s="68" t="s">
        <v>28</v>
      </c>
      <c r="C22" s="69"/>
      <c r="D22" s="70"/>
      <c r="E22" s="249"/>
      <c r="F22" s="258"/>
      <c r="G22" s="249"/>
      <c r="H22" s="258"/>
      <c r="I22" s="249">
        <f>SUM(I17:J21)</f>
        <v>0</v>
      </c>
      <c r="J22" s="250"/>
    </row>
    <row r="23" spans="1:10" ht="33" customHeight="1" x14ac:dyDescent="0.25">
      <c r="A23" s="4"/>
      <c r="B23" s="65" t="s">
        <v>32</v>
      </c>
      <c r="C23" s="58"/>
      <c r="D23" s="59"/>
      <c r="E23" s="64"/>
      <c r="F23" s="61"/>
      <c r="G23" s="50"/>
      <c r="H23" s="50"/>
      <c r="I23" s="50"/>
      <c r="J23" s="62"/>
    </row>
    <row r="24" spans="1:10" ht="23.25" customHeight="1" x14ac:dyDescent="0.25">
      <c r="A24" s="4"/>
      <c r="B24" s="57" t="s">
        <v>11</v>
      </c>
      <c r="C24" s="58"/>
      <c r="D24" s="59"/>
      <c r="E24" s="60">
        <v>15</v>
      </c>
      <c r="F24" s="61" t="s">
        <v>0</v>
      </c>
      <c r="G24" s="247">
        <f>ZakladDPHSniVypocet</f>
        <v>0</v>
      </c>
      <c r="H24" s="248"/>
      <c r="I24" s="248"/>
      <c r="J24" s="62" t="str">
        <f t="shared" ref="J24:J29" si="0">Mena</f>
        <v>CZK</v>
      </c>
    </row>
    <row r="25" spans="1:10" ht="23.25" customHeight="1" x14ac:dyDescent="0.25">
      <c r="A25" s="4"/>
      <c r="B25" s="57" t="s">
        <v>12</v>
      </c>
      <c r="C25" s="58"/>
      <c r="D25" s="59"/>
      <c r="E25" s="60">
        <f>SazbaDPH1</f>
        <v>15</v>
      </c>
      <c r="F25" s="61" t="s">
        <v>0</v>
      </c>
      <c r="G25" s="245">
        <f>ZakladDPHSni*SazbaDPH1/100</f>
        <v>0</v>
      </c>
      <c r="H25" s="246"/>
      <c r="I25" s="246"/>
      <c r="J25" s="62" t="str">
        <f t="shared" si="0"/>
        <v>CZK</v>
      </c>
    </row>
    <row r="26" spans="1:10" ht="23.25" customHeight="1" x14ac:dyDescent="0.25">
      <c r="A26" s="4"/>
      <c r="B26" s="57" t="s">
        <v>13</v>
      </c>
      <c r="C26" s="58"/>
      <c r="D26" s="59"/>
      <c r="E26" s="60">
        <v>21</v>
      </c>
      <c r="F26" s="61" t="s">
        <v>0</v>
      </c>
      <c r="G26" s="247">
        <f>ZakladDPHZaklVypocet</f>
        <v>0</v>
      </c>
      <c r="H26" s="248"/>
      <c r="I26" s="248"/>
      <c r="J26" s="62" t="str">
        <f t="shared" si="0"/>
        <v>CZK</v>
      </c>
    </row>
    <row r="27" spans="1:10" ht="23.25" customHeight="1" x14ac:dyDescent="0.25">
      <c r="A27" s="4"/>
      <c r="B27" s="49" t="s">
        <v>14</v>
      </c>
      <c r="C27" s="22"/>
      <c r="D27" s="18"/>
      <c r="E27" s="43">
        <f>SazbaDPH2</f>
        <v>21</v>
      </c>
      <c r="F27" s="44" t="s">
        <v>0</v>
      </c>
      <c r="G27" s="254">
        <f>ZakladDPHZakl*SazbaDPH2/100</f>
        <v>0</v>
      </c>
      <c r="H27" s="255"/>
      <c r="I27" s="255"/>
      <c r="J27" s="56" t="str">
        <f t="shared" si="0"/>
        <v>CZK</v>
      </c>
    </row>
    <row r="28" spans="1:10" ht="23.25" customHeight="1" thickBot="1" x14ac:dyDescent="0.3">
      <c r="A28" s="4"/>
      <c r="B28" s="48" t="s">
        <v>4</v>
      </c>
      <c r="C28" s="20"/>
      <c r="D28" s="23"/>
      <c r="E28" s="20"/>
      <c r="F28" s="21"/>
      <c r="G28" s="256">
        <v>0</v>
      </c>
      <c r="H28" s="256"/>
      <c r="I28" s="256"/>
      <c r="J28" s="63" t="str">
        <f t="shared" si="0"/>
        <v>CZK</v>
      </c>
    </row>
    <row r="29" spans="1:10" ht="27.75" hidden="1" customHeight="1" thickBot="1" x14ac:dyDescent="0.3">
      <c r="A29" s="4"/>
      <c r="B29" s="107" t="s">
        <v>22</v>
      </c>
      <c r="C29" s="108"/>
      <c r="D29" s="108"/>
      <c r="E29" s="109"/>
      <c r="F29" s="110"/>
      <c r="G29" s="259">
        <f>ZakladDPHSniVypocet+ZakladDPHZaklVypocet</f>
        <v>0</v>
      </c>
      <c r="H29" s="259"/>
      <c r="I29" s="259"/>
      <c r="J29" s="111" t="str">
        <f t="shared" si="0"/>
        <v>CZK</v>
      </c>
    </row>
    <row r="30" spans="1:10" ht="27.75" customHeight="1" thickBot="1" x14ac:dyDescent="0.3">
      <c r="A30" s="4"/>
      <c r="B30" s="107" t="s">
        <v>35</v>
      </c>
      <c r="C30" s="112"/>
      <c r="D30" s="112"/>
      <c r="E30" s="112"/>
      <c r="F30" s="112"/>
      <c r="G30" s="257">
        <f>ZakladDPHSni+DPHSni+ZakladDPHZakl+DPHZakl+Zaokrouhleni</f>
        <v>0</v>
      </c>
      <c r="H30" s="257"/>
      <c r="I30" s="257"/>
      <c r="J30" s="113" t="s">
        <v>55</v>
      </c>
    </row>
    <row r="31" spans="1:10" ht="12.75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30" customHeight="1" x14ac:dyDescent="0.25">
      <c r="A32" s="4"/>
      <c r="B32" s="4"/>
      <c r="C32" s="5"/>
      <c r="D32" s="5"/>
      <c r="E32" s="5"/>
      <c r="F32" s="5"/>
      <c r="G32" s="45"/>
      <c r="H32" s="5"/>
      <c r="I32" s="45"/>
      <c r="J32" s="12"/>
    </row>
    <row r="33" spans="1:10" ht="18.75" customHeight="1" x14ac:dyDescent="0.25">
      <c r="A33" s="4"/>
      <c r="B33" s="24"/>
      <c r="C33" s="19" t="s">
        <v>10</v>
      </c>
      <c r="D33" s="39"/>
      <c r="E33" s="39"/>
      <c r="F33" s="19" t="s">
        <v>9</v>
      </c>
      <c r="G33" s="39"/>
      <c r="H33" s="40">
        <f ca="1">TODAY()</f>
        <v>44040</v>
      </c>
      <c r="I33" s="39"/>
      <c r="J33" s="12"/>
    </row>
    <row r="34" spans="1:10" ht="47.25" customHeight="1" x14ac:dyDescent="0.25">
      <c r="A34" s="4"/>
      <c r="B34" s="4"/>
      <c r="C34" s="5"/>
      <c r="D34" s="5"/>
      <c r="E34" s="5"/>
      <c r="F34" s="5"/>
      <c r="G34" s="45"/>
      <c r="H34" s="5"/>
      <c r="I34" s="45"/>
      <c r="J34" s="12"/>
    </row>
    <row r="35" spans="1:10" s="37" customFormat="1" ht="18.75" customHeight="1" x14ac:dyDescent="0.25">
      <c r="A35" s="30"/>
      <c r="B35" s="30"/>
      <c r="C35" s="31"/>
      <c r="D35" s="25"/>
      <c r="E35" s="25"/>
      <c r="F35" s="31"/>
      <c r="G35" s="32"/>
      <c r="H35" s="25"/>
      <c r="I35" s="32"/>
      <c r="J35" s="38"/>
    </row>
    <row r="36" spans="1:10" ht="12.75" customHeight="1" x14ac:dyDescent="0.25">
      <c r="A36" s="4"/>
      <c r="B36" s="4"/>
      <c r="C36" s="5"/>
      <c r="D36" s="244" t="s">
        <v>2</v>
      </c>
      <c r="E36" s="244"/>
      <c r="F36" s="5"/>
      <c r="G36" s="45"/>
      <c r="H36" s="13" t="s">
        <v>3</v>
      </c>
      <c r="I36" s="45"/>
      <c r="J36" s="12"/>
    </row>
    <row r="37" spans="1:10" ht="13.5" customHeight="1" thickBot="1" x14ac:dyDescent="0.3">
      <c r="A37" s="14"/>
      <c r="B37" s="14"/>
      <c r="C37" s="15"/>
      <c r="D37" s="15"/>
      <c r="E37" s="15"/>
      <c r="F37" s="15"/>
      <c r="G37" s="16"/>
      <c r="H37" s="15"/>
      <c r="I37" s="16"/>
      <c r="J37" s="17"/>
    </row>
    <row r="38" spans="1:10" ht="27" hidden="1" customHeight="1" x14ac:dyDescent="0.3">
      <c r="B38" s="71" t="s">
        <v>15</v>
      </c>
      <c r="C38" s="3"/>
      <c r="D38" s="3"/>
      <c r="E38" s="3"/>
      <c r="F38" s="99"/>
      <c r="G38" s="99"/>
      <c r="H38" s="99"/>
      <c r="I38" s="99"/>
      <c r="J38" s="3"/>
    </row>
    <row r="39" spans="1:10" ht="25.5" hidden="1" customHeight="1" x14ac:dyDescent="0.25">
      <c r="A39" s="91" t="s">
        <v>37</v>
      </c>
      <c r="B39" s="93" t="s">
        <v>16</v>
      </c>
      <c r="C39" s="94" t="s">
        <v>5</v>
      </c>
      <c r="D39" s="95"/>
      <c r="E39" s="95"/>
      <c r="F39" s="100" t="str">
        <f>B24</f>
        <v>Základ pro sníženou DPH</v>
      </c>
      <c r="G39" s="100" t="str">
        <f>B26</f>
        <v>Základ pro základní DPH</v>
      </c>
      <c r="H39" s="101" t="s">
        <v>17</v>
      </c>
      <c r="I39" s="101" t="s">
        <v>1</v>
      </c>
      <c r="J39" s="96" t="s">
        <v>0</v>
      </c>
    </row>
    <row r="40" spans="1:10" ht="25.5" hidden="1" customHeight="1" x14ac:dyDescent="0.25">
      <c r="A40" s="91">
        <v>1</v>
      </c>
      <c r="B40" s="97" t="s">
        <v>53</v>
      </c>
      <c r="C40" s="227" t="s">
        <v>46</v>
      </c>
      <c r="D40" s="228"/>
      <c r="E40" s="228"/>
      <c r="F40" s="102">
        <f>'Rozpočet Pol'!AB285</f>
        <v>0</v>
      </c>
      <c r="G40" s="103">
        <f>'Rozpočet Pol'!AC285</f>
        <v>0</v>
      </c>
      <c r="H40" s="104">
        <f>(F40*SazbaDPH1/100)+(G40*SazbaDPH2/100)</f>
        <v>0</v>
      </c>
      <c r="I40" s="104">
        <f>F40+G40+H40</f>
        <v>0</v>
      </c>
      <c r="J40" s="98" t="str">
        <f>IF(CenaCelkemVypocet=0,"",I40/CenaCelkemVypocet*100)</f>
        <v/>
      </c>
    </row>
    <row r="41" spans="1:10" ht="25.5" hidden="1" customHeight="1" x14ac:dyDescent="0.25">
      <c r="A41" s="91"/>
      <c r="B41" s="229" t="s">
        <v>54</v>
      </c>
      <c r="C41" s="230"/>
      <c r="D41" s="230"/>
      <c r="E41" s="231"/>
      <c r="F41" s="105">
        <f>SUMIF(A40:A40,"=1",F40:F40)</f>
        <v>0</v>
      </c>
      <c r="G41" s="106">
        <f>SUMIF(A40:A40,"=1",G40:G40)</f>
        <v>0</v>
      </c>
      <c r="H41" s="106">
        <f>SUMIF(A40:A40,"=1",H40:H40)</f>
        <v>0</v>
      </c>
      <c r="I41" s="106">
        <f>SUMIF(A40:A40,"=1",I40:I40)</f>
        <v>0</v>
      </c>
      <c r="J41" s="92">
        <f>SUMIF(A40:A40,"=1",J40:J40)</f>
        <v>0</v>
      </c>
    </row>
    <row r="45" spans="1:10" ht="15.6" x14ac:dyDescent="0.3">
      <c r="B45" s="114" t="s">
        <v>56</v>
      </c>
    </row>
    <row r="47" spans="1:10" ht="25.5" customHeight="1" x14ac:dyDescent="0.25">
      <c r="A47" s="115"/>
      <c r="B47" s="119" t="s">
        <v>16</v>
      </c>
      <c r="C47" s="119" t="s">
        <v>5</v>
      </c>
      <c r="D47" s="120"/>
      <c r="E47" s="120"/>
      <c r="F47" s="123" t="s">
        <v>57</v>
      </c>
      <c r="G47" s="123"/>
      <c r="H47" s="123"/>
      <c r="I47" s="232" t="s">
        <v>28</v>
      </c>
      <c r="J47" s="232"/>
    </row>
    <row r="48" spans="1:10" ht="25.5" customHeight="1" x14ac:dyDescent="0.25">
      <c r="A48" s="116"/>
      <c r="B48" s="124" t="s">
        <v>58</v>
      </c>
      <c r="C48" s="234" t="s">
        <v>59</v>
      </c>
      <c r="D48" s="235"/>
      <c r="E48" s="235"/>
      <c r="F48" s="126" t="s">
        <v>23</v>
      </c>
      <c r="G48" s="127"/>
      <c r="H48" s="127"/>
      <c r="I48" s="233">
        <f>'Rozpočet Pol'!G8</f>
        <v>0</v>
      </c>
      <c r="J48" s="233"/>
    </row>
    <row r="49" spans="1:10" ht="25.5" customHeight="1" x14ac:dyDescent="0.25">
      <c r="A49" s="116"/>
      <c r="B49" s="118" t="s">
        <v>60</v>
      </c>
      <c r="C49" s="225" t="s">
        <v>61</v>
      </c>
      <c r="D49" s="226"/>
      <c r="E49" s="226"/>
      <c r="F49" s="128" t="s">
        <v>23</v>
      </c>
      <c r="G49" s="129"/>
      <c r="H49" s="129"/>
      <c r="I49" s="224">
        <f>'Rozpočet Pol'!G59</f>
        <v>0</v>
      </c>
      <c r="J49" s="224"/>
    </row>
    <row r="50" spans="1:10" ht="25.5" customHeight="1" x14ac:dyDescent="0.25">
      <c r="A50" s="116"/>
      <c r="B50" s="118" t="s">
        <v>62</v>
      </c>
      <c r="C50" s="225" t="s">
        <v>63</v>
      </c>
      <c r="D50" s="226"/>
      <c r="E50" s="226"/>
      <c r="F50" s="128" t="s">
        <v>23</v>
      </c>
      <c r="G50" s="129"/>
      <c r="H50" s="129"/>
      <c r="I50" s="224">
        <f>'Rozpočet Pol'!G133</f>
        <v>0</v>
      </c>
      <c r="J50" s="224"/>
    </row>
    <row r="51" spans="1:10" ht="25.5" customHeight="1" x14ac:dyDescent="0.25">
      <c r="A51" s="116"/>
      <c r="B51" s="118" t="s">
        <v>64</v>
      </c>
      <c r="C51" s="225" t="s">
        <v>65</v>
      </c>
      <c r="D51" s="226"/>
      <c r="E51" s="226"/>
      <c r="F51" s="128" t="s">
        <v>23</v>
      </c>
      <c r="G51" s="129"/>
      <c r="H51" s="129"/>
      <c r="I51" s="224">
        <f>'Rozpočet Pol'!G142</f>
        <v>0</v>
      </c>
      <c r="J51" s="224"/>
    </row>
    <row r="52" spans="1:10" ht="25.5" customHeight="1" x14ac:dyDescent="0.25">
      <c r="A52" s="116"/>
      <c r="B52" s="118" t="s">
        <v>66</v>
      </c>
      <c r="C52" s="225" t="s">
        <v>67</v>
      </c>
      <c r="D52" s="226"/>
      <c r="E52" s="226"/>
      <c r="F52" s="128" t="s">
        <v>23</v>
      </c>
      <c r="G52" s="129"/>
      <c r="H52" s="129"/>
      <c r="I52" s="224">
        <f>'Rozpočet Pol'!G174</f>
        <v>0</v>
      </c>
      <c r="J52" s="224"/>
    </row>
    <row r="53" spans="1:10" ht="25.5" customHeight="1" x14ac:dyDescent="0.25">
      <c r="A53" s="116"/>
      <c r="B53" s="118" t="s">
        <v>68</v>
      </c>
      <c r="C53" s="225" t="s">
        <v>69</v>
      </c>
      <c r="D53" s="226"/>
      <c r="E53" s="226"/>
      <c r="F53" s="128" t="s">
        <v>23</v>
      </c>
      <c r="G53" s="129"/>
      <c r="H53" s="129"/>
      <c r="I53" s="224">
        <f>'Rozpočet Pol'!G194</f>
        <v>0</v>
      </c>
      <c r="J53" s="224"/>
    </row>
    <row r="54" spans="1:10" ht="25.5" customHeight="1" x14ac:dyDescent="0.25">
      <c r="A54" s="116"/>
      <c r="B54" s="118" t="s">
        <v>70</v>
      </c>
      <c r="C54" s="225" t="s">
        <v>71</v>
      </c>
      <c r="D54" s="226"/>
      <c r="E54" s="226"/>
      <c r="F54" s="128" t="s">
        <v>23</v>
      </c>
      <c r="G54" s="129"/>
      <c r="H54" s="129"/>
      <c r="I54" s="224">
        <f>'Rozpočet Pol'!G198</f>
        <v>0</v>
      </c>
      <c r="J54" s="224"/>
    </row>
    <row r="55" spans="1:10" ht="25.5" customHeight="1" x14ac:dyDescent="0.25">
      <c r="A55" s="116"/>
      <c r="B55" s="118" t="s">
        <v>72</v>
      </c>
      <c r="C55" s="225" t="s">
        <v>73</v>
      </c>
      <c r="D55" s="226"/>
      <c r="E55" s="226"/>
      <c r="F55" s="128" t="s">
        <v>24</v>
      </c>
      <c r="G55" s="129"/>
      <c r="H55" s="129"/>
      <c r="I55" s="224">
        <f>'Rozpočet Pol'!G201</f>
        <v>0</v>
      </c>
      <c r="J55" s="224"/>
    </row>
    <row r="56" spans="1:10" ht="25.5" customHeight="1" x14ac:dyDescent="0.25">
      <c r="A56" s="116"/>
      <c r="B56" s="118" t="s">
        <v>74</v>
      </c>
      <c r="C56" s="225" t="s">
        <v>75</v>
      </c>
      <c r="D56" s="226"/>
      <c r="E56" s="226"/>
      <c r="F56" s="128" t="s">
        <v>24</v>
      </c>
      <c r="G56" s="129"/>
      <c r="H56" s="129"/>
      <c r="I56" s="224">
        <f>'Rozpočet Pol'!G220</f>
        <v>0</v>
      </c>
      <c r="J56" s="224"/>
    </row>
    <row r="57" spans="1:10" ht="25.5" customHeight="1" x14ac:dyDescent="0.25">
      <c r="A57" s="116"/>
      <c r="B57" s="118" t="s">
        <v>76</v>
      </c>
      <c r="C57" s="225" t="s">
        <v>77</v>
      </c>
      <c r="D57" s="226"/>
      <c r="E57" s="226"/>
      <c r="F57" s="128" t="s">
        <v>23</v>
      </c>
      <c r="G57" s="129"/>
      <c r="H57" s="129"/>
      <c r="I57" s="224">
        <f>'Rozpočet Pol'!G269</f>
        <v>0</v>
      </c>
      <c r="J57" s="224"/>
    </row>
    <row r="58" spans="1:10" ht="25.5" customHeight="1" x14ac:dyDescent="0.25">
      <c r="A58" s="116"/>
      <c r="B58" s="118" t="s">
        <v>78</v>
      </c>
      <c r="C58" s="225" t="s">
        <v>79</v>
      </c>
      <c r="D58" s="226"/>
      <c r="E58" s="226"/>
      <c r="F58" s="128" t="s">
        <v>23</v>
      </c>
      <c r="G58" s="129"/>
      <c r="H58" s="129"/>
      <c r="I58" s="224">
        <f>'Rozpočet Pol'!G277</f>
        <v>0</v>
      </c>
      <c r="J58" s="224"/>
    </row>
    <row r="59" spans="1:10" ht="25.5" customHeight="1" x14ac:dyDescent="0.25">
      <c r="A59" s="116"/>
      <c r="B59" s="125" t="s">
        <v>80</v>
      </c>
      <c r="C59" s="217" t="s">
        <v>26</v>
      </c>
      <c r="D59" s="218"/>
      <c r="E59" s="218"/>
      <c r="F59" s="130" t="s">
        <v>80</v>
      </c>
      <c r="G59" s="131"/>
      <c r="H59" s="131"/>
      <c r="I59" s="216">
        <f>'Rozpočet Pol'!G282</f>
        <v>0</v>
      </c>
      <c r="J59" s="216"/>
    </row>
    <row r="60" spans="1:10" ht="25.5" customHeight="1" x14ac:dyDescent="0.25">
      <c r="A60" s="117"/>
      <c r="B60" s="121" t="s">
        <v>1</v>
      </c>
      <c r="C60" s="121"/>
      <c r="D60" s="122"/>
      <c r="E60" s="122"/>
      <c r="F60" s="132"/>
      <c r="G60" s="133"/>
      <c r="H60" s="133"/>
      <c r="I60" s="219">
        <f>SUM(I48:I59)</f>
        <v>0</v>
      </c>
      <c r="J60" s="219"/>
    </row>
    <row r="61" spans="1:10" x14ac:dyDescent="0.25">
      <c r="F61" s="134"/>
      <c r="G61" s="90"/>
      <c r="H61" s="134"/>
      <c r="I61" s="90"/>
      <c r="J61" s="90"/>
    </row>
    <row r="62" spans="1:10" x14ac:dyDescent="0.25">
      <c r="F62" s="134"/>
      <c r="G62" s="90"/>
      <c r="H62" s="134"/>
      <c r="I62" s="90"/>
      <c r="J62" s="90"/>
    </row>
    <row r="63" spans="1:10" x14ac:dyDescent="0.25">
      <c r="F63" s="134"/>
      <c r="G63" s="90"/>
      <c r="H63" s="134"/>
      <c r="I63" s="90"/>
      <c r="J63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7:I27"/>
    <mergeCell ref="G28:I28"/>
    <mergeCell ref="G30:I30"/>
    <mergeCell ref="G26:I26"/>
    <mergeCell ref="I17:J17"/>
    <mergeCell ref="I20:J20"/>
    <mergeCell ref="E22:F22"/>
    <mergeCell ref="G22:H22"/>
    <mergeCell ref="G29:I29"/>
    <mergeCell ref="G16:H16"/>
    <mergeCell ref="I16:J16"/>
    <mergeCell ref="E17:F17"/>
    <mergeCell ref="D12:G12"/>
    <mergeCell ref="D13:G13"/>
    <mergeCell ref="D3:J3"/>
    <mergeCell ref="E21:F21"/>
    <mergeCell ref="I21:J21"/>
    <mergeCell ref="I22:J22"/>
    <mergeCell ref="G20:H20"/>
    <mergeCell ref="G21:H21"/>
    <mergeCell ref="I49:J49"/>
    <mergeCell ref="C49:E49"/>
    <mergeCell ref="D2:J2"/>
    <mergeCell ref="E18:F18"/>
    <mergeCell ref="G17:H17"/>
    <mergeCell ref="G18:H18"/>
    <mergeCell ref="G19:H19"/>
    <mergeCell ref="I18:J18"/>
    <mergeCell ref="I19:J19"/>
    <mergeCell ref="E19:F19"/>
    <mergeCell ref="E16:F16"/>
    <mergeCell ref="D11:G11"/>
    <mergeCell ref="D36:E36"/>
    <mergeCell ref="G25:I25"/>
    <mergeCell ref="G24:I24"/>
    <mergeCell ref="E20:F20"/>
    <mergeCell ref="C40:E40"/>
    <mergeCell ref="B41:E41"/>
    <mergeCell ref="I47:J47"/>
    <mergeCell ref="I48:J48"/>
    <mergeCell ref="C48:E48"/>
    <mergeCell ref="C55:E55"/>
    <mergeCell ref="I50:J50"/>
    <mergeCell ref="C50:E50"/>
    <mergeCell ref="I51:J51"/>
    <mergeCell ref="C51:E51"/>
    <mergeCell ref="I52:J52"/>
    <mergeCell ref="C52:E52"/>
    <mergeCell ref="I59:J59"/>
    <mergeCell ref="C59:E59"/>
    <mergeCell ref="I60:J60"/>
    <mergeCell ref="D14:G14"/>
    <mergeCell ref="B15:J15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7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C13" sqref="C13"/>
    </sheetView>
  </sheetViews>
  <sheetFormatPr defaultColWidth="9.21875" defaultRowHeight="13.2" x14ac:dyDescent="0.25"/>
  <cols>
    <col min="1" max="1" width="4.21875" style="6" customWidth="1"/>
    <col min="2" max="2" width="14.44140625" style="6" customWidth="1"/>
    <col min="3" max="3" width="38.21875" style="10" customWidth="1"/>
    <col min="4" max="4" width="4.5546875" style="6" customWidth="1"/>
    <col min="5" max="5" width="10.5546875" style="6" customWidth="1"/>
    <col min="6" max="6" width="9.77734375" style="6" customWidth="1"/>
    <col min="7" max="7" width="12.77734375" style="6" customWidth="1"/>
    <col min="8" max="16384" width="9.21875" style="6"/>
  </cols>
  <sheetData>
    <row r="1" spans="1:7" ht="15.6" x14ac:dyDescent="0.25">
      <c r="A1" s="267" t="s">
        <v>6</v>
      </c>
      <c r="B1" s="267"/>
      <c r="C1" s="268"/>
      <c r="D1" s="267"/>
      <c r="E1" s="267"/>
      <c r="F1" s="267"/>
      <c r="G1" s="267"/>
    </row>
    <row r="2" spans="1:7" ht="25.05" customHeight="1" x14ac:dyDescent="0.25">
      <c r="A2" s="73" t="s">
        <v>41</v>
      </c>
      <c r="B2" s="72"/>
      <c r="C2" s="269"/>
      <c r="D2" s="269"/>
      <c r="E2" s="269"/>
      <c r="F2" s="269"/>
      <c r="G2" s="270"/>
    </row>
    <row r="3" spans="1:7" ht="25.05" hidden="1" customHeight="1" x14ac:dyDescent="0.25">
      <c r="A3" s="73" t="s">
        <v>7</v>
      </c>
      <c r="B3" s="72"/>
      <c r="C3" s="269"/>
      <c r="D3" s="269"/>
      <c r="E3" s="269"/>
      <c r="F3" s="269"/>
      <c r="G3" s="270"/>
    </row>
    <row r="4" spans="1:7" ht="25.05" hidden="1" customHeight="1" x14ac:dyDescent="0.25">
      <c r="A4" s="73" t="s">
        <v>8</v>
      </c>
      <c r="B4" s="72"/>
      <c r="C4" s="269"/>
      <c r="D4" s="269"/>
      <c r="E4" s="269"/>
      <c r="F4" s="269"/>
      <c r="G4" s="270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G295"/>
  <sheetViews>
    <sheetView view="pageBreakPreview" zoomScale="130" zoomScaleNormal="115" zoomScaleSheetLayoutView="130" workbookViewId="0">
      <selection activeCell="R1" sqref="H1:R1048576"/>
    </sheetView>
  </sheetViews>
  <sheetFormatPr defaultRowHeight="13.2" outlineLevelRow="1" x14ac:dyDescent="0.25"/>
  <cols>
    <col min="1" max="1" width="4.21875" customWidth="1"/>
    <col min="2" max="2" width="14.33203125" style="89" customWidth="1"/>
    <col min="3" max="3" width="38.21875" style="89" customWidth="1"/>
    <col min="4" max="4" width="4.44140625" customWidth="1"/>
    <col min="5" max="5" width="10.44140625" customWidth="1"/>
    <col min="6" max="6" width="9.77734375" customWidth="1"/>
    <col min="7" max="7" width="12.6640625" customWidth="1"/>
    <col min="8" max="18" width="8.77734375" hidden="1" customWidth="1"/>
    <col min="19" max="19" width="8.77734375" customWidth="1"/>
    <col min="20" max="21" width="8.77734375" hidden="1" customWidth="1"/>
    <col min="28" max="38" width="0" hidden="1" customWidth="1"/>
  </cols>
  <sheetData>
    <row r="1" spans="1:59" ht="15.75" customHeight="1" x14ac:dyDescent="0.3">
      <c r="A1" s="283" t="s">
        <v>6</v>
      </c>
      <c r="B1" s="283"/>
      <c r="C1" s="283"/>
      <c r="D1" s="283"/>
      <c r="E1" s="283"/>
      <c r="F1" s="283"/>
      <c r="G1" s="283"/>
      <c r="AD1" t="s">
        <v>83</v>
      </c>
    </row>
    <row r="2" spans="1:59" ht="25.05" customHeight="1" x14ac:dyDescent="0.25">
      <c r="A2" s="139" t="s">
        <v>82</v>
      </c>
      <c r="B2" s="137"/>
      <c r="C2" s="284" t="s">
        <v>402</v>
      </c>
      <c r="D2" s="285"/>
      <c r="E2" s="285"/>
      <c r="F2" s="285"/>
      <c r="G2" s="286"/>
      <c r="AD2" t="s">
        <v>84</v>
      </c>
    </row>
    <row r="3" spans="1:59" ht="25.05" customHeight="1" x14ac:dyDescent="0.25">
      <c r="A3" s="140" t="s">
        <v>7</v>
      </c>
      <c r="B3" s="138"/>
      <c r="C3" s="287" t="s">
        <v>43</v>
      </c>
      <c r="D3" s="288"/>
      <c r="E3" s="288"/>
      <c r="F3" s="288"/>
      <c r="G3" s="289"/>
      <c r="AD3" t="s">
        <v>85</v>
      </c>
    </row>
    <row r="4" spans="1:59" ht="25.05" hidden="1" customHeight="1" x14ac:dyDescent="0.25">
      <c r="A4" s="140" t="s">
        <v>8</v>
      </c>
      <c r="B4" s="138"/>
      <c r="C4" s="287"/>
      <c r="D4" s="288"/>
      <c r="E4" s="288"/>
      <c r="F4" s="288"/>
      <c r="G4" s="289"/>
      <c r="AD4" t="s">
        <v>86</v>
      </c>
    </row>
    <row r="5" spans="1:59" hidden="1" x14ac:dyDescent="0.25">
      <c r="A5" s="141" t="s">
        <v>87</v>
      </c>
      <c r="B5" s="142"/>
      <c r="C5" s="143"/>
      <c r="D5" s="144"/>
      <c r="E5" s="144"/>
      <c r="F5" s="144"/>
      <c r="G5" s="145"/>
      <c r="AD5" t="s">
        <v>88</v>
      </c>
    </row>
    <row r="7" spans="1:59" ht="39.6" x14ac:dyDescent="0.25">
      <c r="A7" s="150" t="s">
        <v>89</v>
      </c>
      <c r="B7" s="151" t="s">
        <v>90</v>
      </c>
      <c r="C7" s="151" t="s">
        <v>91</v>
      </c>
      <c r="D7" s="150" t="s">
        <v>92</v>
      </c>
      <c r="E7" s="150" t="s">
        <v>93</v>
      </c>
      <c r="F7" s="146" t="s">
        <v>94</v>
      </c>
      <c r="G7" s="175" t="s">
        <v>28</v>
      </c>
      <c r="H7" s="176" t="s">
        <v>29</v>
      </c>
      <c r="I7" s="176" t="s">
        <v>95</v>
      </c>
      <c r="J7" s="176" t="s">
        <v>30</v>
      </c>
      <c r="K7" s="176" t="s">
        <v>96</v>
      </c>
      <c r="L7" s="176" t="s">
        <v>97</v>
      </c>
      <c r="M7" s="176" t="s">
        <v>98</v>
      </c>
      <c r="N7" s="176" t="s">
        <v>99</v>
      </c>
      <c r="O7" s="176" t="s">
        <v>100</v>
      </c>
      <c r="P7" s="176" t="s">
        <v>101</v>
      </c>
      <c r="Q7" s="176" t="s">
        <v>102</v>
      </c>
      <c r="R7" s="176" t="s">
        <v>103</v>
      </c>
      <c r="S7" s="176" t="s">
        <v>104</v>
      </c>
      <c r="T7" s="176" t="s">
        <v>105</v>
      </c>
      <c r="U7" s="153" t="s">
        <v>106</v>
      </c>
    </row>
    <row r="8" spans="1:59" x14ac:dyDescent="0.25">
      <c r="A8" s="177" t="s">
        <v>107</v>
      </c>
      <c r="B8" s="178" t="s">
        <v>58</v>
      </c>
      <c r="C8" s="179" t="s">
        <v>59</v>
      </c>
      <c r="D8" s="180"/>
      <c r="E8" s="181"/>
      <c r="F8" s="182"/>
      <c r="G8" s="182">
        <f>SUMIF(AD9:AD58,"&lt;&gt;NOR",G9:G58)</f>
        <v>0</v>
      </c>
      <c r="H8" s="182"/>
      <c r="I8" s="182">
        <f>SUM(I9:I58)</f>
        <v>0</v>
      </c>
      <c r="J8" s="182"/>
      <c r="K8" s="182">
        <f>SUM(K9:K58)</f>
        <v>0</v>
      </c>
      <c r="L8" s="182"/>
      <c r="M8" s="182">
        <f>SUM(M9:M58)</f>
        <v>0</v>
      </c>
      <c r="N8" s="152"/>
      <c r="O8" s="152">
        <f>SUM(O9:O58)</f>
        <v>7.3597000000000001</v>
      </c>
      <c r="P8" s="152"/>
      <c r="Q8" s="152">
        <f>SUM(Q9:Q58)</f>
        <v>0</v>
      </c>
      <c r="R8" s="152"/>
      <c r="S8" s="152"/>
      <c r="T8" s="177"/>
      <c r="U8" s="152">
        <f>SUM(U9:U58)</f>
        <v>906.92000000000007</v>
      </c>
      <c r="AD8" t="s">
        <v>108</v>
      </c>
    </row>
    <row r="9" spans="1:59" outlineLevel="1" x14ac:dyDescent="0.25">
      <c r="A9" s="148">
        <v>1</v>
      </c>
      <c r="B9" s="154" t="s">
        <v>109</v>
      </c>
      <c r="C9" s="194" t="s">
        <v>110</v>
      </c>
      <c r="D9" s="156" t="s">
        <v>111</v>
      </c>
      <c r="E9" s="166">
        <v>67.531500000000008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57">
        <v>0</v>
      </c>
      <c r="O9" s="157">
        <f>ROUND(E9*N9,5)</f>
        <v>0</v>
      </c>
      <c r="P9" s="157">
        <v>0</v>
      </c>
      <c r="Q9" s="157">
        <f>ROUND(E9*P9,5)</f>
        <v>0</v>
      </c>
      <c r="R9" s="157"/>
      <c r="S9" s="157" t="s">
        <v>400</v>
      </c>
      <c r="T9" s="158">
        <v>2.2490000000000001</v>
      </c>
      <c r="U9" s="157">
        <f>ROUND(E9*T9,2)</f>
        <v>151.88</v>
      </c>
      <c r="V9" s="147"/>
      <c r="W9" s="147"/>
      <c r="X9" s="147"/>
      <c r="Y9" s="147"/>
      <c r="Z9" s="147"/>
      <c r="AA9" s="147"/>
      <c r="AB9" s="147"/>
      <c r="AC9" s="147"/>
      <c r="AD9" s="147" t="s">
        <v>112</v>
      </c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48"/>
      <c r="B10" s="154"/>
      <c r="C10" s="195" t="s">
        <v>113</v>
      </c>
      <c r="D10" s="159"/>
      <c r="E10" s="167">
        <v>30.55</v>
      </c>
      <c r="F10" s="173"/>
      <c r="G10" s="173"/>
      <c r="H10" s="173"/>
      <c r="I10" s="173"/>
      <c r="J10" s="173"/>
      <c r="K10" s="173"/>
      <c r="L10" s="173"/>
      <c r="M10" s="173"/>
      <c r="N10" s="157"/>
      <c r="O10" s="157"/>
      <c r="P10" s="157"/>
      <c r="Q10" s="157"/>
      <c r="R10" s="157"/>
      <c r="S10" s="157"/>
      <c r="T10" s="158"/>
      <c r="U10" s="157"/>
      <c r="V10" s="147"/>
      <c r="W10" s="147"/>
      <c r="X10" s="147"/>
      <c r="Y10" s="147"/>
      <c r="Z10" s="147"/>
      <c r="AA10" s="147"/>
      <c r="AB10" s="147"/>
      <c r="AC10" s="147"/>
      <c r="AD10" s="147" t="s">
        <v>114</v>
      </c>
      <c r="AE10" s="147">
        <v>0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48"/>
      <c r="B11" s="154"/>
      <c r="C11" s="195" t="s">
        <v>115</v>
      </c>
      <c r="D11" s="159"/>
      <c r="E11" s="167">
        <v>14.96</v>
      </c>
      <c r="F11" s="173"/>
      <c r="G11" s="173"/>
      <c r="H11" s="173"/>
      <c r="I11" s="173"/>
      <c r="J11" s="173"/>
      <c r="K11" s="173"/>
      <c r="L11" s="173"/>
      <c r="M11" s="173"/>
      <c r="N11" s="157"/>
      <c r="O11" s="157"/>
      <c r="P11" s="157"/>
      <c r="Q11" s="157"/>
      <c r="R11" s="157"/>
      <c r="S11" s="157"/>
      <c r="T11" s="158"/>
      <c r="U11" s="157"/>
      <c r="V11" s="147"/>
      <c r="W11" s="147"/>
      <c r="X11" s="147"/>
      <c r="Y11" s="147"/>
      <c r="Z11" s="147"/>
      <c r="AA11" s="147"/>
      <c r="AB11" s="147"/>
      <c r="AC11" s="147"/>
      <c r="AD11" s="147" t="s">
        <v>114</v>
      </c>
      <c r="AE11" s="147">
        <v>0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5">
      <c r="A12" s="148"/>
      <c r="B12" s="154"/>
      <c r="C12" s="195" t="s">
        <v>116</v>
      </c>
      <c r="D12" s="159"/>
      <c r="E12" s="167">
        <v>12.72</v>
      </c>
      <c r="F12" s="173"/>
      <c r="G12" s="173"/>
      <c r="H12" s="173"/>
      <c r="I12" s="173"/>
      <c r="J12" s="173"/>
      <c r="K12" s="173"/>
      <c r="L12" s="173"/>
      <c r="M12" s="173"/>
      <c r="N12" s="157"/>
      <c r="O12" s="157"/>
      <c r="P12" s="157"/>
      <c r="Q12" s="157"/>
      <c r="R12" s="157"/>
      <c r="S12" s="157"/>
      <c r="T12" s="158"/>
      <c r="U12" s="157"/>
      <c r="V12" s="147"/>
      <c r="W12" s="147"/>
      <c r="X12" s="147"/>
      <c r="Y12" s="147"/>
      <c r="Z12" s="147"/>
      <c r="AA12" s="147"/>
      <c r="AB12" s="147"/>
      <c r="AC12" s="147"/>
      <c r="AD12" s="147" t="s">
        <v>114</v>
      </c>
      <c r="AE12" s="147">
        <v>0</v>
      </c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20.399999999999999" outlineLevel="1" x14ac:dyDescent="0.25">
      <c r="A13" s="148"/>
      <c r="B13" s="154"/>
      <c r="C13" s="195" t="s">
        <v>117</v>
      </c>
      <c r="D13" s="159"/>
      <c r="E13" s="167">
        <v>9.3015000000000008</v>
      </c>
      <c r="F13" s="173"/>
      <c r="G13" s="173"/>
      <c r="H13" s="173"/>
      <c r="I13" s="173"/>
      <c r="J13" s="173"/>
      <c r="K13" s="173"/>
      <c r="L13" s="173"/>
      <c r="M13" s="173"/>
      <c r="N13" s="157"/>
      <c r="O13" s="157"/>
      <c r="P13" s="157"/>
      <c r="Q13" s="157"/>
      <c r="R13" s="157"/>
      <c r="S13" s="157"/>
      <c r="T13" s="158"/>
      <c r="U13" s="157"/>
      <c r="V13" s="147"/>
      <c r="W13" s="147"/>
      <c r="X13" s="147"/>
      <c r="Y13" s="147"/>
      <c r="Z13" s="147"/>
      <c r="AA13" s="147"/>
      <c r="AB13" s="147"/>
      <c r="AC13" s="147"/>
      <c r="AD13" s="147" t="s">
        <v>114</v>
      </c>
      <c r="AE13" s="147">
        <v>0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5">
      <c r="A14" s="148">
        <v>2</v>
      </c>
      <c r="B14" s="154" t="s">
        <v>118</v>
      </c>
      <c r="C14" s="194" t="s">
        <v>119</v>
      </c>
      <c r="D14" s="156" t="s">
        <v>111</v>
      </c>
      <c r="E14" s="166">
        <v>10.125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57">
        <v>0</v>
      </c>
      <c r="O14" s="157">
        <f>ROUND(E14*N14,5)</f>
        <v>0</v>
      </c>
      <c r="P14" s="157">
        <v>0</v>
      </c>
      <c r="Q14" s="157">
        <f>ROUND(E14*P14,5)</f>
        <v>0</v>
      </c>
      <c r="R14" s="157"/>
      <c r="S14" s="206" t="s">
        <v>400</v>
      </c>
      <c r="T14" s="158">
        <v>3.5329999999999999</v>
      </c>
      <c r="U14" s="157">
        <f>ROUND(E14*T14,2)</f>
        <v>35.770000000000003</v>
      </c>
      <c r="V14" s="147"/>
      <c r="W14" s="147"/>
      <c r="X14" s="147"/>
      <c r="Y14" s="147"/>
      <c r="Z14" s="147"/>
      <c r="AA14" s="147"/>
      <c r="AB14" s="147"/>
      <c r="AC14" s="147"/>
      <c r="AD14" s="147" t="s">
        <v>112</v>
      </c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48"/>
      <c r="B15" s="154"/>
      <c r="C15" s="195" t="s">
        <v>120</v>
      </c>
      <c r="D15" s="159"/>
      <c r="E15" s="167">
        <v>10.125</v>
      </c>
      <c r="F15" s="173"/>
      <c r="G15" s="173"/>
      <c r="H15" s="173"/>
      <c r="I15" s="173"/>
      <c r="J15" s="173"/>
      <c r="K15" s="173"/>
      <c r="L15" s="173"/>
      <c r="M15" s="173"/>
      <c r="N15" s="157"/>
      <c r="O15" s="157"/>
      <c r="P15" s="157"/>
      <c r="Q15" s="157"/>
      <c r="R15" s="157"/>
      <c r="S15" s="157"/>
      <c r="T15" s="158"/>
      <c r="U15" s="157"/>
      <c r="V15" s="147"/>
      <c r="W15" s="147"/>
      <c r="X15" s="147"/>
      <c r="Y15" s="147"/>
      <c r="Z15" s="147"/>
      <c r="AA15" s="147"/>
      <c r="AB15" s="147"/>
      <c r="AC15" s="147"/>
      <c r="AD15" s="147" t="s">
        <v>114</v>
      </c>
      <c r="AE15" s="147">
        <v>0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48">
        <v>3</v>
      </c>
      <c r="B16" s="154" t="s">
        <v>121</v>
      </c>
      <c r="C16" s="194" t="s">
        <v>122</v>
      </c>
      <c r="D16" s="156" t="s">
        <v>111</v>
      </c>
      <c r="E16" s="166">
        <v>67.531499999999994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57">
        <v>0</v>
      </c>
      <c r="O16" s="157">
        <f>ROUND(E16*N16,5)</f>
        <v>0</v>
      </c>
      <c r="P16" s="157">
        <v>0</v>
      </c>
      <c r="Q16" s="157">
        <f>ROUND(E16*P16,5)</f>
        <v>0</v>
      </c>
      <c r="R16" s="157"/>
      <c r="S16" s="157" t="s">
        <v>172</v>
      </c>
      <c r="T16" s="158">
        <v>6.298</v>
      </c>
      <c r="U16" s="157">
        <f>ROUND(E16*T16,2)</f>
        <v>425.31</v>
      </c>
      <c r="V16" s="147"/>
      <c r="W16" s="147"/>
      <c r="X16" s="147"/>
      <c r="Y16" s="147"/>
      <c r="Z16" s="147"/>
      <c r="AA16" s="147"/>
      <c r="AB16" s="147"/>
      <c r="AC16" s="147"/>
      <c r="AD16" s="147" t="s">
        <v>112</v>
      </c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48">
        <v>4</v>
      </c>
      <c r="B17" s="154" t="s">
        <v>123</v>
      </c>
      <c r="C17" s="194" t="s">
        <v>124</v>
      </c>
      <c r="D17" s="156" t="s">
        <v>111</v>
      </c>
      <c r="E17" s="166">
        <v>6.21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57">
        <v>0</v>
      </c>
      <c r="O17" s="157">
        <f>ROUND(E17*N17,5)</f>
        <v>0</v>
      </c>
      <c r="P17" s="157">
        <v>0</v>
      </c>
      <c r="Q17" s="157">
        <f>ROUND(E17*P17,5)</f>
        <v>0</v>
      </c>
      <c r="R17" s="157"/>
      <c r="S17" s="206" t="s">
        <v>400</v>
      </c>
      <c r="T17" s="158">
        <v>0.23</v>
      </c>
      <c r="U17" s="157">
        <f>ROUND(E17*T17,2)</f>
        <v>1.43</v>
      </c>
      <c r="V17" s="147"/>
      <c r="W17" s="147"/>
      <c r="X17" s="147"/>
      <c r="Y17" s="147"/>
      <c r="Z17" s="147"/>
      <c r="AA17" s="147"/>
      <c r="AB17" s="147"/>
      <c r="AC17" s="147"/>
      <c r="AD17" s="147" t="s">
        <v>112</v>
      </c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48"/>
      <c r="B18" s="154"/>
      <c r="C18" s="195" t="s">
        <v>125</v>
      </c>
      <c r="D18" s="159"/>
      <c r="E18" s="167">
        <v>6.21</v>
      </c>
      <c r="F18" s="173"/>
      <c r="G18" s="173"/>
      <c r="H18" s="173"/>
      <c r="I18" s="173"/>
      <c r="J18" s="173"/>
      <c r="K18" s="173"/>
      <c r="L18" s="173"/>
      <c r="M18" s="173"/>
      <c r="N18" s="157"/>
      <c r="O18" s="157"/>
      <c r="P18" s="157"/>
      <c r="Q18" s="157"/>
      <c r="R18" s="157"/>
      <c r="S18" s="157"/>
      <c r="T18" s="158"/>
      <c r="U18" s="157"/>
      <c r="V18" s="147"/>
      <c r="W18" s="147"/>
      <c r="X18" s="147"/>
      <c r="Y18" s="147"/>
      <c r="Z18" s="147"/>
      <c r="AA18" s="147"/>
      <c r="AB18" s="147"/>
      <c r="AC18" s="147"/>
      <c r="AD18" s="147" t="s">
        <v>114</v>
      </c>
      <c r="AE18" s="147">
        <v>0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48">
        <v>5</v>
      </c>
      <c r="B19" s="154" t="s">
        <v>126</v>
      </c>
      <c r="C19" s="194" t="s">
        <v>127</v>
      </c>
      <c r="D19" s="156" t="s">
        <v>111</v>
      </c>
      <c r="E19" s="166">
        <v>2.3561944499999998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57">
        <v>0</v>
      </c>
      <c r="O19" s="157">
        <f>ROUND(E19*N19,5)</f>
        <v>0</v>
      </c>
      <c r="P19" s="157">
        <v>0</v>
      </c>
      <c r="Q19" s="157">
        <f>ROUND(E19*P19,5)</f>
        <v>0</v>
      </c>
      <c r="R19" s="157"/>
      <c r="S19" s="206" t="s">
        <v>400</v>
      </c>
      <c r="T19" s="158">
        <v>3.1309999999999998</v>
      </c>
      <c r="U19" s="157">
        <f>ROUND(E19*T19,2)</f>
        <v>7.38</v>
      </c>
      <c r="V19" s="147"/>
      <c r="W19" s="147"/>
      <c r="X19" s="147"/>
      <c r="Y19" s="147"/>
      <c r="Z19" s="147"/>
      <c r="AA19" s="147"/>
      <c r="AB19" s="147"/>
      <c r="AC19" s="147"/>
      <c r="AD19" s="147" t="s">
        <v>112</v>
      </c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48"/>
      <c r="B20" s="154"/>
      <c r="C20" s="195" t="s">
        <v>128</v>
      </c>
      <c r="D20" s="159"/>
      <c r="E20" s="167">
        <v>2.3561944499999998</v>
      </c>
      <c r="F20" s="173"/>
      <c r="G20" s="173"/>
      <c r="H20" s="173"/>
      <c r="I20" s="173"/>
      <c r="J20" s="173"/>
      <c r="K20" s="173"/>
      <c r="L20" s="173"/>
      <c r="M20" s="173"/>
      <c r="N20" s="157"/>
      <c r="O20" s="157"/>
      <c r="P20" s="157"/>
      <c r="Q20" s="157"/>
      <c r="R20" s="157"/>
      <c r="S20" s="157"/>
      <c r="T20" s="158"/>
      <c r="U20" s="157"/>
      <c r="V20" s="147"/>
      <c r="W20" s="147"/>
      <c r="X20" s="147"/>
      <c r="Y20" s="147"/>
      <c r="Z20" s="147"/>
      <c r="AA20" s="147"/>
      <c r="AB20" s="147"/>
      <c r="AC20" s="147"/>
      <c r="AD20" s="147" t="s">
        <v>114</v>
      </c>
      <c r="AE20" s="147">
        <v>0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48">
        <v>6</v>
      </c>
      <c r="B21" s="154" t="s">
        <v>129</v>
      </c>
      <c r="C21" s="194" t="s">
        <v>130</v>
      </c>
      <c r="D21" s="156" t="s">
        <v>111</v>
      </c>
      <c r="E21" s="166">
        <v>1.62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57">
        <v>0</v>
      </c>
      <c r="O21" s="157">
        <f>ROUND(E21*N21,5)</f>
        <v>0</v>
      </c>
      <c r="P21" s="157">
        <v>0</v>
      </c>
      <c r="Q21" s="157">
        <f>ROUND(E21*P21,5)</f>
        <v>0</v>
      </c>
      <c r="R21" s="157"/>
      <c r="S21" s="206" t="s">
        <v>400</v>
      </c>
      <c r="T21" s="158">
        <v>1.587</v>
      </c>
      <c r="U21" s="157">
        <f>ROUND(E21*T21,2)</f>
        <v>2.57</v>
      </c>
      <c r="V21" s="147"/>
      <c r="W21" s="147"/>
      <c r="X21" s="147"/>
      <c r="Y21" s="147"/>
      <c r="Z21" s="147"/>
      <c r="AA21" s="147"/>
      <c r="AB21" s="147"/>
      <c r="AC21" s="147"/>
      <c r="AD21" s="147" t="s">
        <v>112</v>
      </c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 x14ac:dyDescent="0.25">
      <c r="A22" s="148"/>
      <c r="B22" s="154"/>
      <c r="C22" s="195" t="s">
        <v>131</v>
      </c>
      <c r="D22" s="159"/>
      <c r="E22" s="167">
        <v>1.62</v>
      </c>
      <c r="F22" s="173"/>
      <c r="G22" s="173"/>
      <c r="H22" s="173"/>
      <c r="I22" s="173"/>
      <c r="J22" s="173"/>
      <c r="K22" s="173"/>
      <c r="L22" s="173"/>
      <c r="M22" s="173"/>
      <c r="N22" s="157"/>
      <c r="O22" s="157"/>
      <c r="P22" s="157"/>
      <c r="Q22" s="157"/>
      <c r="R22" s="157"/>
      <c r="S22" s="157"/>
      <c r="T22" s="158"/>
      <c r="U22" s="157"/>
      <c r="V22" s="147"/>
      <c r="W22" s="147"/>
      <c r="X22" s="147"/>
      <c r="Y22" s="147"/>
      <c r="Z22" s="147"/>
      <c r="AA22" s="147"/>
      <c r="AB22" s="147"/>
      <c r="AC22" s="147"/>
      <c r="AD22" s="147" t="s">
        <v>114</v>
      </c>
      <c r="AE22" s="147">
        <v>0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48">
        <v>7</v>
      </c>
      <c r="B23" s="154" t="s">
        <v>132</v>
      </c>
      <c r="C23" s="194" t="s">
        <v>133</v>
      </c>
      <c r="D23" s="156" t="s">
        <v>111</v>
      </c>
      <c r="E23" s="166">
        <v>1.62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57">
        <v>0</v>
      </c>
      <c r="O23" s="157">
        <f>ROUND(E23*N23,5)</f>
        <v>0</v>
      </c>
      <c r="P23" s="157">
        <v>0</v>
      </c>
      <c r="Q23" s="157">
        <f>ROUND(E23*P23,5)</f>
        <v>0</v>
      </c>
      <c r="R23" s="157"/>
      <c r="S23" s="206" t="s">
        <v>400</v>
      </c>
      <c r="T23" s="158">
        <v>0.94</v>
      </c>
      <c r="U23" s="157">
        <f>ROUND(E23*T23,2)</f>
        <v>1.52</v>
      </c>
      <c r="V23" s="147"/>
      <c r="W23" s="147"/>
      <c r="X23" s="147"/>
      <c r="Y23" s="147"/>
      <c r="Z23" s="147"/>
      <c r="AA23" s="147"/>
      <c r="AB23" s="147"/>
      <c r="AC23" s="147"/>
      <c r="AD23" s="147" t="s">
        <v>112</v>
      </c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48">
        <v>8</v>
      </c>
      <c r="B24" s="154" t="s">
        <v>134</v>
      </c>
      <c r="C24" s="194" t="s">
        <v>135</v>
      </c>
      <c r="D24" s="156" t="s">
        <v>111</v>
      </c>
      <c r="E24" s="166">
        <v>76.096000000000004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57">
        <v>0</v>
      </c>
      <c r="O24" s="157">
        <f>ROUND(E24*N24,5)</f>
        <v>0</v>
      </c>
      <c r="P24" s="157">
        <v>0</v>
      </c>
      <c r="Q24" s="157">
        <f>ROUND(E24*P24,5)</f>
        <v>0</v>
      </c>
      <c r="R24" s="157"/>
      <c r="S24" s="206" t="s">
        <v>400</v>
      </c>
      <c r="T24" s="158">
        <v>8.6999999999999994E-2</v>
      </c>
      <c r="U24" s="157">
        <f>ROUND(E24*T24,2)</f>
        <v>6.62</v>
      </c>
      <c r="V24" s="147"/>
      <c r="W24" s="147"/>
      <c r="X24" s="147"/>
      <c r="Y24" s="147"/>
      <c r="Z24" s="147"/>
      <c r="AA24" s="147"/>
      <c r="AB24" s="147"/>
      <c r="AC24" s="147"/>
      <c r="AD24" s="147" t="s">
        <v>112</v>
      </c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 x14ac:dyDescent="0.25">
      <c r="A25" s="148"/>
      <c r="B25" s="154"/>
      <c r="C25" s="195" t="s">
        <v>136</v>
      </c>
      <c r="D25" s="159"/>
      <c r="E25" s="167">
        <v>76.096000000000004</v>
      </c>
      <c r="F25" s="173"/>
      <c r="G25" s="173"/>
      <c r="H25" s="173"/>
      <c r="I25" s="173"/>
      <c r="J25" s="173"/>
      <c r="K25" s="173"/>
      <c r="L25" s="173"/>
      <c r="M25" s="173"/>
      <c r="N25" s="157"/>
      <c r="O25" s="157"/>
      <c r="P25" s="157"/>
      <c r="Q25" s="157"/>
      <c r="R25" s="157"/>
      <c r="S25" s="157"/>
      <c r="T25" s="158"/>
      <c r="U25" s="157"/>
      <c r="V25" s="147"/>
      <c r="W25" s="147"/>
      <c r="X25" s="147"/>
      <c r="Y25" s="147"/>
      <c r="Z25" s="147"/>
      <c r="AA25" s="147"/>
      <c r="AB25" s="147"/>
      <c r="AC25" s="147"/>
      <c r="AD25" s="147" t="s">
        <v>114</v>
      </c>
      <c r="AE25" s="147">
        <v>0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48">
        <v>9</v>
      </c>
      <c r="B26" s="154" t="s">
        <v>137</v>
      </c>
      <c r="C26" s="194" t="s">
        <v>138</v>
      </c>
      <c r="D26" s="156" t="s">
        <v>111</v>
      </c>
      <c r="E26" s="166">
        <v>35.786999999999999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57">
        <v>0</v>
      </c>
      <c r="O26" s="157">
        <f>ROUND(E26*N26,5)</f>
        <v>0</v>
      </c>
      <c r="P26" s="157">
        <v>0</v>
      </c>
      <c r="Q26" s="157">
        <f>ROUND(E26*P26,5)</f>
        <v>0</v>
      </c>
      <c r="R26" s="157"/>
      <c r="S26" s="206" t="s">
        <v>400</v>
      </c>
      <c r="T26" s="158">
        <v>1.1499999999999999</v>
      </c>
      <c r="U26" s="157">
        <f>ROUND(E26*T26,2)</f>
        <v>41.16</v>
      </c>
      <c r="V26" s="147"/>
      <c r="W26" s="147"/>
      <c r="X26" s="147"/>
      <c r="Y26" s="147"/>
      <c r="Z26" s="147"/>
      <c r="AA26" s="147"/>
      <c r="AB26" s="147"/>
      <c r="AC26" s="147"/>
      <c r="AD26" s="147" t="s">
        <v>112</v>
      </c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 x14ac:dyDescent="0.25">
      <c r="A27" s="148"/>
      <c r="B27" s="154"/>
      <c r="C27" s="195" t="s">
        <v>139</v>
      </c>
      <c r="D27" s="159"/>
      <c r="E27" s="167">
        <v>4.05</v>
      </c>
      <c r="F27" s="173"/>
      <c r="G27" s="173"/>
      <c r="H27" s="173"/>
      <c r="I27" s="173"/>
      <c r="J27" s="173"/>
      <c r="K27" s="173"/>
      <c r="L27" s="173"/>
      <c r="M27" s="173"/>
      <c r="N27" s="157"/>
      <c r="O27" s="157"/>
      <c r="P27" s="157"/>
      <c r="Q27" s="157"/>
      <c r="R27" s="157"/>
      <c r="S27" s="157"/>
      <c r="T27" s="158"/>
      <c r="U27" s="157"/>
      <c r="V27" s="147"/>
      <c r="W27" s="147"/>
      <c r="X27" s="147"/>
      <c r="Y27" s="147"/>
      <c r="Z27" s="147"/>
      <c r="AA27" s="147"/>
      <c r="AB27" s="147"/>
      <c r="AC27" s="147"/>
      <c r="AD27" s="147" t="s">
        <v>114</v>
      </c>
      <c r="AE27" s="147">
        <v>0</v>
      </c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48"/>
      <c r="B28" s="154"/>
      <c r="C28" s="195" t="s">
        <v>140</v>
      </c>
      <c r="D28" s="159"/>
      <c r="E28" s="167">
        <v>14.69</v>
      </c>
      <c r="F28" s="173"/>
      <c r="G28" s="173"/>
      <c r="H28" s="173"/>
      <c r="I28" s="173"/>
      <c r="J28" s="173"/>
      <c r="K28" s="173"/>
      <c r="L28" s="173"/>
      <c r="M28" s="173"/>
      <c r="N28" s="157"/>
      <c r="O28" s="157"/>
      <c r="P28" s="157"/>
      <c r="Q28" s="157"/>
      <c r="R28" s="157"/>
      <c r="S28" s="157"/>
      <c r="T28" s="158"/>
      <c r="U28" s="157"/>
      <c r="V28" s="147"/>
      <c r="W28" s="147"/>
      <c r="X28" s="147"/>
      <c r="Y28" s="147"/>
      <c r="Z28" s="147"/>
      <c r="AA28" s="147"/>
      <c r="AB28" s="147"/>
      <c r="AC28" s="147"/>
      <c r="AD28" s="147" t="s">
        <v>114</v>
      </c>
      <c r="AE28" s="147">
        <v>0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48"/>
      <c r="B29" s="154"/>
      <c r="C29" s="195" t="s">
        <v>141</v>
      </c>
      <c r="D29" s="159"/>
      <c r="E29" s="167">
        <v>5.2</v>
      </c>
      <c r="F29" s="173"/>
      <c r="G29" s="173"/>
      <c r="H29" s="173"/>
      <c r="I29" s="173"/>
      <c r="J29" s="173"/>
      <c r="K29" s="173"/>
      <c r="L29" s="173"/>
      <c r="M29" s="173"/>
      <c r="N29" s="157"/>
      <c r="O29" s="157"/>
      <c r="P29" s="157"/>
      <c r="Q29" s="157"/>
      <c r="R29" s="157"/>
      <c r="S29" s="157"/>
      <c r="T29" s="158"/>
      <c r="U29" s="157"/>
      <c r="V29" s="147"/>
      <c r="W29" s="147"/>
      <c r="X29" s="147"/>
      <c r="Y29" s="147"/>
      <c r="Z29" s="147"/>
      <c r="AA29" s="147"/>
      <c r="AB29" s="147"/>
      <c r="AC29" s="147"/>
      <c r="AD29" s="147" t="s">
        <v>114</v>
      </c>
      <c r="AE29" s="147">
        <v>0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5">
      <c r="A30" s="148"/>
      <c r="B30" s="154"/>
      <c r="C30" s="195" t="s">
        <v>142</v>
      </c>
      <c r="D30" s="159"/>
      <c r="E30" s="167">
        <v>6.6</v>
      </c>
      <c r="F30" s="173"/>
      <c r="G30" s="173"/>
      <c r="H30" s="173"/>
      <c r="I30" s="173"/>
      <c r="J30" s="173"/>
      <c r="K30" s="173"/>
      <c r="L30" s="173"/>
      <c r="M30" s="173"/>
      <c r="N30" s="157"/>
      <c r="O30" s="157"/>
      <c r="P30" s="157"/>
      <c r="Q30" s="157"/>
      <c r="R30" s="157"/>
      <c r="S30" s="157"/>
      <c r="T30" s="158"/>
      <c r="U30" s="157"/>
      <c r="V30" s="147"/>
      <c r="W30" s="147"/>
      <c r="X30" s="147"/>
      <c r="Y30" s="147"/>
      <c r="Z30" s="147"/>
      <c r="AA30" s="147"/>
      <c r="AB30" s="147"/>
      <c r="AC30" s="147"/>
      <c r="AD30" s="147" t="s">
        <v>114</v>
      </c>
      <c r="AE30" s="147">
        <v>0</v>
      </c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48"/>
      <c r="B31" s="154"/>
      <c r="C31" s="195" t="s">
        <v>143</v>
      </c>
      <c r="D31" s="159"/>
      <c r="E31" s="167">
        <v>5.2469999999999999</v>
      </c>
      <c r="F31" s="173"/>
      <c r="G31" s="173"/>
      <c r="H31" s="173"/>
      <c r="I31" s="173"/>
      <c r="J31" s="173"/>
      <c r="K31" s="173"/>
      <c r="L31" s="173"/>
      <c r="M31" s="173"/>
      <c r="N31" s="157"/>
      <c r="O31" s="157"/>
      <c r="P31" s="157"/>
      <c r="Q31" s="157"/>
      <c r="R31" s="157"/>
      <c r="S31" s="157"/>
      <c r="T31" s="158"/>
      <c r="U31" s="157"/>
      <c r="V31" s="147"/>
      <c r="W31" s="147"/>
      <c r="X31" s="147"/>
      <c r="Y31" s="147"/>
      <c r="Z31" s="147"/>
      <c r="AA31" s="147"/>
      <c r="AB31" s="147"/>
      <c r="AC31" s="147"/>
      <c r="AD31" s="147" t="s">
        <v>114</v>
      </c>
      <c r="AE31" s="147">
        <v>0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 x14ac:dyDescent="0.25">
      <c r="A32" s="148">
        <v>10</v>
      </c>
      <c r="B32" s="154" t="s">
        <v>144</v>
      </c>
      <c r="C32" s="194" t="s">
        <v>145</v>
      </c>
      <c r="D32" s="156" t="s">
        <v>111</v>
      </c>
      <c r="E32" s="166">
        <v>35.78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57">
        <v>0</v>
      </c>
      <c r="O32" s="157">
        <f>ROUND(E32*N32,5)</f>
        <v>0</v>
      </c>
      <c r="P32" s="157">
        <v>0</v>
      </c>
      <c r="Q32" s="157">
        <f>ROUND(E32*P32,5)</f>
        <v>0</v>
      </c>
      <c r="R32" s="157"/>
      <c r="S32" s="206" t="s">
        <v>400</v>
      </c>
      <c r="T32" s="158">
        <v>0.65200000000000002</v>
      </c>
      <c r="U32" s="157">
        <f>ROUND(E32*T32,2)</f>
        <v>23.33</v>
      </c>
      <c r="V32" s="147"/>
      <c r="W32" s="147"/>
      <c r="X32" s="147"/>
      <c r="Y32" s="147"/>
      <c r="Z32" s="147"/>
      <c r="AA32" s="147"/>
      <c r="AB32" s="147"/>
      <c r="AC32" s="147"/>
      <c r="AD32" s="147" t="s">
        <v>112</v>
      </c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 x14ac:dyDescent="0.25">
      <c r="A33" s="148"/>
      <c r="B33" s="154"/>
      <c r="C33" s="195" t="s">
        <v>146</v>
      </c>
      <c r="D33" s="159"/>
      <c r="E33" s="167">
        <v>35.78</v>
      </c>
      <c r="F33" s="173"/>
      <c r="G33" s="173"/>
      <c r="H33" s="173"/>
      <c r="I33" s="173"/>
      <c r="J33" s="173"/>
      <c r="K33" s="173"/>
      <c r="L33" s="173"/>
      <c r="M33" s="173"/>
      <c r="N33" s="157"/>
      <c r="O33" s="157"/>
      <c r="P33" s="157"/>
      <c r="Q33" s="157"/>
      <c r="R33" s="157"/>
      <c r="S33" s="157"/>
      <c r="T33" s="158"/>
      <c r="U33" s="157"/>
      <c r="V33" s="147"/>
      <c r="W33" s="147"/>
      <c r="X33" s="147"/>
      <c r="Y33" s="147"/>
      <c r="Z33" s="147"/>
      <c r="AA33" s="147"/>
      <c r="AB33" s="147"/>
      <c r="AC33" s="147"/>
      <c r="AD33" s="147" t="s">
        <v>114</v>
      </c>
      <c r="AE33" s="147">
        <v>0</v>
      </c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5">
      <c r="A34" s="148">
        <v>11</v>
      </c>
      <c r="B34" s="154" t="s">
        <v>134</v>
      </c>
      <c r="C34" s="194" t="s">
        <v>135</v>
      </c>
      <c r="D34" s="156" t="s">
        <v>111</v>
      </c>
      <c r="E34" s="166">
        <v>35.78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57">
        <v>0</v>
      </c>
      <c r="O34" s="157">
        <f>ROUND(E34*N34,5)</f>
        <v>0</v>
      </c>
      <c r="P34" s="157">
        <v>0</v>
      </c>
      <c r="Q34" s="157">
        <f>ROUND(E34*P34,5)</f>
        <v>0</v>
      </c>
      <c r="R34" s="157"/>
      <c r="S34" s="206" t="s">
        <v>400</v>
      </c>
      <c r="T34" s="158">
        <v>8.6999999999999994E-2</v>
      </c>
      <c r="U34" s="157">
        <f>ROUND(E34*T34,2)</f>
        <v>3.11</v>
      </c>
      <c r="V34" s="147"/>
      <c r="W34" s="147"/>
      <c r="X34" s="147"/>
      <c r="Y34" s="147"/>
      <c r="Z34" s="147"/>
      <c r="AA34" s="147"/>
      <c r="AB34" s="147"/>
      <c r="AC34" s="147"/>
      <c r="AD34" s="147" t="s">
        <v>112</v>
      </c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5">
      <c r="A35" s="148"/>
      <c r="B35" s="154"/>
      <c r="C35" s="195" t="s">
        <v>146</v>
      </c>
      <c r="D35" s="159"/>
      <c r="E35" s="167">
        <v>35.78</v>
      </c>
      <c r="F35" s="173"/>
      <c r="G35" s="173"/>
      <c r="H35" s="173"/>
      <c r="I35" s="173"/>
      <c r="J35" s="173"/>
      <c r="K35" s="173"/>
      <c r="L35" s="173"/>
      <c r="M35" s="173"/>
      <c r="N35" s="157"/>
      <c r="O35" s="157"/>
      <c r="P35" s="157"/>
      <c r="Q35" s="157"/>
      <c r="R35" s="157"/>
      <c r="S35" s="157"/>
      <c r="T35" s="158"/>
      <c r="U35" s="157"/>
      <c r="V35" s="147"/>
      <c r="W35" s="147"/>
      <c r="X35" s="147"/>
      <c r="Y35" s="147"/>
      <c r="Z35" s="147"/>
      <c r="AA35" s="147"/>
      <c r="AB35" s="147"/>
      <c r="AC35" s="147"/>
      <c r="AD35" s="147" t="s">
        <v>114</v>
      </c>
      <c r="AE35" s="147">
        <v>0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48">
        <v>12</v>
      </c>
      <c r="B36" s="154" t="s">
        <v>144</v>
      </c>
      <c r="C36" s="194" t="s">
        <v>145</v>
      </c>
      <c r="D36" s="156" t="s">
        <v>111</v>
      </c>
      <c r="E36" s="166">
        <v>41.120000000000005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57">
        <v>0</v>
      </c>
      <c r="O36" s="157">
        <f>ROUND(E36*N36,5)</f>
        <v>0</v>
      </c>
      <c r="P36" s="157">
        <v>0</v>
      </c>
      <c r="Q36" s="157">
        <f>ROUND(E36*P36,5)</f>
        <v>0</v>
      </c>
      <c r="R36" s="157"/>
      <c r="S36" s="206" t="s">
        <v>400</v>
      </c>
      <c r="T36" s="158">
        <v>0.65200000000000002</v>
      </c>
      <c r="U36" s="157">
        <f>ROUND(E36*T36,2)</f>
        <v>26.81</v>
      </c>
      <c r="V36" s="147"/>
      <c r="W36" s="147"/>
      <c r="X36" s="147"/>
      <c r="Y36" s="147"/>
      <c r="Z36" s="147"/>
      <c r="AA36" s="147"/>
      <c r="AB36" s="147"/>
      <c r="AC36" s="147"/>
      <c r="AD36" s="147" t="s">
        <v>112</v>
      </c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5">
      <c r="A37" s="148"/>
      <c r="B37" s="154"/>
      <c r="C37" s="195" t="s">
        <v>147</v>
      </c>
      <c r="D37" s="159"/>
      <c r="E37" s="167">
        <v>76.900000000000006</v>
      </c>
      <c r="F37" s="173"/>
      <c r="G37" s="173"/>
      <c r="H37" s="173"/>
      <c r="I37" s="173"/>
      <c r="J37" s="173"/>
      <c r="K37" s="173"/>
      <c r="L37" s="173"/>
      <c r="M37" s="173"/>
      <c r="N37" s="157"/>
      <c r="O37" s="157"/>
      <c r="P37" s="157"/>
      <c r="Q37" s="157"/>
      <c r="R37" s="157"/>
      <c r="S37" s="157"/>
      <c r="T37" s="158"/>
      <c r="U37" s="157"/>
      <c r="V37" s="147"/>
      <c r="W37" s="147"/>
      <c r="X37" s="147"/>
      <c r="Y37" s="147"/>
      <c r="Z37" s="147"/>
      <c r="AA37" s="147"/>
      <c r="AB37" s="147"/>
      <c r="AC37" s="147"/>
      <c r="AD37" s="147" t="s">
        <v>114</v>
      </c>
      <c r="AE37" s="147">
        <v>0</v>
      </c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48"/>
      <c r="B38" s="154"/>
      <c r="C38" s="195" t="s">
        <v>148</v>
      </c>
      <c r="D38" s="159"/>
      <c r="E38" s="167">
        <v>-35.78</v>
      </c>
      <c r="F38" s="173"/>
      <c r="G38" s="173"/>
      <c r="H38" s="173"/>
      <c r="I38" s="173"/>
      <c r="J38" s="173"/>
      <c r="K38" s="173"/>
      <c r="L38" s="173"/>
      <c r="M38" s="173"/>
      <c r="N38" s="157"/>
      <c r="O38" s="157"/>
      <c r="P38" s="157"/>
      <c r="Q38" s="157"/>
      <c r="R38" s="157"/>
      <c r="S38" s="157"/>
      <c r="T38" s="158"/>
      <c r="U38" s="157"/>
      <c r="V38" s="147"/>
      <c r="W38" s="147"/>
      <c r="X38" s="147"/>
      <c r="Y38" s="147"/>
      <c r="Z38" s="147"/>
      <c r="AA38" s="147"/>
      <c r="AB38" s="147"/>
      <c r="AC38" s="147"/>
      <c r="AD38" s="147" t="s">
        <v>114</v>
      </c>
      <c r="AE38" s="147">
        <v>0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48">
        <v>13</v>
      </c>
      <c r="B39" s="154" t="s">
        <v>149</v>
      </c>
      <c r="C39" s="194" t="s">
        <v>150</v>
      </c>
      <c r="D39" s="156" t="s">
        <v>111</v>
      </c>
      <c r="E39" s="166">
        <v>41.12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57">
        <v>0</v>
      </c>
      <c r="O39" s="157">
        <f>ROUND(E39*N39,5)</f>
        <v>0</v>
      </c>
      <c r="P39" s="157">
        <v>0</v>
      </c>
      <c r="Q39" s="157">
        <f>ROUND(E39*P39,5)</f>
        <v>0</v>
      </c>
      <c r="R39" s="157"/>
      <c r="S39" s="206" t="s">
        <v>400</v>
      </c>
      <c r="T39" s="158">
        <v>1.0999999999999999E-2</v>
      </c>
      <c r="U39" s="157">
        <f>ROUND(E39*T39,2)</f>
        <v>0.45</v>
      </c>
      <c r="V39" s="147"/>
      <c r="W39" s="147"/>
      <c r="X39" s="147"/>
      <c r="Y39" s="147"/>
      <c r="Z39" s="147"/>
      <c r="AA39" s="147"/>
      <c r="AB39" s="147"/>
      <c r="AC39" s="147"/>
      <c r="AD39" s="147" t="s">
        <v>112</v>
      </c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48">
        <v>14</v>
      </c>
      <c r="B40" s="154" t="s">
        <v>151</v>
      </c>
      <c r="C40" s="194" t="s">
        <v>152</v>
      </c>
      <c r="D40" s="156" t="s">
        <v>111</v>
      </c>
      <c r="E40" s="166">
        <v>370.08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57">
        <v>0</v>
      </c>
      <c r="O40" s="157">
        <f>ROUND(E40*N40,5)</f>
        <v>0</v>
      </c>
      <c r="P40" s="157">
        <v>0</v>
      </c>
      <c r="Q40" s="157">
        <f>ROUND(E40*P40,5)</f>
        <v>0</v>
      </c>
      <c r="R40" s="157"/>
      <c r="S40" s="206" t="s">
        <v>400</v>
      </c>
      <c r="T40" s="158">
        <v>0</v>
      </c>
      <c r="U40" s="157">
        <f>ROUND(E40*T40,2)</f>
        <v>0</v>
      </c>
      <c r="V40" s="147"/>
      <c r="W40" s="147"/>
      <c r="X40" s="147"/>
      <c r="Y40" s="147"/>
      <c r="Z40" s="147"/>
      <c r="AA40" s="147"/>
      <c r="AB40" s="147"/>
      <c r="AC40" s="147"/>
      <c r="AD40" s="147" t="s">
        <v>112</v>
      </c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48"/>
      <c r="B41" s="154"/>
      <c r="C41" s="195" t="s">
        <v>153</v>
      </c>
      <c r="D41" s="159"/>
      <c r="E41" s="167">
        <v>370.08</v>
      </c>
      <c r="F41" s="173"/>
      <c r="G41" s="173"/>
      <c r="H41" s="173"/>
      <c r="I41" s="173"/>
      <c r="J41" s="173"/>
      <c r="K41" s="173"/>
      <c r="L41" s="173"/>
      <c r="M41" s="173"/>
      <c r="N41" s="157"/>
      <c r="O41" s="157"/>
      <c r="P41" s="157"/>
      <c r="Q41" s="157"/>
      <c r="R41" s="157"/>
      <c r="S41" s="157"/>
      <c r="T41" s="158"/>
      <c r="U41" s="157"/>
      <c r="V41" s="147"/>
      <c r="W41" s="147"/>
      <c r="X41" s="147"/>
      <c r="Y41" s="147"/>
      <c r="Z41" s="147"/>
      <c r="AA41" s="147"/>
      <c r="AB41" s="147"/>
      <c r="AC41" s="147"/>
      <c r="AD41" s="147" t="s">
        <v>114</v>
      </c>
      <c r="AE41" s="147">
        <v>0</v>
      </c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5">
      <c r="A42" s="148">
        <v>15</v>
      </c>
      <c r="B42" s="154" t="s">
        <v>154</v>
      </c>
      <c r="C42" s="194" t="s">
        <v>155</v>
      </c>
      <c r="D42" s="156" t="s">
        <v>111</v>
      </c>
      <c r="E42" s="166">
        <v>41.12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57">
        <v>0</v>
      </c>
      <c r="O42" s="157">
        <f>ROUND(E42*N42,5)</f>
        <v>0</v>
      </c>
      <c r="P42" s="157">
        <v>0</v>
      </c>
      <c r="Q42" s="157">
        <f>ROUND(E42*P42,5)</f>
        <v>0</v>
      </c>
      <c r="R42" s="157"/>
      <c r="S42" s="206" t="s">
        <v>400</v>
      </c>
      <c r="T42" s="158">
        <v>0</v>
      </c>
      <c r="U42" s="157">
        <f>ROUND(E42*T42,2)</f>
        <v>0</v>
      </c>
      <c r="V42" s="147"/>
      <c r="W42" s="147"/>
      <c r="X42" s="147"/>
      <c r="Y42" s="147"/>
      <c r="Z42" s="147"/>
      <c r="AA42" s="147"/>
      <c r="AB42" s="147"/>
      <c r="AC42" s="147"/>
      <c r="AD42" s="147" t="s">
        <v>112</v>
      </c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48">
        <v>16</v>
      </c>
      <c r="B43" s="154" t="s">
        <v>156</v>
      </c>
      <c r="C43" s="194" t="s">
        <v>157</v>
      </c>
      <c r="D43" s="156" t="s">
        <v>158</v>
      </c>
      <c r="E43" s="166">
        <v>56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57">
        <v>0</v>
      </c>
      <c r="O43" s="157">
        <f>ROUND(E43*N43,5)</f>
        <v>0</v>
      </c>
      <c r="P43" s="157">
        <v>0</v>
      </c>
      <c r="Q43" s="157">
        <f>ROUND(E43*P43,5)</f>
        <v>0</v>
      </c>
      <c r="R43" s="157"/>
      <c r="S43" s="206" t="s">
        <v>400</v>
      </c>
      <c r="T43" s="158">
        <v>1.494</v>
      </c>
      <c r="U43" s="157">
        <f>ROUND(E43*T43,2)</f>
        <v>83.66</v>
      </c>
      <c r="V43" s="147"/>
      <c r="W43" s="147"/>
      <c r="X43" s="147"/>
      <c r="Y43" s="147"/>
      <c r="Z43" s="147"/>
      <c r="AA43" s="147"/>
      <c r="AB43" s="147"/>
      <c r="AC43" s="147"/>
      <c r="AD43" s="147" t="s">
        <v>112</v>
      </c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 x14ac:dyDescent="0.25">
      <c r="A44" s="148"/>
      <c r="B44" s="154"/>
      <c r="C44" s="195" t="s">
        <v>159</v>
      </c>
      <c r="D44" s="159"/>
      <c r="E44" s="167">
        <v>45</v>
      </c>
      <c r="F44" s="173"/>
      <c r="G44" s="173"/>
      <c r="H44" s="173"/>
      <c r="I44" s="173"/>
      <c r="J44" s="173"/>
      <c r="K44" s="173"/>
      <c r="L44" s="173"/>
      <c r="M44" s="173"/>
      <c r="N44" s="157"/>
      <c r="O44" s="157"/>
      <c r="P44" s="157"/>
      <c r="Q44" s="157"/>
      <c r="R44" s="157"/>
      <c r="S44" s="157"/>
      <c r="T44" s="158"/>
      <c r="U44" s="157"/>
      <c r="V44" s="147"/>
      <c r="W44" s="147"/>
      <c r="X44" s="147"/>
      <c r="Y44" s="147"/>
      <c r="Z44" s="147"/>
      <c r="AA44" s="147"/>
      <c r="AB44" s="147"/>
      <c r="AC44" s="147"/>
      <c r="AD44" s="147" t="s">
        <v>114</v>
      </c>
      <c r="AE44" s="147">
        <v>0</v>
      </c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 x14ac:dyDescent="0.25">
      <c r="A45" s="148"/>
      <c r="B45" s="154"/>
      <c r="C45" s="195" t="s">
        <v>160</v>
      </c>
      <c r="D45" s="159"/>
      <c r="E45" s="167">
        <v>11</v>
      </c>
      <c r="F45" s="173"/>
      <c r="G45" s="173"/>
      <c r="H45" s="173"/>
      <c r="I45" s="173"/>
      <c r="J45" s="173"/>
      <c r="K45" s="173"/>
      <c r="L45" s="173"/>
      <c r="M45" s="173"/>
      <c r="N45" s="157"/>
      <c r="O45" s="157"/>
      <c r="P45" s="157"/>
      <c r="Q45" s="157"/>
      <c r="R45" s="157"/>
      <c r="S45" s="157"/>
      <c r="T45" s="158"/>
      <c r="U45" s="157"/>
      <c r="V45" s="147"/>
      <c r="W45" s="147"/>
      <c r="X45" s="147"/>
      <c r="Y45" s="147"/>
      <c r="Z45" s="147"/>
      <c r="AA45" s="147"/>
      <c r="AB45" s="147"/>
      <c r="AC45" s="147"/>
      <c r="AD45" s="147" t="s">
        <v>114</v>
      </c>
      <c r="AE45" s="147">
        <v>0</v>
      </c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 x14ac:dyDescent="0.25">
      <c r="A46" s="148">
        <v>17</v>
      </c>
      <c r="B46" s="154" t="s">
        <v>161</v>
      </c>
      <c r="C46" s="194" t="s">
        <v>162</v>
      </c>
      <c r="D46" s="156" t="s">
        <v>163</v>
      </c>
      <c r="E46" s="166">
        <v>1.8872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57">
        <v>1</v>
      </c>
      <c r="O46" s="157">
        <f>ROUND(E46*N46,5)</f>
        <v>1.8872</v>
      </c>
      <c r="P46" s="157">
        <v>0</v>
      </c>
      <c r="Q46" s="157">
        <f>ROUND(E46*P46,5)</f>
        <v>0</v>
      </c>
      <c r="R46" s="157"/>
      <c r="S46" s="206" t="s">
        <v>400</v>
      </c>
      <c r="T46" s="158">
        <v>0</v>
      </c>
      <c r="U46" s="157">
        <f>ROUND(E46*T46,2)</f>
        <v>0</v>
      </c>
      <c r="V46" s="147"/>
      <c r="W46" s="147"/>
      <c r="X46" s="147"/>
      <c r="Y46" s="147"/>
      <c r="Z46" s="147"/>
      <c r="AA46" s="147"/>
      <c r="AB46" s="147"/>
      <c r="AC46" s="147"/>
      <c r="AD46" s="147" t="s">
        <v>164</v>
      </c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5">
      <c r="A47" s="148"/>
      <c r="B47" s="154"/>
      <c r="C47" s="195" t="s">
        <v>165</v>
      </c>
      <c r="D47" s="159"/>
      <c r="E47" s="167">
        <v>1.5165</v>
      </c>
      <c r="F47" s="173"/>
      <c r="G47" s="173"/>
      <c r="H47" s="173"/>
      <c r="I47" s="173"/>
      <c r="J47" s="173"/>
      <c r="K47" s="173"/>
      <c r="L47" s="173"/>
      <c r="M47" s="173"/>
      <c r="N47" s="157"/>
      <c r="O47" s="157"/>
      <c r="P47" s="157"/>
      <c r="Q47" s="157"/>
      <c r="R47" s="157"/>
      <c r="S47" s="157"/>
      <c r="T47" s="158"/>
      <c r="U47" s="157"/>
      <c r="V47" s="147"/>
      <c r="W47" s="147"/>
      <c r="X47" s="147"/>
      <c r="Y47" s="147"/>
      <c r="Z47" s="147"/>
      <c r="AA47" s="147"/>
      <c r="AB47" s="147"/>
      <c r="AC47" s="147"/>
      <c r="AD47" s="147" t="s">
        <v>114</v>
      </c>
      <c r="AE47" s="147">
        <v>0</v>
      </c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 x14ac:dyDescent="0.25">
      <c r="A48" s="148"/>
      <c r="B48" s="154"/>
      <c r="C48" s="195" t="s">
        <v>166</v>
      </c>
      <c r="D48" s="159"/>
      <c r="E48" s="167">
        <v>0.37069999999999997</v>
      </c>
      <c r="F48" s="173"/>
      <c r="G48" s="173"/>
      <c r="H48" s="173"/>
      <c r="I48" s="173"/>
      <c r="J48" s="173"/>
      <c r="K48" s="173"/>
      <c r="L48" s="173"/>
      <c r="M48" s="173"/>
      <c r="N48" s="157"/>
      <c r="O48" s="157"/>
      <c r="P48" s="157"/>
      <c r="Q48" s="157"/>
      <c r="R48" s="157"/>
      <c r="S48" s="157"/>
      <c r="T48" s="158"/>
      <c r="U48" s="157"/>
      <c r="V48" s="147"/>
      <c r="W48" s="147"/>
      <c r="X48" s="147"/>
      <c r="Y48" s="147"/>
      <c r="Z48" s="147"/>
      <c r="AA48" s="147"/>
      <c r="AB48" s="147"/>
      <c r="AC48" s="147"/>
      <c r="AD48" s="147" t="s">
        <v>114</v>
      </c>
      <c r="AE48" s="147">
        <v>0</v>
      </c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 x14ac:dyDescent="0.25">
      <c r="A49" s="148">
        <v>18</v>
      </c>
      <c r="B49" s="154" t="s">
        <v>167</v>
      </c>
      <c r="C49" s="194" t="s">
        <v>168</v>
      </c>
      <c r="D49" s="156" t="s">
        <v>169</v>
      </c>
      <c r="E49" s="166">
        <v>39.200000000000003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57">
        <v>0.13331000000000001</v>
      </c>
      <c r="O49" s="157">
        <f>ROUND(E49*N49,5)</f>
        <v>5.2257499999999997</v>
      </c>
      <c r="P49" s="157">
        <v>0</v>
      </c>
      <c r="Q49" s="157">
        <f>ROUND(E49*P49,5)</f>
        <v>0</v>
      </c>
      <c r="R49" s="157"/>
      <c r="S49" s="206" t="s">
        <v>400</v>
      </c>
      <c r="T49" s="158">
        <v>0.98099999999999998</v>
      </c>
      <c r="U49" s="157">
        <f>ROUND(E49*T49,2)</f>
        <v>38.46</v>
      </c>
      <c r="V49" s="147"/>
      <c r="W49" s="147"/>
      <c r="X49" s="147"/>
      <c r="Y49" s="147"/>
      <c r="Z49" s="147"/>
      <c r="AA49" s="147"/>
      <c r="AB49" s="147"/>
      <c r="AC49" s="147"/>
      <c r="AD49" s="147" t="s">
        <v>112</v>
      </c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 x14ac:dyDescent="0.25">
      <c r="A50" s="148"/>
      <c r="B50" s="154"/>
      <c r="C50" s="195" t="s">
        <v>170</v>
      </c>
      <c r="D50" s="159"/>
      <c r="E50" s="167">
        <v>31.2</v>
      </c>
      <c r="F50" s="173"/>
      <c r="G50" s="173"/>
      <c r="H50" s="173"/>
      <c r="I50" s="173"/>
      <c r="J50" s="173"/>
      <c r="K50" s="173"/>
      <c r="L50" s="173"/>
      <c r="M50" s="173"/>
      <c r="N50" s="157"/>
      <c r="O50" s="157"/>
      <c r="P50" s="157"/>
      <c r="Q50" s="157"/>
      <c r="R50" s="157"/>
      <c r="S50" s="157"/>
      <c r="T50" s="158"/>
      <c r="U50" s="157"/>
      <c r="V50" s="147"/>
      <c r="W50" s="147"/>
      <c r="X50" s="147"/>
      <c r="Y50" s="147"/>
      <c r="Z50" s="147"/>
      <c r="AA50" s="147"/>
      <c r="AB50" s="147"/>
      <c r="AC50" s="147"/>
      <c r="AD50" s="147" t="s">
        <v>114</v>
      </c>
      <c r="AE50" s="147">
        <v>0</v>
      </c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outlineLevel="1" x14ac:dyDescent="0.25">
      <c r="A51" s="148"/>
      <c r="B51" s="154"/>
      <c r="C51" s="195" t="s">
        <v>171</v>
      </c>
      <c r="D51" s="159"/>
      <c r="E51" s="167">
        <v>8</v>
      </c>
      <c r="F51" s="173"/>
      <c r="G51" s="173"/>
      <c r="H51" s="173"/>
      <c r="I51" s="173"/>
      <c r="J51" s="173"/>
      <c r="K51" s="173"/>
      <c r="L51" s="173"/>
      <c r="M51" s="173"/>
      <c r="N51" s="157"/>
      <c r="O51" s="157"/>
      <c r="P51" s="157"/>
      <c r="Q51" s="157"/>
      <c r="R51" s="157"/>
      <c r="S51" s="157"/>
      <c r="T51" s="158"/>
      <c r="U51" s="157"/>
      <c r="V51" s="147"/>
      <c r="W51" s="147"/>
      <c r="X51" s="147"/>
      <c r="Y51" s="147"/>
      <c r="Z51" s="147"/>
      <c r="AA51" s="147"/>
      <c r="AB51" s="147"/>
      <c r="AC51" s="147"/>
      <c r="AD51" s="147" t="s">
        <v>114</v>
      </c>
      <c r="AE51" s="147">
        <v>0</v>
      </c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20.399999999999999" outlineLevel="1" x14ac:dyDescent="0.25">
      <c r="A52" s="148">
        <v>19</v>
      </c>
      <c r="B52" s="154" t="s">
        <v>172</v>
      </c>
      <c r="C52" s="194" t="s">
        <v>405</v>
      </c>
      <c r="D52" s="156" t="s">
        <v>173</v>
      </c>
      <c r="E52" s="166">
        <v>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57">
        <v>0.12</v>
      </c>
      <c r="O52" s="157">
        <f>ROUND(E52*N52,5)</f>
        <v>0.24</v>
      </c>
      <c r="P52" s="157">
        <v>0</v>
      </c>
      <c r="Q52" s="157">
        <f>ROUND(E52*P52,5)</f>
        <v>0</v>
      </c>
      <c r="R52" s="157"/>
      <c r="S52" s="157" t="s">
        <v>172</v>
      </c>
      <c r="T52" s="158">
        <v>3.9180000000000001</v>
      </c>
      <c r="U52" s="157">
        <f>ROUND(E52*T52,2)</f>
        <v>7.84</v>
      </c>
      <c r="V52" s="147"/>
      <c r="W52" s="147"/>
      <c r="X52" s="147"/>
      <c r="Y52" s="147"/>
      <c r="Z52" s="147"/>
      <c r="AA52" s="147"/>
      <c r="AB52" s="147"/>
      <c r="AC52" s="147"/>
      <c r="AD52" s="147" t="s">
        <v>112</v>
      </c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 x14ac:dyDescent="0.25">
      <c r="A53" s="148"/>
      <c r="B53" s="154"/>
      <c r="C53" s="195" t="s">
        <v>60</v>
      </c>
      <c r="D53" s="159"/>
      <c r="E53" s="167">
        <v>2</v>
      </c>
      <c r="F53" s="173"/>
      <c r="G53" s="173"/>
      <c r="H53" s="173"/>
      <c r="I53" s="173"/>
      <c r="J53" s="173"/>
      <c r="K53" s="173"/>
      <c r="L53" s="173"/>
      <c r="M53" s="173"/>
      <c r="N53" s="157"/>
      <c r="O53" s="157"/>
      <c r="P53" s="157"/>
      <c r="Q53" s="157"/>
      <c r="R53" s="157"/>
      <c r="S53" s="157"/>
      <c r="T53" s="158"/>
      <c r="U53" s="157"/>
      <c r="V53" s="147"/>
      <c r="W53" s="147"/>
      <c r="X53" s="147"/>
      <c r="Y53" s="147"/>
      <c r="Z53" s="147"/>
      <c r="AA53" s="147"/>
      <c r="AB53" s="147"/>
      <c r="AC53" s="147"/>
      <c r="AD53" s="147" t="s">
        <v>114</v>
      </c>
      <c r="AE53" s="147">
        <v>0</v>
      </c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 x14ac:dyDescent="0.25">
      <c r="A54" s="148">
        <v>20</v>
      </c>
      <c r="B54" s="154" t="s">
        <v>174</v>
      </c>
      <c r="C54" s="194" t="s">
        <v>175</v>
      </c>
      <c r="D54" s="156" t="s">
        <v>111</v>
      </c>
      <c r="E54" s="166">
        <v>22.5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57">
        <v>0</v>
      </c>
      <c r="O54" s="157">
        <f>ROUND(E54*N54,5)</f>
        <v>0</v>
      </c>
      <c r="P54" s="157">
        <v>0</v>
      </c>
      <c r="Q54" s="157">
        <f>ROUND(E54*P54,5)</f>
        <v>0</v>
      </c>
      <c r="R54" s="157"/>
      <c r="S54" s="206" t="s">
        <v>400</v>
      </c>
      <c r="T54" s="158">
        <v>9.5200000000000007E-2</v>
      </c>
      <c r="U54" s="157">
        <f>ROUND(E54*T54,2)</f>
        <v>2.14</v>
      </c>
      <c r="V54" s="147"/>
      <c r="W54" s="147"/>
      <c r="X54" s="147"/>
      <c r="Y54" s="147"/>
      <c r="Z54" s="147"/>
      <c r="AA54" s="147"/>
      <c r="AB54" s="147"/>
      <c r="AC54" s="147"/>
      <c r="AD54" s="147" t="s">
        <v>112</v>
      </c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5">
      <c r="A55" s="148"/>
      <c r="B55" s="154"/>
      <c r="C55" s="195" t="s">
        <v>176</v>
      </c>
      <c r="D55" s="159"/>
      <c r="E55" s="167">
        <v>22.5</v>
      </c>
      <c r="F55" s="173"/>
      <c r="G55" s="173"/>
      <c r="H55" s="173"/>
      <c r="I55" s="173"/>
      <c r="J55" s="173"/>
      <c r="K55" s="173"/>
      <c r="L55" s="173"/>
      <c r="M55" s="173"/>
      <c r="N55" s="157"/>
      <c r="O55" s="157"/>
      <c r="P55" s="157"/>
      <c r="Q55" s="157"/>
      <c r="R55" s="157"/>
      <c r="S55" s="157"/>
      <c r="T55" s="158"/>
      <c r="U55" s="157"/>
      <c r="V55" s="147"/>
      <c r="W55" s="147"/>
      <c r="X55" s="147"/>
      <c r="Y55" s="147"/>
      <c r="Z55" s="147"/>
      <c r="AA55" s="147"/>
      <c r="AB55" s="147"/>
      <c r="AC55" s="147"/>
      <c r="AD55" s="147" t="s">
        <v>114</v>
      </c>
      <c r="AE55" s="147">
        <v>0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 x14ac:dyDescent="0.25">
      <c r="A56" s="148">
        <v>21</v>
      </c>
      <c r="B56" s="154" t="s">
        <v>177</v>
      </c>
      <c r="C56" s="194" t="s">
        <v>178</v>
      </c>
      <c r="D56" s="156" t="s">
        <v>169</v>
      </c>
      <c r="E56" s="166">
        <v>225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57">
        <v>0</v>
      </c>
      <c r="O56" s="157">
        <f>ROUND(E56*N56,5)</f>
        <v>0</v>
      </c>
      <c r="P56" s="157">
        <v>0</v>
      </c>
      <c r="Q56" s="157">
        <f>ROUND(E56*P56,5)</f>
        <v>0</v>
      </c>
      <c r="R56" s="157"/>
      <c r="S56" s="206" t="s">
        <v>400</v>
      </c>
      <c r="T56" s="158">
        <v>0.19</v>
      </c>
      <c r="U56" s="157">
        <f>ROUND(E56*T56,2)</f>
        <v>42.75</v>
      </c>
      <c r="V56" s="147"/>
      <c r="W56" s="147"/>
      <c r="X56" s="147"/>
      <c r="Y56" s="147"/>
      <c r="Z56" s="147"/>
      <c r="AA56" s="147"/>
      <c r="AB56" s="147"/>
      <c r="AC56" s="147"/>
      <c r="AD56" s="147" t="s">
        <v>112</v>
      </c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 x14ac:dyDescent="0.25">
      <c r="A57" s="148"/>
      <c r="B57" s="154"/>
      <c r="C57" s="195" t="s">
        <v>179</v>
      </c>
      <c r="D57" s="159"/>
      <c r="E57" s="167">
        <v>225</v>
      </c>
      <c r="F57" s="173"/>
      <c r="G57" s="173"/>
      <c r="H57" s="173"/>
      <c r="I57" s="173"/>
      <c r="J57" s="173"/>
      <c r="K57" s="173"/>
      <c r="L57" s="173"/>
      <c r="M57" s="173"/>
      <c r="N57" s="157"/>
      <c r="O57" s="157"/>
      <c r="P57" s="157"/>
      <c r="Q57" s="157"/>
      <c r="R57" s="157"/>
      <c r="S57" s="157"/>
      <c r="T57" s="158"/>
      <c r="U57" s="157"/>
      <c r="V57" s="147"/>
      <c r="W57" s="147"/>
      <c r="X57" s="147"/>
      <c r="Y57" s="147"/>
      <c r="Z57" s="147"/>
      <c r="AA57" s="147"/>
      <c r="AB57" s="147"/>
      <c r="AC57" s="147"/>
      <c r="AD57" s="147" t="s">
        <v>114</v>
      </c>
      <c r="AE57" s="147">
        <v>0</v>
      </c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 x14ac:dyDescent="0.25">
      <c r="A58" s="148">
        <v>22</v>
      </c>
      <c r="B58" s="154" t="s">
        <v>180</v>
      </c>
      <c r="C58" s="194" t="s">
        <v>181</v>
      </c>
      <c r="D58" s="156" t="s">
        <v>169</v>
      </c>
      <c r="E58" s="166">
        <v>225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57">
        <v>3.0000000000000001E-5</v>
      </c>
      <c r="O58" s="157">
        <f>ROUND(E58*N58,5)</f>
        <v>6.7499999999999999E-3</v>
      </c>
      <c r="P58" s="157">
        <v>0</v>
      </c>
      <c r="Q58" s="157">
        <f>ROUND(E58*P58,5)</f>
        <v>0</v>
      </c>
      <c r="R58" s="157"/>
      <c r="S58" s="206" t="s">
        <v>400</v>
      </c>
      <c r="T58" s="158">
        <v>2.1000000000000001E-2</v>
      </c>
      <c r="U58" s="157">
        <f>ROUND(E58*T58,2)</f>
        <v>4.7300000000000004</v>
      </c>
      <c r="V58" s="147"/>
      <c r="W58" s="147"/>
      <c r="X58" s="147"/>
      <c r="Y58" s="147"/>
      <c r="Z58" s="147"/>
      <c r="AA58" s="147"/>
      <c r="AB58" s="147"/>
      <c r="AC58" s="147"/>
      <c r="AD58" s="147" t="s">
        <v>182</v>
      </c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x14ac:dyDescent="0.25">
      <c r="A59" s="149" t="s">
        <v>107</v>
      </c>
      <c r="B59" s="155" t="s">
        <v>60</v>
      </c>
      <c r="C59" s="196" t="s">
        <v>61</v>
      </c>
      <c r="D59" s="160"/>
      <c r="E59" s="168"/>
      <c r="F59" s="174"/>
      <c r="G59" s="174">
        <f>SUMIF(AD60:AD132,"&lt;&gt;NOR",G60:G132)</f>
        <v>0</v>
      </c>
      <c r="H59" s="174"/>
      <c r="I59" s="174">
        <f>SUM(I60:I132)</f>
        <v>0</v>
      </c>
      <c r="J59" s="174"/>
      <c r="K59" s="174">
        <f>SUM(K60:K132)</f>
        <v>0</v>
      </c>
      <c r="L59" s="174"/>
      <c r="M59" s="174">
        <f>SUM(M60:M132)</f>
        <v>0</v>
      </c>
      <c r="N59" s="161"/>
      <c r="O59" s="161">
        <f>SUM(O60:O132)</f>
        <v>53.950069999999997</v>
      </c>
      <c r="P59" s="161"/>
      <c r="Q59" s="161">
        <f>SUM(Q60:Q132)</f>
        <v>0</v>
      </c>
      <c r="R59" s="161"/>
      <c r="S59" s="161"/>
      <c r="T59" s="162"/>
      <c r="U59" s="161">
        <f>SUM(U60:U132)</f>
        <v>103.88000000000001</v>
      </c>
      <c r="AD59" t="s">
        <v>108</v>
      </c>
    </row>
    <row r="60" spans="1:59" outlineLevel="1" x14ac:dyDescent="0.25">
      <c r="A60" s="148">
        <v>23</v>
      </c>
      <c r="B60" s="154" t="s">
        <v>183</v>
      </c>
      <c r="C60" s="194" t="s">
        <v>184</v>
      </c>
      <c r="D60" s="156" t="s">
        <v>111</v>
      </c>
      <c r="E60" s="166">
        <v>2.9992000000000001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57">
        <v>2.5249999999999999</v>
      </c>
      <c r="O60" s="157">
        <f>ROUND(E60*N60,5)</f>
        <v>7.5729800000000003</v>
      </c>
      <c r="P60" s="157">
        <v>0</v>
      </c>
      <c r="Q60" s="157">
        <f>ROUND(E60*P60,5)</f>
        <v>0</v>
      </c>
      <c r="R60" s="157"/>
      <c r="S60" s="206" t="s">
        <v>400</v>
      </c>
      <c r="T60" s="158">
        <v>0.48</v>
      </c>
      <c r="U60" s="157">
        <f>ROUND(E60*T60,2)</f>
        <v>1.44</v>
      </c>
      <c r="V60" s="147"/>
      <c r="W60" s="147"/>
      <c r="X60" s="147"/>
      <c r="Y60" s="147"/>
      <c r="Z60" s="147"/>
      <c r="AA60" s="147"/>
      <c r="AB60" s="147"/>
      <c r="AC60" s="147"/>
      <c r="AD60" s="147" t="s">
        <v>112</v>
      </c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 x14ac:dyDescent="0.25">
      <c r="A61" s="148"/>
      <c r="B61" s="154"/>
      <c r="C61" s="195" t="s">
        <v>185</v>
      </c>
      <c r="D61" s="159"/>
      <c r="E61" s="167"/>
      <c r="F61" s="173"/>
      <c r="G61" s="173"/>
      <c r="H61" s="173"/>
      <c r="I61" s="173"/>
      <c r="J61" s="173"/>
      <c r="K61" s="173"/>
      <c r="L61" s="173"/>
      <c r="M61" s="173"/>
      <c r="N61" s="157"/>
      <c r="O61" s="157"/>
      <c r="P61" s="157"/>
      <c r="Q61" s="157"/>
      <c r="R61" s="157"/>
      <c r="S61" s="157"/>
      <c r="T61" s="158"/>
      <c r="U61" s="157"/>
      <c r="V61" s="147"/>
      <c r="W61" s="147"/>
      <c r="X61" s="147"/>
      <c r="Y61" s="147"/>
      <c r="Z61" s="147"/>
      <c r="AA61" s="147"/>
      <c r="AB61" s="147"/>
      <c r="AC61" s="147"/>
      <c r="AD61" s="147" t="s">
        <v>114</v>
      </c>
      <c r="AE61" s="147">
        <v>0</v>
      </c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outlineLevel="1" x14ac:dyDescent="0.25">
      <c r="A62" s="148"/>
      <c r="B62" s="154"/>
      <c r="C62" s="195" t="s">
        <v>186</v>
      </c>
      <c r="D62" s="159"/>
      <c r="E62" s="167">
        <v>0.86919999999999997</v>
      </c>
      <c r="F62" s="173"/>
      <c r="G62" s="173"/>
      <c r="H62" s="173"/>
      <c r="I62" s="173"/>
      <c r="J62" s="173"/>
      <c r="K62" s="173"/>
      <c r="L62" s="173"/>
      <c r="M62" s="173"/>
      <c r="N62" s="157"/>
      <c r="O62" s="157"/>
      <c r="P62" s="157"/>
      <c r="Q62" s="157"/>
      <c r="R62" s="157"/>
      <c r="S62" s="157"/>
      <c r="T62" s="158"/>
      <c r="U62" s="157"/>
      <c r="V62" s="147"/>
      <c r="W62" s="147"/>
      <c r="X62" s="147"/>
      <c r="Y62" s="147"/>
      <c r="Z62" s="147"/>
      <c r="AA62" s="147"/>
      <c r="AB62" s="147"/>
      <c r="AC62" s="147"/>
      <c r="AD62" s="147" t="s">
        <v>114</v>
      </c>
      <c r="AE62" s="147">
        <v>0</v>
      </c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 x14ac:dyDescent="0.25">
      <c r="A63" s="148"/>
      <c r="B63" s="154"/>
      <c r="C63" s="195" t="s">
        <v>187</v>
      </c>
      <c r="D63" s="159"/>
      <c r="E63" s="167">
        <v>0.27879999999999999</v>
      </c>
      <c r="F63" s="173"/>
      <c r="G63" s="173"/>
      <c r="H63" s="173"/>
      <c r="I63" s="173"/>
      <c r="J63" s="173"/>
      <c r="K63" s="173"/>
      <c r="L63" s="173"/>
      <c r="M63" s="173"/>
      <c r="N63" s="157"/>
      <c r="O63" s="157"/>
      <c r="P63" s="157"/>
      <c r="Q63" s="157"/>
      <c r="R63" s="157"/>
      <c r="S63" s="157"/>
      <c r="T63" s="158"/>
      <c r="U63" s="157"/>
      <c r="V63" s="147"/>
      <c r="W63" s="147"/>
      <c r="X63" s="147"/>
      <c r="Y63" s="147"/>
      <c r="Z63" s="147"/>
      <c r="AA63" s="147"/>
      <c r="AB63" s="147"/>
      <c r="AC63" s="147"/>
      <c r="AD63" s="147" t="s">
        <v>114</v>
      </c>
      <c r="AE63" s="147">
        <v>0</v>
      </c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5">
      <c r="A64" s="148"/>
      <c r="B64" s="154"/>
      <c r="C64" s="195" t="s">
        <v>188</v>
      </c>
      <c r="D64" s="159"/>
      <c r="E64" s="167">
        <v>0.4148</v>
      </c>
      <c r="F64" s="173"/>
      <c r="G64" s="173"/>
      <c r="H64" s="173"/>
      <c r="I64" s="173"/>
      <c r="J64" s="173"/>
      <c r="K64" s="173"/>
      <c r="L64" s="173"/>
      <c r="M64" s="173"/>
      <c r="N64" s="157"/>
      <c r="O64" s="157"/>
      <c r="P64" s="157"/>
      <c r="Q64" s="157"/>
      <c r="R64" s="157"/>
      <c r="S64" s="157"/>
      <c r="T64" s="158"/>
      <c r="U64" s="157"/>
      <c r="V64" s="147"/>
      <c r="W64" s="147"/>
      <c r="X64" s="147"/>
      <c r="Y64" s="147"/>
      <c r="Z64" s="147"/>
      <c r="AA64" s="147"/>
      <c r="AB64" s="147"/>
      <c r="AC64" s="147"/>
      <c r="AD64" s="147" t="s">
        <v>114</v>
      </c>
      <c r="AE64" s="147">
        <v>0</v>
      </c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20.399999999999999" outlineLevel="1" x14ac:dyDescent="0.25">
      <c r="A65" s="148"/>
      <c r="B65" s="154"/>
      <c r="C65" s="195" t="s">
        <v>189</v>
      </c>
      <c r="D65" s="159"/>
      <c r="E65" s="167">
        <v>0.60680000000000001</v>
      </c>
      <c r="F65" s="173"/>
      <c r="G65" s="173"/>
      <c r="H65" s="173"/>
      <c r="I65" s="173"/>
      <c r="J65" s="173"/>
      <c r="K65" s="173"/>
      <c r="L65" s="173"/>
      <c r="M65" s="173"/>
      <c r="N65" s="157"/>
      <c r="O65" s="157"/>
      <c r="P65" s="157"/>
      <c r="Q65" s="157"/>
      <c r="R65" s="157"/>
      <c r="S65" s="157"/>
      <c r="T65" s="158"/>
      <c r="U65" s="157"/>
      <c r="V65" s="147"/>
      <c r="W65" s="147"/>
      <c r="X65" s="147"/>
      <c r="Y65" s="147"/>
      <c r="Z65" s="147"/>
      <c r="AA65" s="147"/>
      <c r="AB65" s="147"/>
      <c r="AC65" s="147"/>
      <c r="AD65" s="147" t="s">
        <v>114</v>
      </c>
      <c r="AE65" s="147">
        <v>0</v>
      </c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 x14ac:dyDescent="0.25">
      <c r="A66" s="148"/>
      <c r="B66" s="154"/>
      <c r="C66" s="195" t="s">
        <v>190</v>
      </c>
      <c r="D66" s="159"/>
      <c r="E66" s="167">
        <v>0.8296</v>
      </c>
      <c r="F66" s="173"/>
      <c r="G66" s="173"/>
      <c r="H66" s="173"/>
      <c r="I66" s="173"/>
      <c r="J66" s="173"/>
      <c r="K66" s="173"/>
      <c r="L66" s="173"/>
      <c r="M66" s="173"/>
      <c r="N66" s="157"/>
      <c r="O66" s="157"/>
      <c r="P66" s="157"/>
      <c r="Q66" s="157"/>
      <c r="R66" s="157"/>
      <c r="S66" s="157"/>
      <c r="T66" s="158"/>
      <c r="U66" s="157"/>
      <c r="V66" s="147"/>
      <c r="W66" s="147"/>
      <c r="X66" s="147"/>
      <c r="Y66" s="147"/>
      <c r="Z66" s="147"/>
      <c r="AA66" s="147"/>
      <c r="AB66" s="147"/>
      <c r="AC66" s="147"/>
      <c r="AD66" s="147" t="s">
        <v>114</v>
      </c>
      <c r="AE66" s="147">
        <v>0</v>
      </c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 x14ac:dyDescent="0.25">
      <c r="A67" s="148">
        <v>24</v>
      </c>
      <c r="B67" s="154" t="s">
        <v>191</v>
      </c>
      <c r="C67" s="194" t="s">
        <v>192</v>
      </c>
      <c r="D67" s="156" t="s">
        <v>169</v>
      </c>
      <c r="E67" s="166">
        <v>4.1349999999999998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57">
        <v>3.9199999999999999E-2</v>
      </c>
      <c r="O67" s="157">
        <f>ROUND(E67*N67,5)</f>
        <v>0.16209000000000001</v>
      </c>
      <c r="P67" s="157">
        <v>0</v>
      </c>
      <c r="Q67" s="157">
        <f>ROUND(E67*P67,5)</f>
        <v>0</v>
      </c>
      <c r="R67" s="157"/>
      <c r="S67" s="206" t="s">
        <v>400</v>
      </c>
      <c r="T67" s="158">
        <v>1.6</v>
      </c>
      <c r="U67" s="157">
        <f>ROUND(E67*T67,2)</f>
        <v>6.62</v>
      </c>
      <c r="V67" s="147"/>
      <c r="W67" s="147"/>
      <c r="X67" s="147"/>
      <c r="Y67" s="147"/>
      <c r="Z67" s="147"/>
      <c r="AA67" s="147"/>
      <c r="AB67" s="147"/>
      <c r="AC67" s="147"/>
      <c r="AD67" s="147" t="s">
        <v>112</v>
      </c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outlineLevel="1" x14ac:dyDescent="0.25">
      <c r="A68" s="148"/>
      <c r="B68" s="154"/>
      <c r="C68" s="195" t="s">
        <v>185</v>
      </c>
      <c r="D68" s="159"/>
      <c r="E68" s="167"/>
      <c r="F68" s="173"/>
      <c r="G68" s="173"/>
      <c r="H68" s="173"/>
      <c r="I68" s="173"/>
      <c r="J68" s="173"/>
      <c r="K68" s="173"/>
      <c r="L68" s="173"/>
      <c r="M68" s="173"/>
      <c r="N68" s="157"/>
      <c r="O68" s="157"/>
      <c r="P68" s="157"/>
      <c r="Q68" s="157"/>
      <c r="R68" s="157"/>
      <c r="S68" s="157"/>
      <c r="T68" s="158"/>
      <c r="U68" s="157"/>
      <c r="V68" s="147"/>
      <c r="W68" s="147"/>
      <c r="X68" s="147"/>
      <c r="Y68" s="147"/>
      <c r="Z68" s="147"/>
      <c r="AA68" s="147"/>
      <c r="AB68" s="147"/>
      <c r="AC68" s="147"/>
      <c r="AD68" s="147" t="s">
        <v>114</v>
      </c>
      <c r="AE68" s="147">
        <v>0</v>
      </c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 x14ac:dyDescent="0.25">
      <c r="A69" s="148"/>
      <c r="B69" s="154"/>
      <c r="C69" s="195" t="s">
        <v>193</v>
      </c>
      <c r="D69" s="159"/>
      <c r="E69" s="167">
        <v>1.53</v>
      </c>
      <c r="F69" s="173"/>
      <c r="G69" s="173"/>
      <c r="H69" s="173"/>
      <c r="I69" s="173"/>
      <c r="J69" s="173"/>
      <c r="K69" s="173"/>
      <c r="L69" s="173"/>
      <c r="M69" s="173"/>
      <c r="N69" s="157"/>
      <c r="O69" s="157"/>
      <c r="P69" s="157"/>
      <c r="Q69" s="157"/>
      <c r="R69" s="157"/>
      <c r="S69" s="157"/>
      <c r="T69" s="158"/>
      <c r="U69" s="157"/>
      <c r="V69" s="147"/>
      <c r="W69" s="147"/>
      <c r="X69" s="147"/>
      <c r="Y69" s="147"/>
      <c r="Z69" s="147"/>
      <c r="AA69" s="147"/>
      <c r="AB69" s="147"/>
      <c r="AC69" s="147"/>
      <c r="AD69" s="147" t="s">
        <v>114</v>
      </c>
      <c r="AE69" s="147">
        <v>0</v>
      </c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outlineLevel="1" x14ac:dyDescent="0.25">
      <c r="A70" s="148"/>
      <c r="B70" s="154"/>
      <c r="C70" s="195" t="s">
        <v>194</v>
      </c>
      <c r="D70" s="159"/>
      <c r="E70" s="167">
        <v>0.42499999999999999</v>
      </c>
      <c r="F70" s="173"/>
      <c r="G70" s="173"/>
      <c r="H70" s="173"/>
      <c r="I70" s="173"/>
      <c r="J70" s="173"/>
      <c r="K70" s="173"/>
      <c r="L70" s="173"/>
      <c r="M70" s="173"/>
      <c r="N70" s="157"/>
      <c r="O70" s="157"/>
      <c r="P70" s="157"/>
      <c r="Q70" s="157"/>
      <c r="R70" s="157"/>
      <c r="S70" s="157"/>
      <c r="T70" s="158"/>
      <c r="U70" s="157"/>
      <c r="V70" s="147"/>
      <c r="W70" s="147"/>
      <c r="X70" s="147"/>
      <c r="Y70" s="147"/>
      <c r="Z70" s="147"/>
      <c r="AA70" s="147"/>
      <c r="AB70" s="147"/>
      <c r="AC70" s="147"/>
      <c r="AD70" s="147" t="s">
        <v>114</v>
      </c>
      <c r="AE70" s="147">
        <v>0</v>
      </c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outlineLevel="1" x14ac:dyDescent="0.25">
      <c r="A71" s="148"/>
      <c r="B71" s="154"/>
      <c r="C71" s="195" t="s">
        <v>195</v>
      </c>
      <c r="D71" s="159"/>
      <c r="E71" s="167">
        <v>0.52500000000000002</v>
      </c>
      <c r="F71" s="173"/>
      <c r="G71" s="173"/>
      <c r="H71" s="173"/>
      <c r="I71" s="173"/>
      <c r="J71" s="173"/>
      <c r="K71" s="173"/>
      <c r="L71" s="173"/>
      <c r="M71" s="173"/>
      <c r="N71" s="157"/>
      <c r="O71" s="157"/>
      <c r="P71" s="157"/>
      <c r="Q71" s="157"/>
      <c r="R71" s="157"/>
      <c r="S71" s="157"/>
      <c r="T71" s="158"/>
      <c r="U71" s="157"/>
      <c r="V71" s="147"/>
      <c r="W71" s="147"/>
      <c r="X71" s="147"/>
      <c r="Y71" s="147"/>
      <c r="Z71" s="147"/>
      <c r="AA71" s="147"/>
      <c r="AB71" s="147"/>
      <c r="AC71" s="147"/>
      <c r="AD71" s="147" t="s">
        <v>114</v>
      </c>
      <c r="AE71" s="147">
        <v>0</v>
      </c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outlineLevel="1" x14ac:dyDescent="0.25">
      <c r="A72" s="148"/>
      <c r="B72" s="154"/>
      <c r="C72" s="195" t="s">
        <v>196</v>
      </c>
      <c r="D72" s="159"/>
      <c r="E72" s="167">
        <v>0.55000000000000004</v>
      </c>
      <c r="F72" s="173"/>
      <c r="G72" s="173"/>
      <c r="H72" s="173"/>
      <c r="I72" s="173"/>
      <c r="J72" s="173"/>
      <c r="K72" s="173"/>
      <c r="L72" s="173"/>
      <c r="M72" s="173"/>
      <c r="N72" s="157"/>
      <c r="O72" s="157"/>
      <c r="P72" s="157"/>
      <c r="Q72" s="157"/>
      <c r="R72" s="157"/>
      <c r="S72" s="157"/>
      <c r="T72" s="158"/>
      <c r="U72" s="157"/>
      <c r="V72" s="147"/>
      <c r="W72" s="147"/>
      <c r="X72" s="147"/>
      <c r="Y72" s="147"/>
      <c r="Z72" s="147"/>
      <c r="AA72" s="147"/>
      <c r="AB72" s="147"/>
      <c r="AC72" s="147"/>
      <c r="AD72" s="147" t="s">
        <v>114</v>
      </c>
      <c r="AE72" s="147">
        <v>0</v>
      </c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outlineLevel="1" x14ac:dyDescent="0.25">
      <c r="A73" s="148"/>
      <c r="B73" s="154"/>
      <c r="C73" s="195" t="s">
        <v>197</v>
      </c>
      <c r="D73" s="159"/>
      <c r="E73" s="167">
        <v>1.105</v>
      </c>
      <c r="F73" s="173"/>
      <c r="G73" s="173"/>
      <c r="H73" s="173"/>
      <c r="I73" s="173"/>
      <c r="J73" s="173"/>
      <c r="K73" s="173"/>
      <c r="L73" s="173"/>
      <c r="M73" s="173"/>
      <c r="N73" s="157"/>
      <c r="O73" s="157"/>
      <c r="P73" s="157"/>
      <c r="Q73" s="157"/>
      <c r="R73" s="157"/>
      <c r="S73" s="157"/>
      <c r="T73" s="158"/>
      <c r="U73" s="157"/>
      <c r="V73" s="147"/>
      <c r="W73" s="147"/>
      <c r="X73" s="147"/>
      <c r="Y73" s="147"/>
      <c r="Z73" s="147"/>
      <c r="AA73" s="147"/>
      <c r="AB73" s="147"/>
      <c r="AC73" s="147"/>
      <c r="AD73" s="147" t="s">
        <v>114</v>
      </c>
      <c r="AE73" s="147">
        <v>0</v>
      </c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outlineLevel="1" x14ac:dyDescent="0.25">
      <c r="A74" s="148">
        <v>25</v>
      </c>
      <c r="B74" s="154" t="s">
        <v>198</v>
      </c>
      <c r="C74" s="194" t="s">
        <v>199</v>
      </c>
      <c r="D74" s="156" t="s">
        <v>169</v>
      </c>
      <c r="E74" s="166">
        <v>4.1349999999999998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57">
        <v>0</v>
      </c>
      <c r="O74" s="157">
        <f>ROUND(E74*N74,5)</f>
        <v>0</v>
      </c>
      <c r="P74" s="157">
        <v>0</v>
      </c>
      <c r="Q74" s="157">
        <f>ROUND(E74*P74,5)</f>
        <v>0</v>
      </c>
      <c r="R74" s="157"/>
      <c r="S74" s="206" t="s">
        <v>400</v>
      </c>
      <c r="T74" s="158">
        <v>0.32</v>
      </c>
      <c r="U74" s="157">
        <f>ROUND(E74*T74,2)</f>
        <v>1.32</v>
      </c>
      <c r="V74" s="147"/>
      <c r="W74" s="147"/>
      <c r="X74" s="147"/>
      <c r="Y74" s="147"/>
      <c r="Z74" s="147"/>
      <c r="AA74" s="147"/>
      <c r="AB74" s="147"/>
      <c r="AC74" s="147"/>
      <c r="AD74" s="147" t="s">
        <v>112</v>
      </c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outlineLevel="1" x14ac:dyDescent="0.25">
      <c r="A75" s="148">
        <v>26</v>
      </c>
      <c r="B75" s="154" t="s">
        <v>200</v>
      </c>
      <c r="C75" s="194" t="s">
        <v>201</v>
      </c>
      <c r="D75" s="156" t="s">
        <v>163</v>
      </c>
      <c r="E75" s="166">
        <v>6.3089000000000006E-2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57">
        <v>1.0217400000000001</v>
      </c>
      <c r="O75" s="157">
        <f>ROUND(E75*N75,5)</f>
        <v>6.4460000000000003E-2</v>
      </c>
      <c r="P75" s="157">
        <v>0</v>
      </c>
      <c r="Q75" s="157">
        <f>ROUND(E75*P75,5)</f>
        <v>0</v>
      </c>
      <c r="R75" s="157"/>
      <c r="S75" s="206" t="s">
        <v>400</v>
      </c>
      <c r="T75" s="158">
        <v>23.530999999999999</v>
      </c>
      <c r="U75" s="157">
        <f>ROUND(E75*T75,2)</f>
        <v>1.48</v>
      </c>
      <c r="V75" s="147"/>
      <c r="W75" s="147"/>
      <c r="X75" s="147"/>
      <c r="Y75" s="147"/>
      <c r="Z75" s="147"/>
      <c r="AA75" s="147"/>
      <c r="AB75" s="147"/>
      <c r="AC75" s="147"/>
      <c r="AD75" s="147" t="s">
        <v>112</v>
      </c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outlineLevel="1" x14ac:dyDescent="0.25">
      <c r="A76" s="148"/>
      <c r="B76" s="154"/>
      <c r="C76" s="197" t="s">
        <v>202</v>
      </c>
      <c r="D76" s="163"/>
      <c r="E76" s="169"/>
      <c r="F76" s="173"/>
      <c r="G76" s="173"/>
      <c r="H76" s="173"/>
      <c r="I76" s="173"/>
      <c r="J76" s="173"/>
      <c r="K76" s="173"/>
      <c r="L76" s="173"/>
      <c r="M76" s="173"/>
      <c r="N76" s="157"/>
      <c r="O76" s="157"/>
      <c r="P76" s="157"/>
      <c r="Q76" s="157"/>
      <c r="R76" s="157"/>
      <c r="S76" s="157"/>
      <c r="T76" s="158"/>
      <c r="U76" s="157"/>
      <c r="V76" s="147"/>
      <c r="W76" s="147"/>
      <c r="X76" s="147"/>
      <c r="Y76" s="147"/>
      <c r="Z76" s="147"/>
      <c r="AA76" s="147"/>
      <c r="AB76" s="147"/>
      <c r="AC76" s="147"/>
      <c r="AD76" s="147" t="s">
        <v>114</v>
      </c>
      <c r="AE76" s="147">
        <v>2</v>
      </c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20.399999999999999" outlineLevel="1" x14ac:dyDescent="0.25">
      <c r="A77" s="148"/>
      <c r="B77" s="154"/>
      <c r="C77" s="198" t="s">
        <v>203</v>
      </c>
      <c r="D77" s="163"/>
      <c r="E77" s="169">
        <v>26.683199999999999</v>
      </c>
      <c r="F77" s="173"/>
      <c r="G77" s="173"/>
      <c r="H77" s="173"/>
      <c r="I77" s="173"/>
      <c r="J77" s="173"/>
      <c r="K77" s="173"/>
      <c r="L77" s="173"/>
      <c r="M77" s="173"/>
      <c r="N77" s="157"/>
      <c r="O77" s="157"/>
      <c r="P77" s="157"/>
      <c r="Q77" s="157"/>
      <c r="R77" s="157"/>
      <c r="S77" s="157"/>
      <c r="T77" s="158"/>
      <c r="U77" s="157"/>
      <c r="V77" s="147"/>
      <c r="W77" s="147"/>
      <c r="X77" s="147"/>
      <c r="Y77" s="147"/>
      <c r="Z77" s="147"/>
      <c r="AA77" s="147"/>
      <c r="AB77" s="147"/>
      <c r="AC77" s="147"/>
      <c r="AD77" s="147" t="s">
        <v>114</v>
      </c>
      <c r="AE77" s="147">
        <v>2</v>
      </c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outlineLevel="1" x14ac:dyDescent="0.25">
      <c r="A78" s="148"/>
      <c r="B78" s="154"/>
      <c r="C78" s="198" t="s">
        <v>204</v>
      </c>
      <c r="D78" s="163"/>
      <c r="E78" s="169">
        <v>9.4656000000000002</v>
      </c>
      <c r="F78" s="173"/>
      <c r="G78" s="173"/>
      <c r="H78" s="173"/>
      <c r="I78" s="173"/>
      <c r="J78" s="173"/>
      <c r="K78" s="173"/>
      <c r="L78" s="173"/>
      <c r="M78" s="173"/>
      <c r="N78" s="157"/>
      <c r="O78" s="157"/>
      <c r="P78" s="157"/>
      <c r="Q78" s="157"/>
      <c r="R78" s="157"/>
      <c r="S78" s="157"/>
      <c r="T78" s="158"/>
      <c r="U78" s="157"/>
      <c r="V78" s="147"/>
      <c r="W78" s="147"/>
      <c r="X78" s="147"/>
      <c r="Y78" s="147"/>
      <c r="Z78" s="147"/>
      <c r="AA78" s="147"/>
      <c r="AB78" s="147"/>
      <c r="AC78" s="147"/>
      <c r="AD78" s="147" t="s">
        <v>114</v>
      </c>
      <c r="AE78" s="147">
        <v>2</v>
      </c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20.399999999999999" outlineLevel="1" x14ac:dyDescent="0.25">
      <c r="A79" s="148"/>
      <c r="B79" s="154"/>
      <c r="C79" s="198" t="s">
        <v>205</v>
      </c>
      <c r="D79" s="163"/>
      <c r="E79" s="169">
        <v>35.443199999999997</v>
      </c>
      <c r="F79" s="173"/>
      <c r="G79" s="173"/>
      <c r="H79" s="173"/>
      <c r="I79" s="173"/>
      <c r="J79" s="173"/>
      <c r="K79" s="173"/>
      <c r="L79" s="173"/>
      <c r="M79" s="173"/>
      <c r="N79" s="157"/>
      <c r="O79" s="157"/>
      <c r="P79" s="157"/>
      <c r="Q79" s="157"/>
      <c r="R79" s="157"/>
      <c r="S79" s="157"/>
      <c r="T79" s="158"/>
      <c r="U79" s="157"/>
      <c r="V79" s="147"/>
      <c r="W79" s="147"/>
      <c r="X79" s="147"/>
      <c r="Y79" s="147"/>
      <c r="Z79" s="147"/>
      <c r="AA79" s="147"/>
      <c r="AB79" s="147"/>
      <c r="AC79" s="147"/>
      <c r="AD79" s="147" t="s">
        <v>114</v>
      </c>
      <c r="AE79" s="147">
        <v>2</v>
      </c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20.399999999999999" outlineLevel="1" x14ac:dyDescent="0.25">
      <c r="A80" s="148"/>
      <c r="B80" s="154"/>
      <c r="C80" s="198" t="s">
        <v>206</v>
      </c>
      <c r="D80" s="163"/>
      <c r="E80" s="169">
        <v>39.76</v>
      </c>
      <c r="F80" s="173"/>
      <c r="G80" s="173"/>
      <c r="H80" s="173"/>
      <c r="I80" s="173"/>
      <c r="J80" s="173"/>
      <c r="K80" s="173"/>
      <c r="L80" s="173"/>
      <c r="M80" s="173"/>
      <c r="N80" s="157"/>
      <c r="O80" s="157"/>
      <c r="P80" s="157"/>
      <c r="Q80" s="157"/>
      <c r="R80" s="157"/>
      <c r="S80" s="157"/>
      <c r="T80" s="158"/>
      <c r="U80" s="157"/>
      <c r="V80" s="147"/>
      <c r="W80" s="147"/>
      <c r="X80" s="147"/>
      <c r="Y80" s="147"/>
      <c r="Z80" s="147"/>
      <c r="AA80" s="147"/>
      <c r="AB80" s="147"/>
      <c r="AC80" s="147"/>
      <c r="AD80" s="147" t="s">
        <v>114</v>
      </c>
      <c r="AE80" s="147">
        <v>2</v>
      </c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outlineLevel="1" x14ac:dyDescent="0.25">
      <c r="A81" s="148"/>
      <c r="B81" s="154"/>
      <c r="C81" s="198" t="s">
        <v>207</v>
      </c>
      <c r="D81" s="163"/>
      <c r="E81" s="169">
        <v>61.798400000000001</v>
      </c>
      <c r="F81" s="173"/>
      <c r="G81" s="173"/>
      <c r="H81" s="173"/>
      <c r="I81" s="173"/>
      <c r="J81" s="173"/>
      <c r="K81" s="173"/>
      <c r="L81" s="173"/>
      <c r="M81" s="173"/>
      <c r="N81" s="157"/>
      <c r="O81" s="157"/>
      <c r="P81" s="157"/>
      <c r="Q81" s="157"/>
      <c r="R81" s="157"/>
      <c r="S81" s="157"/>
      <c r="T81" s="158"/>
      <c r="U81" s="157"/>
      <c r="V81" s="147"/>
      <c r="W81" s="147"/>
      <c r="X81" s="147"/>
      <c r="Y81" s="147"/>
      <c r="Z81" s="147"/>
      <c r="AA81" s="147"/>
      <c r="AB81" s="147"/>
      <c r="AC81" s="147"/>
      <c r="AD81" s="147" t="s">
        <v>114</v>
      </c>
      <c r="AE81" s="147">
        <v>2</v>
      </c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outlineLevel="1" x14ac:dyDescent="0.25">
      <c r="A82" s="148"/>
      <c r="B82" s="154"/>
      <c r="C82" s="199" t="s">
        <v>208</v>
      </c>
      <c r="D82" s="164"/>
      <c r="E82" s="170">
        <v>173.15039999999999</v>
      </c>
      <c r="F82" s="173"/>
      <c r="G82" s="173"/>
      <c r="H82" s="173"/>
      <c r="I82" s="173"/>
      <c r="J82" s="173"/>
      <c r="K82" s="173"/>
      <c r="L82" s="173"/>
      <c r="M82" s="173"/>
      <c r="N82" s="157"/>
      <c r="O82" s="157"/>
      <c r="P82" s="157"/>
      <c r="Q82" s="157"/>
      <c r="R82" s="157"/>
      <c r="S82" s="157"/>
      <c r="T82" s="158"/>
      <c r="U82" s="157"/>
      <c r="V82" s="147"/>
      <c r="W82" s="147"/>
      <c r="X82" s="147"/>
      <c r="Y82" s="147"/>
      <c r="Z82" s="147"/>
      <c r="AA82" s="147"/>
      <c r="AB82" s="147"/>
      <c r="AC82" s="147"/>
      <c r="AD82" s="147" t="s">
        <v>114</v>
      </c>
      <c r="AE82" s="147">
        <v>3</v>
      </c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outlineLevel="1" x14ac:dyDescent="0.25">
      <c r="A83" s="148"/>
      <c r="B83" s="154"/>
      <c r="C83" s="197" t="s">
        <v>209</v>
      </c>
      <c r="D83" s="163"/>
      <c r="E83" s="169"/>
      <c r="F83" s="173"/>
      <c r="G83" s="173"/>
      <c r="H83" s="173"/>
      <c r="I83" s="173"/>
      <c r="J83" s="173"/>
      <c r="K83" s="173"/>
      <c r="L83" s="173"/>
      <c r="M83" s="173"/>
      <c r="N83" s="157"/>
      <c r="O83" s="157"/>
      <c r="P83" s="157"/>
      <c r="Q83" s="157"/>
      <c r="R83" s="157"/>
      <c r="S83" s="157"/>
      <c r="T83" s="158"/>
      <c r="U83" s="157"/>
      <c r="V83" s="147"/>
      <c r="W83" s="147"/>
      <c r="X83" s="147"/>
      <c r="Y83" s="147"/>
      <c r="Z83" s="147"/>
      <c r="AA83" s="147"/>
      <c r="AB83" s="147"/>
      <c r="AC83" s="147"/>
      <c r="AD83" s="147" t="s">
        <v>114</v>
      </c>
      <c r="AE83" s="147">
        <v>0</v>
      </c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outlineLevel="1" x14ac:dyDescent="0.25">
      <c r="A84" s="148"/>
      <c r="B84" s="154"/>
      <c r="C84" s="195" t="s">
        <v>210</v>
      </c>
      <c r="D84" s="159"/>
      <c r="E84" s="167">
        <v>5.4859999999999999E-2</v>
      </c>
      <c r="F84" s="173"/>
      <c r="G84" s="173"/>
      <c r="H84" s="173"/>
      <c r="I84" s="173"/>
      <c r="J84" s="173"/>
      <c r="K84" s="173"/>
      <c r="L84" s="173"/>
      <c r="M84" s="173"/>
      <c r="N84" s="157"/>
      <c r="O84" s="157"/>
      <c r="P84" s="157"/>
      <c r="Q84" s="157"/>
      <c r="R84" s="157"/>
      <c r="S84" s="157"/>
      <c r="T84" s="158"/>
      <c r="U84" s="157"/>
      <c r="V84" s="147"/>
      <c r="W84" s="147"/>
      <c r="X84" s="147"/>
      <c r="Y84" s="147"/>
      <c r="Z84" s="147"/>
      <c r="AA84" s="147"/>
      <c r="AB84" s="147"/>
      <c r="AC84" s="147"/>
      <c r="AD84" s="147" t="s">
        <v>114</v>
      </c>
      <c r="AE84" s="147">
        <v>0</v>
      </c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outlineLevel="1" x14ac:dyDescent="0.25">
      <c r="A85" s="148"/>
      <c r="B85" s="154"/>
      <c r="C85" s="200" t="s">
        <v>211</v>
      </c>
      <c r="D85" s="165"/>
      <c r="E85" s="171">
        <v>8.2290000000000002E-3</v>
      </c>
      <c r="F85" s="173"/>
      <c r="G85" s="173"/>
      <c r="H85" s="173"/>
      <c r="I85" s="173"/>
      <c r="J85" s="173"/>
      <c r="K85" s="173"/>
      <c r="L85" s="173"/>
      <c r="M85" s="173"/>
      <c r="N85" s="157"/>
      <c r="O85" s="157"/>
      <c r="P85" s="157"/>
      <c r="Q85" s="157"/>
      <c r="R85" s="157"/>
      <c r="S85" s="157"/>
      <c r="T85" s="158"/>
      <c r="U85" s="157"/>
      <c r="V85" s="147"/>
      <c r="W85" s="147"/>
      <c r="X85" s="147"/>
      <c r="Y85" s="147"/>
      <c r="Z85" s="147"/>
      <c r="AA85" s="147"/>
      <c r="AB85" s="147"/>
      <c r="AC85" s="147"/>
      <c r="AD85" s="147" t="s">
        <v>114</v>
      </c>
      <c r="AE85" s="147">
        <v>4</v>
      </c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20.399999999999999" outlineLevel="1" x14ac:dyDescent="0.25">
      <c r="A86" s="148">
        <v>27</v>
      </c>
      <c r="B86" s="154" t="s">
        <v>212</v>
      </c>
      <c r="C86" s="194" t="s">
        <v>213</v>
      </c>
      <c r="D86" s="156" t="s">
        <v>169</v>
      </c>
      <c r="E86" s="166">
        <v>72.86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57">
        <v>0.52</v>
      </c>
      <c r="O86" s="157">
        <f>ROUND(E86*N86,5)</f>
        <v>37.8872</v>
      </c>
      <c r="P86" s="157">
        <v>0</v>
      </c>
      <c r="Q86" s="157">
        <f>ROUND(E86*P86,5)</f>
        <v>0</v>
      </c>
      <c r="R86" s="157"/>
      <c r="S86" s="206" t="s">
        <v>400</v>
      </c>
      <c r="T86" s="158">
        <v>0.9</v>
      </c>
      <c r="U86" s="157">
        <f>ROUND(E86*T86,2)</f>
        <v>65.569999999999993</v>
      </c>
      <c r="V86" s="147"/>
      <c r="W86" s="147"/>
      <c r="X86" s="147"/>
      <c r="Y86" s="147"/>
      <c r="Z86" s="147"/>
      <c r="AA86" s="147"/>
      <c r="AB86" s="147"/>
      <c r="AC86" s="147"/>
      <c r="AD86" s="147" t="s">
        <v>112</v>
      </c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outlineLevel="1" x14ac:dyDescent="0.25">
      <c r="A87" s="148"/>
      <c r="B87" s="154"/>
      <c r="C87" s="195" t="s">
        <v>185</v>
      </c>
      <c r="D87" s="159"/>
      <c r="E87" s="167"/>
      <c r="F87" s="173"/>
      <c r="G87" s="173"/>
      <c r="H87" s="173"/>
      <c r="I87" s="173"/>
      <c r="J87" s="173"/>
      <c r="K87" s="173"/>
      <c r="L87" s="173"/>
      <c r="M87" s="173"/>
      <c r="N87" s="157"/>
      <c r="O87" s="157"/>
      <c r="P87" s="157"/>
      <c r="Q87" s="157"/>
      <c r="R87" s="157"/>
      <c r="S87" s="157"/>
      <c r="T87" s="158"/>
      <c r="U87" s="157"/>
      <c r="V87" s="147"/>
      <c r="W87" s="147"/>
      <c r="X87" s="147"/>
      <c r="Y87" s="147"/>
      <c r="Z87" s="147"/>
      <c r="AA87" s="147"/>
      <c r="AB87" s="147"/>
      <c r="AC87" s="147"/>
      <c r="AD87" s="147" t="s">
        <v>114</v>
      </c>
      <c r="AE87" s="147">
        <v>0</v>
      </c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outlineLevel="1" x14ac:dyDescent="0.25">
      <c r="A88" s="148"/>
      <c r="B88" s="154"/>
      <c r="C88" s="195" t="s">
        <v>214</v>
      </c>
      <c r="D88" s="159"/>
      <c r="E88" s="167">
        <v>7.4</v>
      </c>
      <c r="F88" s="173"/>
      <c r="G88" s="173"/>
      <c r="H88" s="173"/>
      <c r="I88" s="173"/>
      <c r="J88" s="173"/>
      <c r="K88" s="173"/>
      <c r="L88" s="173"/>
      <c r="M88" s="173"/>
      <c r="N88" s="157"/>
      <c r="O88" s="157"/>
      <c r="P88" s="157"/>
      <c r="Q88" s="157"/>
      <c r="R88" s="157"/>
      <c r="S88" s="157"/>
      <c r="T88" s="158"/>
      <c r="U88" s="157"/>
      <c r="V88" s="147"/>
      <c r="W88" s="147"/>
      <c r="X88" s="147"/>
      <c r="Y88" s="147"/>
      <c r="Z88" s="147"/>
      <c r="AA88" s="147"/>
      <c r="AB88" s="147"/>
      <c r="AC88" s="147"/>
      <c r="AD88" s="147" t="s">
        <v>114</v>
      </c>
      <c r="AE88" s="147">
        <v>0</v>
      </c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outlineLevel="1" x14ac:dyDescent="0.25">
      <c r="A89" s="148"/>
      <c r="B89" s="154"/>
      <c r="C89" s="195" t="s">
        <v>215</v>
      </c>
      <c r="D89" s="159"/>
      <c r="E89" s="167">
        <v>5.8</v>
      </c>
      <c r="F89" s="173"/>
      <c r="G89" s="173"/>
      <c r="H89" s="173"/>
      <c r="I89" s="173"/>
      <c r="J89" s="173"/>
      <c r="K89" s="173"/>
      <c r="L89" s="173"/>
      <c r="M89" s="173"/>
      <c r="N89" s="157"/>
      <c r="O89" s="157"/>
      <c r="P89" s="157"/>
      <c r="Q89" s="157"/>
      <c r="R89" s="157"/>
      <c r="S89" s="157"/>
      <c r="T89" s="158"/>
      <c r="U89" s="157"/>
      <c r="V89" s="147"/>
      <c r="W89" s="147"/>
      <c r="X89" s="147"/>
      <c r="Y89" s="147"/>
      <c r="Z89" s="147"/>
      <c r="AA89" s="147"/>
      <c r="AB89" s="147"/>
      <c r="AC89" s="147"/>
      <c r="AD89" s="147" t="s">
        <v>114</v>
      </c>
      <c r="AE89" s="147">
        <v>0</v>
      </c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outlineLevel="1" x14ac:dyDescent="0.25">
      <c r="A90" s="148"/>
      <c r="B90" s="154"/>
      <c r="C90" s="195" t="s">
        <v>216</v>
      </c>
      <c r="D90" s="159"/>
      <c r="E90" s="167">
        <v>14.96</v>
      </c>
      <c r="F90" s="173"/>
      <c r="G90" s="173"/>
      <c r="H90" s="173"/>
      <c r="I90" s="173"/>
      <c r="J90" s="173"/>
      <c r="K90" s="173"/>
      <c r="L90" s="173"/>
      <c r="M90" s="173"/>
      <c r="N90" s="157"/>
      <c r="O90" s="157"/>
      <c r="P90" s="157"/>
      <c r="Q90" s="157"/>
      <c r="R90" s="157"/>
      <c r="S90" s="157"/>
      <c r="T90" s="158"/>
      <c r="U90" s="157"/>
      <c r="V90" s="147"/>
      <c r="W90" s="147"/>
      <c r="X90" s="147"/>
      <c r="Y90" s="147"/>
      <c r="Z90" s="147"/>
      <c r="AA90" s="147"/>
      <c r="AB90" s="147"/>
      <c r="AC90" s="147"/>
      <c r="AD90" s="147" t="s">
        <v>114</v>
      </c>
      <c r="AE90" s="147">
        <v>0</v>
      </c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outlineLevel="1" x14ac:dyDescent="0.25">
      <c r="A91" s="148"/>
      <c r="B91" s="154"/>
      <c r="C91" s="195" t="s">
        <v>217</v>
      </c>
      <c r="D91" s="159"/>
      <c r="E91" s="167">
        <v>17.5</v>
      </c>
      <c r="F91" s="173"/>
      <c r="G91" s="173"/>
      <c r="H91" s="173"/>
      <c r="I91" s="173"/>
      <c r="J91" s="173"/>
      <c r="K91" s="173"/>
      <c r="L91" s="173"/>
      <c r="M91" s="173"/>
      <c r="N91" s="157"/>
      <c r="O91" s="157"/>
      <c r="P91" s="157"/>
      <c r="Q91" s="157"/>
      <c r="R91" s="157"/>
      <c r="S91" s="157"/>
      <c r="T91" s="158"/>
      <c r="U91" s="157"/>
      <c r="V91" s="147"/>
      <c r="W91" s="147"/>
      <c r="X91" s="147"/>
      <c r="Y91" s="147"/>
      <c r="Z91" s="147"/>
      <c r="AA91" s="147"/>
      <c r="AB91" s="147"/>
      <c r="AC91" s="147"/>
      <c r="AD91" s="147" t="s">
        <v>114</v>
      </c>
      <c r="AE91" s="147">
        <v>0</v>
      </c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outlineLevel="1" x14ac:dyDescent="0.25">
      <c r="A92" s="148"/>
      <c r="B92" s="154"/>
      <c r="C92" s="195" t="s">
        <v>218</v>
      </c>
      <c r="D92" s="159"/>
      <c r="E92" s="167">
        <v>27.2</v>
      </c>
      <c r="F92" s="173"/>
      <c r="G92" s="173"/>
      <c r="H92" s="173"/>
      <c r="I92" s="173"/>
      <c r="J92" s="173"/>
      <c r="K92" s="173"/>
      <c r="L92" s="173"/>
      <c r="M92" s="173"/>
      <c r="N92" s="157"/>
      <c r="O92" s="157"/>
      <c r="P92" s="157"/>
      <c r="Q92" s="157"/>
      <c r="R92" s="157"/>
      <c r="S92" s="157"/>
      <c r="T92" s="158"/>
      <c r="U92" s="157"/>
      <c r="V92" s="147"/>
      <c r="W92" s="147"/>
      <c r="X92" s="147"/>
      <c r="Y92" s="147"/>
      <c r="Z92" s="147"/>
      <c r="AA92" s="147"/>
      <c r="AB92" s="147"/>
      <c r="AC92" s="147"/>
      <c r="AD92" s="147" t="s">
        <v>114</v>
      </c>
      <c r="AE92" s="147">
        <v>0</v>
      </c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outlineLevel="1" x14ac:dyDescent="0.25">
      <c r="A93" s="148">
        <v>28</v>
      </c>
      <c r="B93" s="154" t="s">
        <v>172</v>
      </c>
      <c r="C93" s="194" t="s">
        <v>219</v>
      </c>
      <c r="D93" s="156" t="s">
        <v>220</v>
      </c>
      <c r="E93" s="166">
        <v>12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57">
        <v>3.6339999999999997E-2</v>
      </c>
      <c r="O93" s="157">
        <f>ROUND(E93*N93,5)</f>
        <v>0.43608000000000002</v>
      </c>
      <c r="P93" s="157">
        <v>0</v>
      </c>
      <c r="Q93" s="157">
        <f>ROUND(E93*P93,5)</f>
        <v>0</v>
      </c>
      <c r="R93" s="157"/>
      <c r="S93" s="157" t="s">
        <v>172</v>
      </c>
      <c r="T93" s="158">
        <v>0.52700000000000002</v>
      </c>
      <c r="U93" s="157">
        <f>ROUND(E93*T93,2)</f>
        <v>6.32</v>
      </c>
      <c r="V93" s="147"/>
      <c r="W93" s="147"/>
      <c r="X93" s="147"/>
      <c r="Y93" s="147"/>
      <c r="Z93" s="147"/>
      <c r="AA93" s="147"/>
      <c r="AB93" s="147"/>
      <c r="AC93" s="147"/>
      <c r="AD93" s="147" t="s">
        <v>112</v>
      </c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outlineLevel="1" x14ac:dyDescent="0.25">
      <c r="A94" s="148"/>
      <c r="B94" s="154"/>
      <c r="C94" s="195" t="s">
        <v>221</v>
      </c>
      <c r="D94" s="159"/>
      <c r="E94" s="167">
        <v>5</v>
      </c>
      <c r="F94" s="173"/>
      <c r="G94" s="173"/>
      <c r="H94" s="173"/>
      <c r="I94" s="173"/>
      <c r="J94" s="173"/>
      <c r="K94" s="173"/>
      <c r="L94" s="173"/>
      <c r="M94" s="173"/>
      <c r="N94" s="157"/>
      <c r="O94" s="157"/>
      <c r="P94" s="157"/>
      <c r="Q94" s="157"/>
      <c r="R94" s="157"/>
      <c r="S94" s="157"/>
      <c r="T94" s="158"/>
      <c r="U94" s="157"/>
      <c r="V94" s="147"/>
      <c r="W94" s="147"/>
      <c r="X94" s="147"/>
      <c r="Y94" s="147"/>
      <c r="Z94" s="147"/>
      <c r="AA94" s="147"/>
      <c r="AB94" s="147"/>
      <c r="AC94" s="147"/>
      <c r="AD94" s="147" t="s">
        <v>114</v>
      </c>
      <c r="AE94" s="147">
        <v>0</v>
      </c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outlineLevel="1" x14ac:dyDescent="0.25">
      <c r="A95" s="148"/>
      <c r="B95" s="154"/>
      <c r="C95" s="195" t="s">
        <v>222</v>
      </c>
      <c r="D95" s="159"/>
      <c r="E95" s="167">
        <v>7</v>
      </c>
      <c r="F95" s="173"/>
      <c r="G95" s="173"/>
      <c r="H95" s="173"/>
      <c r="I95" s="173"/>
      <c r="J95" s="173"/>
      <c r="K95" s="173"/>
      <c r="L95" s="173"/>
      <c r="M95" s="173"/>
      <c r="N95" s="157"/>
      <c r="O95" s="157"/>
      <c r="P95" s="157"/>
      <c r="Q95" s="157"/>
      <c r="R95" s="157"/>
      <c r="S95" s="157"/>
      <c r="T95" s="158"/>
      <c r="U95" s="157"/>
      <c r="V95" s="147"/>
      <c r="W95" s="147"/>
      <c r="X95" s="147"/>
      <c r="Y95" s="147"/>
      <c r="Z95" s="147"/>
      <c r="AA95" s="147"/>
      <c r="AB95" s="147"/>
      <c r="AC95" s="147"/>
      <c r="AD95" s="147" t="s">
        <v>114</v>
      </c>
      <c r="AE95" s="147">
        <v>0</v>
      </c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outlineLevel="1" x14ac:dyDescent="0.25">
      <c r="A96" s="148">
        <v>29</v>
      </c>
      <c r="B96" s="154" t="s">
        <v>223</v>
      </c>
      <c r="C96" s="194" t="s">
        <v>224</v>
      </c>
      <c r="D96" s="156" t="s">
        <v>163</v>
      </c>
      <c r="E96" s="166">
        <v>0.5170032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57">
        <v>1.0210999999999999</v>
      </c>
      <c r="O96" s="157">
        <f>ROUND(E96*N96,5)</f>
        <v>0.52790999999999999</v>
      </c>
      <c r="P96" s="157">
        <v>0</v>
      </c>
      <c r="Q96" s="157">
        <f>ROUND(E96*P96,5)</f>
        <v>0</v>
      </c>
      <c r="R96" s="157"/>
      <c r="S96" s="206" t="s">
        <v>400</v>
      </c>
      <c r="T96" s="158">
        <v>29.292000000000002</v>
      </c>
      <c r="U96" s="157">
        <f>ROUND(E96*T96,2)</f>
        <v>15.14</v>
      </c>
      <c r="V96" s="147"/>
      <c r="W96" s="147"/>
      <c r="X96" s="147"/>
      <c r="Y96" s="147"/>
      <c r="Z96" s="147"/>
      <c r="AA96" s="147"/>
      <c r="AB96" s="147"/>
      <c r="AC96" s="147"/>
      <c r="AD96" s="147" t="s">
        <v>112</v>
      </c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outlineLevel="1" x14ac:dyDescent="0.25">
      <c r="A97" s="148"/>
      <c r="B97" s="154"/>
      <c r="C97" s="195" t="s">
        <v>225</v>
      </c>
      <c r="D97" s="159"/>
      <c r="E97" s="167"/>
      <c r="F97" s="173"/>
      <c r="G97" s="173"/>
      <c r="H97" s="173"/>
      <c r="I97" s="173"/>
      <c r="J97" s="173"/>
      <c r="K97" s="173"/>
      <c r="L97" s="173"/>
      <c r="M97" s="173"/>
      <c r="N97" s="157"/>
      <c r="O97" s="157"/>
      <c r="P97" s="157"/>
      <c r="Q97" s="157"/>
      <c r="R97" s="157"/>
      <c r="S97" s="157"/>
      <c r="T97" s="158"/>
      <c r="U97" s="157"/>
      <c r="V97" s="147"/>
      <c r="W97" s="147"/>
      <c r="X97" s="147"/>
      <c r="Y97" s="147"/>
      <c r="Z97" s="147"/>
      <c r="AA97" s="147"/>
      <c r="AB97" s="147"/>
      <c r="AC97" s="147"/>
      <c r="AD97" s="147" t="s">
        <v>114</v>
      </c>
      <c r="AE97" s="147">
        <v>0</v>
      </c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outlineLevel="1" x14ac:dyDescent="0.25">
      <c r="A98" s="148"/>
      <c r="B98" s="154"/>
      <c r="C98" s="195" t="s">
        <v>185</v>
      </c>
      <c r="D98" s="159"/>
      <c r="E98" s="167"/>
      <c r="F98" s="173"/>
      <c r="G98" s="173"/>
      <c r="H98" s="173"/>
      <c r="I98" s="173"/>
      <c r="J98" s="173"/>
      <c r="K98" s="173"/>
      <c r="L98" s="173"/>
      <c r="M98" s="173"/>
      <c r="N98" s="157"/>
      <c r="O98" s="157"/>
      <c r="P98" s="157"/>
      <c r="Q98" s="157"/>
      <c r="R98" s="157"/>
      <c r="S98" s="157"/>
      <c r="T98" s="158"/>
      <c r="U98" s="157"/>
      <c r="V98" s="147"/>
      <c r="W98" s="147"/>
      <c r="X98" s="147"/>
      <c r="Y98" s="147"/>
      <c r="Z98" s="147"/>
      <c r="AA98" s="147"/>
      <c r="AB98" s="147"/>
      <c r="AC98" s="147"/>
      <c r="AD98" s="147" t="s">
        <v>114</v>
      </c>
      <c r="AE98" s="147">
        <v>0</v>
      </c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outlineLevel="1" x14ac:dyDescent="0.25">
      <c r="A99" s="148"/>
      <c r="B99" s="154"/>
      <c r="C99" s="197" t="s">
        <v>202</v>
      </c>
      <c r="D99" s="163"/>
      <c r="E99" s="169"/>
      <c r="F99" s="173"/>
      <c r="G99" s="173"/>
      <c r="H99" s="173"/>
      <c r="I99" s="173"/>
      <c r="J99" s="173"/>
      <c r="K99" s="173"/>
      <c r="L99" s="173"/>
      <c r="M99" s="173"/>
      <c r="N99" s="157"/>
      <c r="O99" s="157"/>
      <c r="P99" s="157"/>
      <c r="Q99" s="157"/>
      <c r="R99" s="157"/>
      <c r="S99" s="157"/>
      <c r="T99" s="158"/>
      <c r="U99" s="157"/>
      <c r="V99" s="147"/>
      <c r="W99" s="147"/>
      <c r="X99" s="147"/>
      <c r="Y99" s="147"/>
      <c r="Z99" s="147"/>
      <c r="AA99" s="147"/>
      <c r="AB99" s="147"/>
      <c r="AC99" s="147"/>
      <c r="AD99" s="147" t="s">
        <v>114</v>
      </c>
      <c r="AE99" s="147">
        <v>2</v>
      </c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outlineLevel="1" x14ac:dyDescent="0.25">
      <c r="A100" s="148"/>
      <c r="B100" s="154"/>
      <c r="C100" s="198" t="s">
        <v>226</v>
      </c>
      <c r="D100" s="163"/>
      <c r="E100" s="169">
        <v>47.36</v>
      </c>
      <c r="F100" s="173"/>
      <c r="G100" s="173"/>
      <c r="H100" s="173"/>
      <c r="I100" s="173"/>
      <c r="J100" s="173"/>
      <c r="K100" s="173"/>
      <c r="L100" s="173"/>
      <c r="M100" s="173"/>
      <c r="N100" s="157"/>
      <c r="O100" s="157"/>
      <c r="P100" s="157"/>
      <c r="Q100" s="157"/>
      <c r="R100" s="157"/>
      <c r="S100" s="157"/>
      <c r="T100" s="158"/>
      <c r="U100" s="157"/>
      <c r="V100" s="147"/>
      <c r="W100" s="147"/>
      <c r="X100" s="147"/>
      <c r="Y100" s="147"/>
      <c r="Z100" s="147"/>
      <c r="AA100" s="147"/>
      <c r="AB100" s="147"/>
      <c r="AC100" s="147"/>
      <c r="AD100" s="147" t="s">
        <v>114</v>
      </c>
      <c r="AE100" s="147">
        <v>2</v>
      </c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outlineLevel="1" x14ac:dyDescent="0.25">
      <c r="A101" s="148"/>
      <c r="B101" s="154"/>
      <c r="C101" s="198" t="s">
        <v>227</v>
      </c>
      <c r="D101" s="163"/>
      <c r="E101" s="169">
        <v>41.76</v>
      </c>
      <c r="F101" s="173"/>
      <c r="G101" s="173"/>
      <c r="H101" s="173"/>
      <c r="I101" s="173"/>
      <c r="J101" s="173"/>
      <c r="K101" s="173"/>
      <c r="L101" s="173"/>
      <c r="M101" s="173"/>
      <c r="N101" s="157"/>
      <c r="O101" s="157"/>
      <c r="P101" s="157"/>
      <c r="Q101" s="157"/>
      <c r="R101" s="157"/>
      <c r="S101" s="157"/>
      <c r="T101" s="158"/>
      <c r="U101" s="157"/>
      <c r="V101" s="147"/>
      <c r="W101" s="147"/>
      <c r="X101" s="147"/>
      <c r="Y101" s="147"/>
      <c r="Z101" s="147"/>
      <c r="AA101" s="147"/>
      <c r="AB101" s="147"/>
      <c r="AC101" s="147"/>
      <c r="AD101" s="147" t="s">
        <v>114</v>
      </c>
      <c r="AE101" s="147">
        <v>2</v>
      </c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outlineLevel="1" x14ac:dyDescent="0.25">
      <c r="A102" s="148"/>
      <c r="B102" s="154"/>
      <c r="C102" s="198" t="s">
        <v>228</v>
      </c>
      <c r="D102" s="163"/>
      <c r="E102" s="169">
        <v>112.2</v>
      </c>
      <c r="F102" s="173"/>
      <c r="G102" s="173"/>
      <c r="H102" s="173"/>
      <c r="I102" s="173"/>
      <c r="J102" s="173"/>
      <c r="K102" s="173"/>
      <c r="L102" s="173"/>
      <c r="M102" s="173"/>
      <c r="N102" s="157"/>
      <c r="O102" s="157"/>
      <c r="P102" s="157"/>
      <c r="Q102" s="157"/>
      <c r="R102" s="157"/>
      <c r="S102" s="157"/>
      <c r="T102" s="158"/>
      <c r="U102" s="157"/>
      <c r="V102" s="147"/>
      <c r="W102" s="147"/>
      <c r="X102" s="147"/>
      <c r="Y102" s="147"/>
      <c r="Z102" s="147"/>
      <c r="AA102" s="147"/>
      <c r="AB102" s="147"/>
      <c r="AC102" s="147"/>
      <c r="AD102" s="147" t="s">
        <v>114</v>
      </c>
      <c r="AE102" s="147">
        <v>2</v>
      </c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outlineLevel="1" x14ac:dyDescent="0.25">
      <c r="A103" s="148"/>
      <c r="B103" s="154"/>
      <c r="C103" s="198" t="s">
        <v>229</v>
      </c>
      <c r="D103" s="163"/>
      <c r="E103" s="169">
        <v>133</v>
      </c>
      <c r="F103" s="173"/>
      <c r="G103" s="173"/>
      <c r="H103" s="173"/>
      <c r="I103" s="173"/>
      <c r="J103" s="173"/>
      <c r="K103" s="173"/>
      <c r="L103" s="173"/>
      <c r="M103" s="173"/>
      <c r="N103" s="157"/>
      <c r="O103" s="157"/>
      <c r="P103" s="157"/>
      <c r="Q103" s="157"/>
      <c r="R103" s="157"/>
      <c r="S103" s="157"/>
      <c r="T103" s="158"/>
      <c r="U103" s="157"/>
      <c r="V103" s="147"/>
      <c r="W103" s="147"/>
      <c r="X103" s="147"/>
      <c r="Y103" s="147"/>
      <c r="Z103" s="147"/>
      <c r="AA103" s="147"/>
      <c r="AB103" s="147"/>
      <c r="AC103" s="147"/>
      <c r="AD103" s="147" t="s">
        <v>114</v>
      </c>
      <c r="AE103" s="147">
        <v>2</v>
      </c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outlineLevel="1" x14ac:dyDescent="0.25">
      <c r="A104" s="148"/>
      <c r="B104" s="154"/>
      <c r="C104" s="198" t="s">
        <v>230</v>
      </c>
      <c r="D104" s="163"/>
      <c r="E104" s="169">
        <v>206.72</v>
      </c>
      <c r="F104" s="173"/>
      <c r="G104" s="173"/>
      <c r="H104" s="173"/>
      <c r="I104" s="173"/>
      <c r="J104" s="173"/>
      <c r="K104" s="173"/>
      <c r="L104" s="173"/>
      <c r="M104" s="173"/>
      <c r="N104" s="157"/>
      <c r="O104" s="157"/>
      <c r="P104" s="157"/>
      <c r="Q104" s="157"/>
      <c r="R104" s="157"/>
      <c r="S104" s="157"/>
      <c r="T104" s="158"/>
      <c r="U104" s="157"/>
      <c r="V104" s="147"/>
      <c r="W104" s="147"/>
      <c r="X104" s="147"/>
      <c r="Y104" s="147"/>
      <c r="Z104" s="147"/>
      <c r="AA104" s="147"/>
      <c r="AB104" s="147"/>
      <c r="AC104" s="147"/>
      <c r="AD104" s="147" t="s">
        <v>114</v>
      </c>
      <c r="AE104" s="147">
        <v>2</v>
      </c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outlineLevel="1" x14ac:dyDescent="0.25">
      <c r="A105" s="148"/>
      <c r="B105" s="154"/>
      <c r="C105" s="199" t="s">
        <v>208</v>
      </c>
      <c r="D105" s="164"/>
      <c r="E105" s="170">
        <v>541.04</v>
      </c>
      <c r="F105" s="173"/>
      <c r="G105" s="173"/>
      <c r="H105" s="173"/>
      <c r="I105" s="173"/>
      <c r="J105" s="173"/>
      <c r="K105" s="173"/>
      <c r="L105" s="173"/>
      <c r="M105" s="173"/>
      <c r="N105" s="157"/>
      <c r="O105" s="157"/>
      <c r="P105" s="157"/>
      <c r="Q105" s="157"/>
      <c r="R105" s="157"/>
      <c r="S105" s="157"/>
      <c r="T105" s="158"/>
      <c r="U105" s="157"/>
      <c r="V105" s="147"/>
      <c r="W105" s="147"/>
      <c r="X105" s="147"/>
      <c r="Y105" s="147"/>
      <c r="Z105" s="147"/>
      <c r="AA105" s="147"/>
      <c r="AB105" s="147"/>
      <c r="AC105" s="147"/>
      <c r="AD105" s="147" t="s">
        <v>114</v>
      </c>
      <c r="AE105" s="147">
        <v>3</v>
      </c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outlineLevel="1" x14ac:dyDescent="0.25">
      <c r="A106" s="148"/>
      <c r="B106" s="154"/>
      <c r="C106" s="197" t="s">
        <v>209</v>
      </c>
      <c r="D106" s="163"/>
      <c r="E106" s="169"/>
      <c r="F106" s="173"/>
      <c r="G106" s="173"/>
      <c r="H106" s="173"/>
      <c r="I106" s="173"/>
      <c r="J106" s="173"/>
      <c r="K106" s="173"/>
      <c r="L106" s="173"/>
      <c r="M106" s="173"/>
      <c r="N106" s="157"/>
      <c r="O106" s="157"/>
      <c r="P106" s="157"/>
      <c r="Q106" s="157"/>
      <c r="R106" s="157"/>
      <c r="S106" s="157"/>
      <c r="T106" s="158"/>
      <c r="U106" s="157"/>
      <c r="V106" s="147"/>
      <c r="W106" s="147"/>
      <c r="X106" s="147"/>
      <c r="Y106" s="147"/>
      <c r="Z106" s="147"/>
      <c r="AA106" s="147"/>
      <c r="AB106" s="147"/>
      <c r="AC106" s="147"/>
      <c r="AD106" s="147" t="s">
        <v>114</v>
      </c>
      <c r="AE106" s="147">
        <v>0</v>
      </c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outlineLevel="1" x14ac:dyDescent="0.25">
      <c r="A107" s="148"/>
      <c r="B107" s="154"/>
      <c r="C107" s="195" t="s">
        <v>231</v>
      </c>
      <c r="D107" s="159"/>
      <c r="E107" s="167">
        <v>0.216416</v>
      </c>
      <c r="F107" s="173"/>
      <c r="G107" s="173"/>
      <c r="H107" s="173"/>
      <c r="I107" s="173"/>
      <c r="J107" s="173"/>
      <c r="K107" s="173"/>
      <c r="L107" s="173"/>
      <c r="M107" s="173"/>
      <c r="N107" s="157"/>
      <c r="O107" s="157"/>
      <c r="P107" s="157"/>
      <c r="Q107" s="157"/>
      <c r="R107" s="157"/>
      <c r="S107" s="157"/>
      <c r="T107" s="158"/>
      <c r="U107" s="157"/>
      <c r="V107" s="147"/>
      <c r="W107" s="147"/>
      <c r="X107" s="147"/>
      <c r="Y107" s="147"/>
      <c r="Z107" s="147"/>
      <c r="AA107" s="147"/>
      <c r="AB107" s="147"/>
      <c r="AC107" s="147"/>
      <c r="AD107" s="147" t="s">
        <v>114</v>
      </c>
      <c r="AE107" s="147">
        <v>0</v>
      </c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outlineLevel="1" x14ac:dyDescent="0.25">
      <c r="A108" s="148"/>
      <c r="B108" s="154"/>
      <c r="C108" s="197" t="s">
        <v>202</v>
      </c>
      <c r="D108" s="163"/>
      <c r="E108" s="169"/>
      <c r="F108" s="173"/>
      <c r="G108" s="173"/>
      <c r="H108" s="173"/>
      <c r="I108" s="173"/>
      <c r="J108" s="173"/>
      <c r="K108" s="173"/>
      <c r="L108" s="173"/>
      <c r="M108" s="173"/>
      <c r="N108" s="157"/>
      <c r="O108" s="157"/>
      <c r="P108" s="157"/>
      <c r="Q108" s="157"/>
      <c r="R108" s="157"/>
      <c r="S108" s="157"/>
      <c r="T108" s="158"/>
      <c r="U108" s="157"/>
      <c r="V108" s="147"/>
      <c r="W108" s="147"/>
      <c r="X108" s="147"/>
      <c r="Y108" s="147"/>
      <c r="Z108" s="147"/>
      <c r="AA108" s="147"/>
      <c r="AB108" s="147"/>
      <c r="AC108" s="147"/>
      <c r="AD108" s="147" t="s">
        <v>114</v>
      </c>
      <c r="AE108" s="147">
        <v>2</v>
      </c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20.399999999999999" outlineLevel="1" x14ac:dyDescent="0.25">
      <c r="A109" s="148"/>
      <c r="B109" s="154"/>
      <c r="C109" s="198" t="s">
        <v>232</v>
      </c>
      <c r="D109" s="163"/>
      <c r="E109" s="169">
        <v>29.6</v>
      </c>
      <c r="F109" s="173"/>
      <c r="G109" s="173"/>
      <c r="H109" s="173"/>
      <c r="I109" s="173"/>
      <c r="J109" s="173"/>
      <c r="K109" s="173"/>
      <c r="L109" s="173"/>
      <c r="M109" s="173"/>
      <c r="N109" s="157"/>
      <c r="O109" s="157"/>
      <c r="P109" s="157"/>
      <c r="Q109" s="157"/>
      <c r="R109" s="157"/>
      <c r="S109" s="157"/>
      <c r="T109" s="158"/>
      <c r="U109" s="157"/>
      <c r="V109" s="147"/>
      <c r="W109" s="147"/>
      <c r="X109" s="147"/>
      <c r="Y109" s="147"/>
      <c r="Z109" s="147"/>
      <c r="AA109" s="147"/>
      <c r="AB109" s="147"/>
      <c r="AC109" s="147"/>
      <c r="AD109" s="147" t="s">
        <v>114</v>
      </c>
      <c r="AE109" s="147">
        <v>2</v>
      </c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outlineLevel="1" x14ac:dyDescent="0.25">
      <c r="A110" s="148"/>
      <c r="B110" s="154"/>
      <c r="C110" s="198" t="s">
        <v>233</v>
      </c>
      <c r="D110" s="163"/>
      <c r="E110" s="169">
        <v>23.2</v>
      </c>
      <c r="F110" s="173"/>
      <c r="G110" s="173"/>
      <c r="H110" s="173"/>
      <c r="I110" s="173"/>
      <c r="J110" s="173"/>
      <c r="K110" s="173"/>
      <c r="L110" s="173"/>
      <c r="M110" s="173"/>
      <c r="N110" s="157"/>
      <c r="O110" s="157"/>
      <c r="P110" s="157"/>
      <c r="Q110" s="157"/>
      <c r="R110" s="157"/>
      <c r="S110" s="157"/>
      <c r="T110" s="158"/>
      <c r="U110" s="157"/>
      <c r="V110" s="147"/>
      <c r="W110" s="147"/>
      <c r="X110" s="147"/>
      <c r="Y110" s="147"/>
      <c r="Z110" s="147"/>
      <c r="AA110" s="147"/>
      <c r="AB110" s="147"/>
      <c r="AC110" s="147"/>
      <c r="AD110" s="147" t="s">
        <v>114</v>
      </c>
      <c r="AE110" s="147">
        <v>2</v>
      </c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20.399999999999999" outlineLevel="1" x14ac:dyDescent="0.25">
      <c r="A111" s="148"/>
      <c r="B111" s="154"/>
      <c r="C111" s="198" t="s">
        <v>234</v>
      </c>
      <c r="D111" s="163"/>
      <c r="E111" s="169">
        <v>59.84</v>
      </c>
      <c r="F111" s="173"/>
      <c r="G111" s="173"/>
      <c r="H111" s="173"/>
      <c r="I111" s="173"/>
      <c r="J111" s="173"/>
      <c r="K111" s="173"/>
      <c r="L111" s="173"/>
      <c r="M111" s="173"/>
      <c r="N111" s="157"/>
      <c r="O111" s="157"/>
      <c r="P111" s="157"/>
      <c r="Q111" s="157"/>
      <c r="R111" s="157"/>
      <c r="S111" s="157"/>
      <c r="T111" s="158"/>
      <c r="U111" s="157"/>
      <c r="V111" s="147"/>
      <c r="W111" s="147"/>
      <c r="X111" s="147"/>
      <c r="Y111" s="147"/>
      <c r="Z111" s="147"/>
      <c r="AA111" s="147"/>
      <c r="AB111" s="147"/>
      <c r="AC111" s="147"/>
      <c r="AD111" s="147" t="s">
        <v>114</v>
      </c>
      <c r="AE111" s="147">
        <v>2</v>
      </c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outlineLevel="1" x14ac:dyDescent="0.25">
      <c r="A112" s="148"/>
      <c r="B112" s="154"/>
      <c r="C112" s="198" t="s">
        <v>235</v>
      </c>
      <c r="D112" s="163"/>
      <c r="E112" s="169">
        <v>70</v>
      </c>
      <c r="F112" s="173"/>
      <c r="G112" s="173"/>
      <c r="H112" s="173"/>
      <c r="I112" s="173"/>
      <c r="J112" s="173"/>
      <c r="K112" s="173"/>
      <c r="L112" s="173"/>
      <c r="M112" s="173"/>
      <c r="N112" s="157"/>
      <c r="O112" s="157"/>
      <c r="P112" s="157"/>
      <c r="Q112" s="157"/>
      <c r="R112" s="157"/>
      <c r="S112" s="157"/>
      <c r="T112" s="158"/>
      <c r="U112" s="157"/>
      <c r="V112" s="147"/>
      <c r="W112" s="147"/>
      <c r="X112" s="147"/>
      <c r="Y112" s="147"/>
      <c r="Z112" s="147"/>
      <c r="AA112" s="147"/>
      <c r="AB112" s="147"/>
      <c r="AC112" s="147"/>
      <c r="AD112" s="147" t="s">
        <v>114</v>
      </c>
      <c r="AE112" s="147">
        <v>2</v>
      </c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outlineLevel="1" x14ac:dyDescent="0.25">
      <c r="A113" s="148"/>
      <c r="B113" s="154"/>
      <c r="C113" s="198" t="s">
        <v>236</v>
      </c>
      <c r="D113" s="163"/>
      <c r="E113" s="169">
        <v>108.8</v>
      </c>
      <c r="F113" s="173"/>
      <c r="G113" s="173"/>
      <c r="H113" s="173"/>
      <c r="I113" s="173"/>
      <c r="J113" s="173"/>
      <c r="K113" s="173"/>
      <c r="L113" s="173"/>
      <c r="M113" s="173"/>
      <c r="N113" s="157"/>
      <c r="O113" s="157"/>
      <c r="P113" s="157"/>
      <c r="Q113" s="157"/>
      <c r="R113" s="157"/>
      <c r="S113" s="157"/>
      <c r="T113" s="158"/>
      <c r="U113" s="157"/>
      <c r="V113" s="147"/>
      <c r="W113" s="147"/>
      <c r="X113" s="147"/>
      <c r="Y113" s="147"/>
      <c r="Z113" s="147"/>
      <c r="AA113" s="147"/>
      <c r="AB113" s="147"/>
      <c r="AC113" s="147"/>
      <c r="AD113" s="147" t="s">
        <v>114</v>
      </c>
      <c r="AE113" s="147">
        <v>2</v>
      </c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outlineLevel="1" x14ac:dyDescent="0.25">
      <c r="A114" s="148"/>
      <c r="B114" s="154"/>
      <c r="C114" s="199" t="s">
        <v>208</v>
      </c>
      <c r="D114" s="164"/>
      <c r="E114" s="170">
        <v>291.44</v>
      </c>
      <c r="F114" s="173"/>
      <c r="G114" s="173"/>
      <c r="H114" s="173"/>
      <c r="I114" s="173"/>
      <c r="J114" s="173"/>
      <c r="K114" s="173"/>
      <c r="L114" s="173"/>
      <c r="M114" s="173"/>
      <c r="N114" s="157"/>
      <c r="O114" s="157"/>
      <c r="P114" s="157"/>
      <c r="Q114" s="157"/>
      <c r="R114" s="157"/>
      <c r="S114" s="157"/>
      <c r="T114" s="158"/>
      <c r="U114" s="157"/>
      <c r="V114" s="147"/>
      <c r="W114" s="147"/>
      <c r="X114" s="147"/>
      <c r="Y114" s="147"/>
      <c r="Z114" s="147"/>
      <c r="AA114" s="147"/>
      <c r="AB114" s="147"/>
      <c r="AC114" s="147"/>
      <c r="AD114" s="147" t="s">
        <v>114</v>
      </c>
      <c r="AE114" s="147">
        <v>3</v>
      </c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outlineLevel="1" x14ac:dyDescent="0.25">
      <c r="A115" s="148"/>
      <c r="B115" s="154"/>
      <c r="C115" s="197" t="s">
        <v>209</v>
      </c>
      <c r="D115" s="163"/>
      <c r="E115" s="169"/>
      <c r="F115" s="173"/>
      <c r="G115" s="173"/>
      <c r="H115" s="173"/>
      <c r="I115" s="173"/>
      <c r="J115" s="173"/>
      <c r="K115" s="173"/>
      <c r="L115" s="173"/>
      <c r="M115" s="173"/>
      <c r="N115" s="157"/>
      <c r="O115" s="157"/>
      <c r="P115" s="157"/>
      <c r="Q115" s="157"/>
      <c r="R115" s="157"/>
      <c r="S115" s="157"/>
      <c r="T115" s="158"/>
      <c r="U115" s="157"/>
      <c r="V115" s="147"/>
      <c r="W115" s="147"/>
      <c r="X115" s="147"/>
      <c r="Y115" s="147"/>
      <c r="Z115" s="147"/>
      <c r="AA115" s="147"/>
      <c r="AB115" s="147"/>
      <c r="AC115" s="147"/>
      <c r="AD115" s="147" t="s">
        <v>114</v>
      </c>
      <c r="AE115" s="147">
        <v>0</v>
      </c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outlineLevel="1" x14ac:dyDescent="0.25">
      <c r="A116" s="148"/>
      <c r="B116" s="154"/>
      <c r="C116" s="195" t="s">
        <v>237</v>
      </c>
      <c r="D116" s="159"/>
      <c r="E116" s="167">
        <v>0.233152</v>
      </c>
      <c r="F116" s="173"/>
      <c r="G116" s="173"/>
      <c r="H116" s="173"/>
      <c r="I116" s="173"/>
      <c r="J116" s="173"/>
      <c r="K116" s="173"/>
      <c r="L116" s="173"/>
      <c r="M116" s="173"/>
      <c r="N116" s="157"/>
      <c r="O116" s="157"/>
      <c r="P116" s="157"/>
      <c r="Q116" s="157"/>
      <c r="R116" s="157"/>
      <c r="S116" s="157"/>
      <c r="T116" s="158"/>
      <c r="U116" s="157"/>
      <c r="V116" s="147"/>
      <c r="W116" s="147"/>
      <c r="X116" s="147"/>
      <c r="Y116" s="147"/>
      <c r="Z116" s="147"/>
      <c r="AA116" s="147"/>
      <c r="AB116" s="147"/>
      <c r="AC116" s="147"/>
      <c r="AD116" s="147" t="s">
        <v>114</v>
      </c>
      <c r="AE116" s="147">
        <v>0</v>
      </c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outlineLevel="1" x14ac:dyDescent="0.25">
      <c r="A117" s="148"/>
      <c r="B117" s="154"/>
      <c r="C117" s="200" t="s">
        <v>211</v>
      </c>
      <c r="D117" s="165"/>
      <c r="E117" s="171">
        <v>6.7435200000000001E-2</v>
      </c>
      <c r="F117" s="173"/>
      <c r="G117" s="173"/>
      <c r="H117" s="173"/>
      <c r="I117" s="173"/>
      <c r="J117" s="173"/>
      <c r="K117" s="173"/>
      <c r="L117" s="173"/>
      <c r="M117" s="173"/>
      <c r="N117" s="157"/>
      <c r="O117" s="157"/>
      <c r="P117" s="157"/>
      <c r="Q117" s="157"/>
      <c r="R117" s="157"/>
      <c r="S117" s="157"/>
      <c r="T117" s="158"/>
      <c r="U117" s="157"/>
      <c r="V117" s="147"/>
      <c r="W117" s="147"/>
      <c r="X117" s="147"/>
      <c r="Y117" s="147"/>
      <c r="Z117" s="147"/>
      <c r="AA117" s="147"/>
      <c r="AB117" s="147"/>
      <c r="AC117" s="147"/>
      <c r="AD117" s="147" t="s">
        <v>114</v>
      </c>
      <c r="AE117" s="147">
        <v>4</v>
      </c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outlineLevel="1" x14ac:dyDescent="0.25">
      <c r="A118" s="148">
        <v>30</v>
      </c>
      <c r="B118" s="154" t="s">
        <v>238</v>
      </c>
      <c r="C118" s="194" t="s">
        <v>239</v>
      </c>
      <c r="D118" s="156" t="s">
        <v>169</v>
      </c>
      <c r="E118" s="166">
        <v>18.849555600000002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57">
        <v>3.2000000000000003E-4</v>
      </c>
      <c r="O118" s="157">
        <f>ROUND(E118*N118,5)</f>
        <v>6.0299999999999998E-3</v>
      </c>
      <c r="P118" s="157">
        <v>0</v>
      </c>
      <c r="Q118" s="157">
        <f>ROUND(E118*P118,5)</f>
        <v>0</v>
      </c>
      <c r="R118" s="157"/>
      <c r="S118" s="206" t="s">
        <v>400</v>
      </c>
      <c r="T118" s="158">
        <v>0.111</v>
      </c>
      <c r="U118" s="157">
        <f>ROUND(E118*T118,2)</f>
        <v>2.09</v>
      </c>
      <c r="V118" s="147"/>
      <c r="W118" s="147"/>
      <c r="X118" s="147"/>
      <c r="Y118" s="147"/>
      <c r="Z118" s="147"/>
      <c r="AA118" s="147"/>
      <c r="AB118" s="147"/>
      <c r="AC118" s="147"/>
      <c r="AD118" s="147" t="s">
        <v>112</v>
      </c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outlineLevel="1" x14ac:dyDescent="0.25">
      <c r="A119" s="148"/>
      <c r="B119" s="154"/>
      <c r="C119" s="195" t="s">
        <v>240</v>
      </c>
      <c r="D119" s="159"/>
      <c r="E119" s="167">
        <v>18.849555599999999</v>
      </c>
      <c r="F119" s="173"/>
      <c r="G119" s="173"/>
      <c r="H119" s="173"/>
      <c r="I119" s="173"/>
      <c r="J119" s="173"/>
      <c r="K119" s="173"/>
      <c r="L119" s="173"/>
      <c r="M119" s="173"/>
      <c r="N119" s="157"/>
      <c r="O119" s="157"/>
      <c r="P119" s="157"/>
      <c r="Q119" s="157"/>
      <c r="R119" s="157"/>
      <c r="S119" s="157"/>
      <c r="T119" s="158"/>
      <c r="U119" s="157"/>
      <c r="V119" s="147"/>
      <c r="W119" s="147"/>
      <c r="X119" s="147"/>
      <c r="Y119" s="147"/>
      <c r="Z119" s="147"/>
      <c r="AA119" s="147"/>
      <c r="AB119" s="147"/>
      <c r="AC119" s="147"/>
      <c r="AD119" s="147" t="s">
        <v>114</v>
      </c>
      <c r="AE119" s="147">
        <v>0</v>
      </c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outlineLevel="1" x14ac:dyDescent="0.25">
      <c r="A120" s="148">
        <v>31</v>
      </c>
      <c r="B120" s="154" t="s">
        <v>241</v>
      </c>
      <c r="C120" s="194" t="s">
        <v>242</v>
      </c>
      <c r="D120" s="156" t="s">
        <v>169</v>
      </c>
      <c r="E120" s="166">
        <v>20.734511160000004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57">
        <v>2.9999999999999997E-4</v>
      </c>
      <c r="O120" s="157">
        <f>ROUND(E120*N120,5)</f>
        <v>6.2199999999999998E-3</v>
      </c>
      <c r="P120" s="157">
        <v>0</v>
      </c>
      <c r="Q120" s="157">
        <f>ROUND(E120*P120,5)</f>
        <v>0</v>
      </c>
      <c r="R120" s="157"/>
      <c r="S120" s="206" t="s">
        <v>400</v>
      </c>
      <c r="T120" s="158">
        <v>0</v>
      </c>
      <c r="U120" s="157">
        <f>ROUND(E120*T120,2)</f>
        <v>0</v>
      </c>
      <c r="V120" s="147"/>
      <c r="W120" s="147"/>
      <c r="X120" s="147"/>
      <c r="Y120" s="147"/>
      <c r="Z120" s="147"/>
      <c r="AA120" s="147"/>
      <c r="AB120" s="147"/>
      <c r="AC120" s="147"/>
      <c r="AD120" s="147" t="s">
        <v>164</v>
      </c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outlineLevel="1" x14ac:dyDescent="0.25">
      <c r="A121" s="148"/>
      <c r="B121" s="154"/>
      <c r="C121" s="195" t="s">
        <v>240</v>
      </c>
      <c r="D121" s="159"/>
      <c r="E121" s="167">
        <v>18.849555599999999</v>
      </c>
      <c r="F121" s="173"/>
      <c r="G121" s="173"/>
      <c r="H121" s="173"/>
      <c r="I121" s="173"/>
      <c r="J121" s="173"/>
      <c r="K121" s="173"/>
      <c r="L121" s="173"/>
      <c r="M121" s="173"/>
      <c r="N121" s="157"/>
      <c r="O121" s="157"/>
      <c r="P121" s="157"/>
      <c r="Q121" s="157"/>
      <c r="R121" s="157"/>
      <c r="S121" s="157"/>
      <c r="T121" s="158"/>
      <c r="U121" s="157"/>
      <c r="V121" s="147"/>
      <c r="W121" s="147"/>
      <c r="X121" s="147"/>
      <c r="Y121" s="147"/>
      <c r="Z121" s="147"/>
      <c r="AA121" s="147"/>
      <c r="AB121" s="147"/>
      <c r="AC121" s="147"/>
      <c r="AD121" s="147" t="s">
        <v>114</v>
      </c>
      <c r="AE121" s="147">
        <v>0</v>
      </c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outlineLevel="1" x14ac:dyDescent="0.25">
      <c r="A122" s="148"/>
      <c r="B122" s="154"/>
      <c r="C122" s="200" t="s">
        <v>243</v>
      </c>
      <c r="D122" s="165"/>
      <c r="E122" s="171">
        <v>1.8849555600000001</v>
      </c>
      <c r="F122" s="173"/>
      <c r="G122" s="173"/>
      <c r="H122" s="173"/>
      <c r="I122" s="173"/>
      <c r="J122" s="173"/>
      <c r="K122" s="173"/>
      <c r="L122" s="173"/>
      <c r="M122" s="173"/>
      <c r="N122" s="157"/>
      <c r="O122" s="157"/>
      <c r="P122" s="157"/>
      <c r="Q122" s="157"/>
      <c r="R122" s="157"/>
      <c r="S122" s="157"/>
      <c r="T122" s="158"/>
      <c r="U122" s="157"/>
      <c r="V122" s="147"/>
      <c r="W122" s="147"/>
      <c r="X122" s="147"/>
      <c r="Y122" s="147"/>
      <c r="Z122" s="147"/>
      <c r="AA122" s="147"/>
      <c r="AB122" s="147"/>
      <c r="AC122" s="147"/>
      <c r="AD122" s="147" t="s">
        <v>114</v>
      </c>
      <c r="AE122" s="147">
        <v>4</v>
      </c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outlineLevel="1" x14ac:dyDescent="0.25">
      <c r="A123" s="148">
        <v>32</v>
      </c>
      <c r="B123" s="154" t="s">
        <v>244</v>
      </c>
      <c r="C123" s="194" t="s">
        <v>245</v>
      </c>
      <c r="D123" s="156" t="s">
        <v>111</v>
      </c>
      <c r="E123" s="166">
        <v>2.3561944500000003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57">
        <v>1.63</v>
      </c>
      <c r="O123" s="157">
        <f>ROUND(E123*N123,5)</f>
        <v>3.8405999999999998</v>
      </c>
      <c r="P123" s="157">
        <v>0</v>
      </c>
      <c r="Q123" s="157">
        <f>ROUND(E123*P123,5)</f>
        <v>0</v>
      </c>
      <c r="R123" s="157"/>
      <c r="S123" s="206" t="s">
        <v>400</v>
      </c>
      <c r="T123" s="158">
        <v>0.92</v>
      </c>
      <c r="U123" s="157">
        <f>ROUND(E123*T123,2)</f>
        <v>2.17</v>
      </c>
      <c r="V123" s="147"/>
      <c r="W123" s="147"/>
      <c r="X123" s="147"/>
      <c r="Y123" s="147"/>
      <c r="Z123" s="147"/>
      <c r="AA123" s="147"/>
      <c r="AB123" s="147"/>
      <c r="AC123" s="147"/>
      <c r="AD123" s="147" t="s">
        <v>112</v>
      </c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outlineLevel="1" x14ac:dyDescent="0.25">
      <c r="A124" s="148"/>
      <c r="B124" s="154"/>
      <c r="C124" s="195" t="s">
        <v>246</v>
      </c>
      <c r="D124" s="159"/>
      <c r="E124" s="167">
        <v>2.3561944499999998</v>
      </c>
      <c r="F124" s="173"/>
      <c r="G124" s="173"/>
      <c r="H124" s="173"/>
      <c r="I124" s="173"/>
      <c r="J124" s="173"/>
      <c r="K124" s="173"/>
      <c r="L124" s="173"/>
      <c r="M124" s="173"/>
      <c r="N124" s="157"/>
      <c r="O124" s="157"/>
      <c r="P124" s="157"/>
      <c r="Q124" s="157"/>
      <c r="R124" s="157"/>
      <c r="S124" s="157"/>
      <c r="T124" s="158"/>
      <c r="U124" s="157"/>
      <c r="V124" s="147"/>
      <c r="W124" s="147"/>
      <c r="X124" s="147"/>
      <c r="Y124" s="147"/>
      <c r="Z124" s="147"/>
      <c r="AA124" s="147"/>
      <c r="AB124" s="147"/>
      <c r="AC124" s="147"/>
      <c r="AD124" s="147" t="s">
        <v>114</v>
      </c>
      <c r="AE124" s="147">
        <v>0</v>
      </c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outlineLevel="1" x14ac:dyDescent="0.25">
      <c r="A125" s="148">
        <v>33</v>
      </c>
      <c r="B125" s="154" t="s">
        <v>247</v>
      </c>
      <c r="C125" s="194" t="s">
        <v>248</v>
      </c>
      <c r="D125" s="156" t="s">
        <v>111</v>
      </c>
      <c r="E125" s="166">
        <v>1.5956000000000001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57">
        <v>2.16</v>
      </c>
      <c r="O125" s="157">
        <f>ROUND(E125*N125,5)</f>
        <v>3.4464999999999999</v>
      </c>
      <c r="P125" s="157">
        <v>0</v>
      </c>
      <c r="Q125" s="157">
        <f>ROUND(E125*P125,5)</f>
        <v>0</v>
      </c>
      <c r="R125" s="157"/>
      <c r="S125" s="206" t="s">
        <v>400</v>
      </c>
      <c r="T125" s="158">
        <v>1.085</v>
      </c>
      <c r="U125" s="157">
        <f>ROUND(E125*T125,2)</f>
        <v>1.73</v>
      </c>
      <c r="V125" s="147"/>
      <c r="W125" s="147"/>
      <c r="X125" s="147"/>
      <c r="Y125" s="147"/>
      <c r="Z125" s="147"/>
      <c r="AA125" s="147"/>
      <c r="AB125" s="147"/>
      <c r="AC125" s="147"/>
      <c r="AD125" s="147" t="s">
        <v>112</v>
      </c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outlineLevel="1" x14ac:dyDescent="0.25">
      <c r="A126" s="148"/>
      <c r="B126" s="154"/>
      <c r="C126" s="195" t="s">
        <v>249</v>
      </c>
      <c r="D126" s="159"/>
      <c r="E126" s="167"/>
      <c r="F126" s="173"/>
      <c r="G126" s="173"/>
      <c r="H126" s="173"/>
      <c r="I126" s="173"/>
      <c r="J126" s="173"/>
      <c r="K126" s="173"/>
      <c r="L126" s="173"/>
      <c r="M126" s="173"/>
      <c r="N126" s="157"/>
      <c r="O126" s="157"/>
      <c r="P126" s="157"/>
      <c r="Q126" s="157"/>
      <c r="R126" s="157"/>
      <c r="S126" s="157"/>
      <c r="T126" s="158"/>
      <c r="U126" s="157"/>
      <c r="V126" s="147"/>
      <c r="W126" s="147"/>
      <c r="X126" s="147"/>
      <c r="Y126" s="147"/>
      <c r="Z126" s="147"/>
      <c r="AA126" s="147"/>
      <c r="AB126" s="147"/>
      <c r="AC126" s="147"/>
      <c r="AD126" s="147" t="s">
        <v>114</v>
      </c>
      <c r="AE126" s="147">
        <v>0</v>
      </c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outlineLevel="1" x14ac:dyDescent="0.25">
      <c r="A127" s="148"/>
      <c r="B127" s="154"/>
      <c r="C127" s="195" t="s">
        <v>185</v>
      </c>
      <c r="D127" s="159"/>
      <c r="E127" s="167"/>
      <c r="F127" s="173"/>
      <c r="G127" s="173"/>
      <c r="H127" s="173"/>
      <c r="I127" s="173"/>
      <c r="J127" s="173"/>
      <c r="K127" s="173"/>
      <c r="L127" s="173"/>
      <c r="M127" s="173"/>
      <c r="N127" s="157"/>
      <c r="O127" s="157"/>
      <c r="P127" s="157"/>
      <c r="Q127" s="157"/>
      <c r="R127" s="157"/>
      <c r="S127" s="157"/>
      <c r="T127" s="158"/>
      <c r="U127" s="157"/>
      <c r="V127" s="147"/>
      <c r="W127" s="147"/>
      <c r="X127" s="147"/>
      <c r="Y127" s="147"/>
      <c r="Z127" s="147"/>
      <c r="AA127" s="147"/>
      <c r="AB127" s="147"/>
      <c r="AC127" s="147"/>
      <c r="AD127" s="147" t="s">
        <v>114</v>
      </c>
      <c r="AE127" s="147">
        <v>0</v>
      </c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outlineLevel="1" x14ac:dyDescent="0.25">
      <c r="A128" s="148"/>
      <c r="B128" s="154"/>
      <c r="C128" s="195" t="s">
        <v>250</v>
      </c>
      <c r="D128" s="159"/>
      <c r="E128" s="167">
        <v>0.43459999999999999</v>
      </c>
      <c r="F128" s="173"/>
      <c r="G128" s="173"/>
      <c r="H128" s="173"/>
      <c r="I128" s="173"/>
      <c r="J128" s="173"/>
      <c r="K128" s="173"/>
      <c r="L128" s="173"/>
      <c r="M128" s="173"/>
      <c r="N128" s="157"/>
      <c r="O128" s="157"/>
      <c r="P128" s="157"/>
      <c r="Q128" s="157"/>
      <c r="R128" s="157"/>
      <c r="S128" s="157"/>
      <c r="T128" s="158"/>
      <c r="U128" s="157"/>
      <c r="V128" s="147"/>
      <c r="W128" s="147"/>
      <c r="X128" s="147"/>
      <c r="Y128" s="147"/>
      <c r="Z128" s="147"/>
      <c r="AA128" s="147"/>
      <c r="AB128" s="147"/>
      <c r="AC128" s="147"/>
      <c r="AD128" s="147" t="s">
        <v>114</v>
      </c>
      <c r="AE128" s="147">
        <v>0</v>
      </c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outlineLevel="1" x14ac:dyDescent="0.25">
      <c r="A129" s="148"/>
      <c r="B129" s="154"/>
      <c r="C129" s="195" t="s">
        <v>251</v>
      </c>
      <c r="D129" s="159"/>
      <c r="E129" s="167">
        <v>0.1394</v>
      </c>
      <c r="F129" s="173"/>
      <c r="G129" s="173"/>
      <c r="H129" s="173"/>
      <c r="I129" s="173"/>
      <c r="J129" s="173"/>
      <c r="K129" s="173"/>
      <c r="L129" s="173"/>
      <c r="M129" s="173"/>
      <c r="N129" s="157"/>
      <c r="O129" s="157"/>
      <c r="P129" s="157"/>
      <c r="Q129" s="157"/>
      <c r="R129" s="157"/>
      <c r="S129" s="157"/>
      <c r="T129" s="158"/>
      <c r="U129" s="157"/>
      <c r="V129" s="147"/>
      <c r="W129" s="147"/>
      <c r="X129" s="147"/>
      <c r="Y129" s="147"/>
      <c r="Z129" s="147"/>
      <c r="AA129" s="147"/>
      <c r="AB129" s="147"/>
      <c r="AC129" s="147"/>
      <c r="AD129" s="147" t="s">
        <v>114</v>
      </c>
      <c r="AE129" s="147">
        <v>0</v>
      </c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outlineLevel="1" x14ac:dyDescent="0.25">
      <c r="A130" s="148"/>
      <c r="B130" s="154"/>
      <c r="C130" s="195" t="s">
        <v>252</v>
      </c>
      <c r="D130" s="159"/>
      <c r="E130" s="167">
        <v>0.2074</v>
      </c>
      <c r="F130" s="173"/>
      <c r="G130" s="173"/>
      <c r="H130" s="173"/>
      <c r="I130" s="173"/>
      <c r="J130" s="173"/>
      <c r="K130" s="173"/>
      <c r="L130" s="173"/>
      <c r="M130" s="173"/>
      <c r="N130" s="157"/>
      <c r="O130" s="157"/>
      <c r="P130" s="157"/>
      <c r="Q130" s="157"/>
      <c r="R130" s="157"/>
      <c r="S130" s="157"/>
      <c r="T130" s="158"/>
      <c r="U130" s="157"/>
      <c r="V130" s="147"/>
      <c r="W130" s="147"/>
      <c r="X130" s="147"/>
      <c r="Y130" s="147"/>
      <c r="Z130" s="147"/>
      <c r="AA130" s="147"/>
      <c r="AB130" s="147"/>
      <c r="AC130" s="147"/>
      <c r="AD130" s="147" t="s">
        <v>114</v>
      </c>
      <c r="AE130" s="147">
        <v>0</v>
      </c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20.399999999999999" outlineLevel="1" x14ac:dyDescent="0.25">
      <c r="A131" s="148"/>
      <c r="B131" s="154"/>
      <c r="C131" s="195" t="s">
        <v>253</v>
      </c>
      <c r="D131" s="159"/>
      <c r="E131" s="167">
        <v>0.39939999999999998</v>
      </c>
      <c r="F131" s="173"/>
      <c r="G131" s="173"/>
      <c r="H131" s="173"/>
      <c r="I131" s="173"/>
      <c r="J131" s="173"/>
      <c r="K131" s="173"/>
      <c r="L131" s="173"/>
      <c r="M131" s="173"/>
      <c r="N131" s="157"/>
      <c r="O131" s="157"/>
      <c r="P131" s="157"/>
      <c r="Q131" s="157"/>
      <c r="R131" s="157"/>
      <c r="S131" s="157"/>
      <c r="T131" s="158"/>
      <c r="U131" s="157"/>
      <c r="V131" s="147"/>
      <c r="W131" s="147"/>
      <c r="X131" s="147"/>
      <c r="Y131" s="147"/>
      <c r="Z131" s="147"/>
      <c r="AA131" s="147"/>
      <c r="AB131" s="147"/>
      <c r="AC131" s="147"/>
      <c r="AD131" s="147" t="s">
        <v>114</v>
      </c>
      <c r="AE131" s="147">
        <v>0</v>
      </c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outlineLevel="1" x14ac:dyDescent="0.25">
      <c r="A132" s="148"/>
      <c r="B132" s="154"/>
      <c r="C132" s="195" t="s">
        <v>254</v>
      </c>
      <c r="D132" s="159"/>
      <c r="E132" s="167">
        <v>0.4148</v>
      </c>
      <c r="F132" s="173"/>
      <c r="G132" s="173"/>
      <c r="H132" s="173"/>
      <c r="I132" s="173"/>
      <c r="J132" s="173"/>
      <c r="K132" s="173"/>
      <c r="L132" s="173"/>
      <c r="M132" s="173"/>
      <c r="N132" s="157"/>
      <c r="O132" s="157"/>
      <c r="P132" s="157"/>
      <c r="Q132" s="157"/>
      <c r="R132" s="157"/>
      <c r="S132" s="157"/>
      <c r="T132" s="158"/>
      <c r="U132" s="157"/>
      <c r="V132" s="147"/>
      <c r="W132" s="147"/>
      <c r="X132" s="147"/>
      <c r="Y132" s="147"/>
      <c r="Z132" s="147"/>
      <c r="AA132" s="147"/>
      <c r="AB132" s="147"/>
      <c r="AC132" s="147"/>
      <c r="AD132" s="147" t="s">
        <v>114</v>
      </c>
      <c r="AE132" s="147">
        <v>0</v>
      </c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x14ac:dyDescent="0.25">
      <c r="A133" s="149" t="s">
        <v>107</v>
      </c>
      <c r="B133" s="155" t="s">
        <v>62</v>
      </c>
      <c r="C133" s="196" t="s">
        <v>63</v>
      </c>
      <c r="D133" s="160"/>
      <c r="E133" s="168"/>
      <c r="F133" s="174"/>
      <c r="G133" s="174">
        <f>SUMIF(AD134:AD141,"&lt;&gt;NOR",G134:G141)</f>
        <v>0</v>
      </c>
      <c r="H133" s="174"/>
      <c r="I133" s="174">
        <f>SUM(I134:I141)</f>
        <v>0</v>
      </c>
      <c r="J133" s="174"/>
      <c r="K133" s="174">
        <f>SUM(K134:K141)</f>
        <v>0</v>
      </c>
      <c r="L133" s="174"/>
      <c r="M133" s="174">
        <f>SUM(M134:M141)</f>
        <v>0</v>
      </c>
      <c r="N133" s="161"/>
      <c r="O133" s="161">
        <f>SUM(O134:O141)</f>
        <v>0.82976000000000005</v>
      </c>
      <c r="P133" s="161"/>
      <c r="Q133" s="161">
        <f>SUM(Q134:Q141)</f>
        <v>0</v>
      </c>
      <c r="R133" s="161"/>
      <c r="S133" s="161"/>
      <c r="T133" s="162"/>
      <c r="U133" s="161">
        <f>SUM(U134:U141)</f>
        <v>51.34</v>
      </c>
      <c r="AD133" t="s">
        <v>108</v>
      </c>
    </row>
    <row r="134" spans="1:59" ht="20.399999999999999" outlineLevel="1" x14ac:dyDescent="0.25">
      <c r="A134" s="148">
        <v>34</v>
      </c>
      <c r="B134" s="154" t="s">
        <v>172</v>
      </c>
      <c r="C134" s="194" t="s">
        <v>399</v>
      </c>
      <c r="D134" s="156" t="s">
        <v>169</v>
      </c>
      <c r="E134" s="166">
        <v>40.875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57">
        <v>1.0149999999999999E-2</v>
      </c>
      <c r="O134" s="157">
        <f>ROUND(E134*N134,5)</f>
        <v>0.41488000000000003</v>
      </c>
      <c r="P134" s="157">
        <v>0</v>
      </c>
      <c r="Q134" s="157">
        <f>ROUND(E134*P134,5)</f>
        <v>0</v>
      </c>
      <c r="R134" s="157"/>
      <c r="S134" s="157" t="s">
        <v>172</v>
      </c>
      <c r="T134" s="158">
        <v>0.628</v>
      </c>
      <c r="U134" s="157">
        <f>ROUND(E134*T134,2)</f>
        <v>25.67</v>
      </c>
      <c r="V134" s="147"/>
      <c r="W134" s="147"/>
      <c r="X134" s="147"/>
      <c r="Y134" s="147"/>
      <c r="Z134" s="147"/>
      <c r="AA134" s="147"/>
      <c r="AB134" s="147"/>
      <c r="AC134" s="147"/>
      <c r="AD134" s="147" t="s">
        <v>112</v>
      </c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outlineLevel="1" x14ac:dyDescent="0.25">
      <c r="A135" s="148"/>
      <c r="B135" s="154"/>
      <c r="C135" s="195" t="s">
        <v>185</v>
      </c>
      <c r="D135" s="159"/>
      <c r="E135" s="167"/>
      <c r="F135" s="173"/>
      <c r="G135" s="173"/>
      <c r="H135" s="173"/>
      <c r="I135" s="173"/>
      <c r="J135" s="173"/>
      <c r="K135" s="173"/>
      <c r="L135" s="173"/>
      <c r="M135" s="173"/>
      <c r="N135" s="157"/>
      <c r="O135" s="157"/>
      <c r="P135" s="157"/>
      <c r="Q135" s="157"/>
      <c r="R135" s="157"/>
      <c r="S135" s="157"/>
      <c r="T135" s="158"/>
      <c r="U135" s="157"/>
      <c r="V135" s="147"/>
      <c r="W135" s="147"/>
      <c r="X135" s="147"/>
      <c r="Y135" s="147"/>
      <c r="Z135" s="147"/>
      <c r="AA135" s="147"/>
      <c r="AB135" s="147"/>
      <c r="AC135" s="147"/>
      <c r="AD135" s="147" t="s">
        <v>114</v>
      </c>
      <c r="AE135" s="147">
        <v>0</v>
      </c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outlineLevel="1" x14ac:dyDescent="0.25">
      <c r="A136" s="148"/>
      <c r="B136" s="154"/>
      <c r="C136" s="195" t="s">
        <v>255</v>
      </c>
      <c r="D136" s="159"/>
      <c r="E136" s="167">
        <v>6.625</v>
      </c>
      <c r="F136" s="173"/>
      <c r="G136" s="173"/>
      <c r="H136" s="173"/>
      <c r="I136" s="173"/>
      <c r="J136" s="173"/>
      <c r="K136" s="173"/>
      <c r="L136" s="173"/>
      <c r="M136" s="173"/>
      <c r="N136" s="157"/>
      <c r="O136" s="157"/>
      <c r="P136" s="157"/>
      <c r="Q136" s="157"/>
      <c r="R136" s="157"/>
      <c r="S136" s="157"/>
      <c r="T136" s="158"/>
      <c r="U136" s="157"/>
      <c r="V136" s="147"/>
      <c r="W136" s="147"/>
      <c r="X136" s="147"/>
      <c r="Y136" s="147"/>
      <c r="Z136" s="147"/>
      <c r="AA136" s="147"/>
      <c r="AB136" s="147"/>
      <c r="AC136" s="147"/>
      <c r="AD136" s="147" t="s">
        <v>114</v>
      </c>
      <c r="AE136" s="147">
        <v>0</v>
      </c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outlineLevel="1" x14ac:dyDescent="0.25">
      <c r="A137" s="148"/>
      <c r="B137" s="154"/>
      <c r="C137" s="195" t="s">
        <v>256</v>
      </c>
      <c r="D137" s="159"/>
      <c r="E137" s="167">
        <v>3.75</v>
      </c>
      <c r="F137" s="173"/>
      <c r="G137" s="173"/>
      <c r="H137" s="173"/>
      <c r="I137" s="173"/>
      <c r="J137" s="173"/>
      <c r="K137" s="173"/>
      <c r="L137" s="173"/>
      <c r="M137" s="173"/>
      <c r="N137" s="157"/>
      <c r="O137" s="157"/>
      <c r="P137" s="157"/>
      <c r="Q137" s="157"/>
      <c r="R137" s="157"/>
      <c r="S137" s="157"/>
      <c r="T137" s="158"/>
      <c r="U137" s="157"/>
      <c r="V137" s="147"/>
      <c r="W137" s="147"/>
      <c r="X137" s="147"/>
      <c r="Y137" s="147"/>
      <c r="Z137" s="147"/>
      <c r="AA137" s="147"/>
      <c r="AB137" s="147"/>
      <c r="AC137" s="147"/>
      <c r="AD137" s="147" t="s">
        <v>114</v>
      </c>
      <c r="AE137" s="147">
        <v>0</v>
      </c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outlineLevel="1" x14ac:dyDescent="0.25">
      <c r="A138" s="148"/>
      <c r="B138" s="154"/>
      <c r="C138" s="195" t="s">
        <v>257</v>
      </c>
      <c r="D138" s="159"/>
      <c r="E138" s="167">
        <v>6</v>
      </c>
      <c r="F138" s="173"/>
      <c r="G138" s="173"/>
      <c r="H138" s="173"/>
      <c r="I138" s="173"/>
      <c r="J138" s="173"/>
      <c r="K138" s="173"/>
      <c r="L138" s="173"/>
      <c r="M138" s="173"/>
      <c r="N138" s="157"/>
      <c r="O138" s="157"/>
      <c r="P138" s="157"/>
      <c r="Q138" s="157"/>
      <c r="R138" s="157"/>
      <c r="S138" s="157"/>
      <c r="T138" s="158"/>
      <c r="U138" s="157"/>
      <c r="V138" s="147"/>
      <c r="W138" s="147"/>
      <c r="X138" s="147"/>
      <c r="Y138" s="147"/>
      <c r="Z138" s="147"/>
      <c r="AA138" s="147"/>
      <c r="AB138" s="147"/>
      <c r="AC138" s="147"/>
      <c r="AD138" s="147" t="s">
        <v>114</v>
      </c>
      <c r="AE138" s="147">
        <v>0</v>
      </c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outlineLevel="1" x14ac:dyDescent="0.25">
      <c r="A139" s="148"/>
      <c r="B139" s="154"/>
      <c r="C139" s="195" t="s">
        <v>258</v>
      </c>
      <c r="D139" s="159"/>
      <c r="E139" s="167">
        <v>9.5</v>
      </c>
      <c r="F139" s="173"/>
      <c r="G139" s="173"/>
      <c r="H139" s="173"/>
      <c r="I139" s="173"/>
      <c r="J139" s="173"/>
      <c r="K139" s="173"/>
      <c r="L139" s="173"/>
      <c r="M139" s="173"/>
      <c r="N139" s="157"/>
      <c r="O139" s="157"/>
      <c r="P139" s="157"/>
      <c r="Q139" s="157"/>
      <c r="R139" s="157"/>
      <c r="S139" s="157"/>
      <c r="T139" s="158"/>
      <c r="U139" s="157"/>
      <c r="V139" s="147"/>
      <c r="W139" s="147"/>
      <c r="X139" s="147"/>
      <c r="Y139" s="147"/>
      <c r="Z139" s="147"/>
      <c r="AA139" s="147"/>
      <c r="AB139" s="147"/>
      <c r="AC139" s="147"/>
      <c r="AD139" s="147" t="s">
        <v>114</v>
      </c>
      <c r="AE139" s="147">
        <v>0</v>
      </c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outlineLevel="1" x14ac:dyDescent="0.25">
      <c r="A140" s="148"/>
      <c r="B140" s="154"/>
      <c r="C140" s="195" t="s">
        <v>259</v>
      </c>
      <c r="D140" s="159"/>
      <c r="E140" s="167">
        <v>15</v>
      </c>
      <c r="F140" s="173"/>
      <c r="G140" s="173"/>
      <c r="H140" s="173"/>
      <c r="I140" s="173"/>
      <c r="J140" s="173"/>
      <c r="K140" s="173"/>
      <c r="L140" s="173"/>
      <c r="M140" s="173"/>
      <c r="N140" s="157"/>
      <c r="O140" s="157"/>
      <c r="P140" s="157"/>
      <c r="Q140" s="157"/>
      <c r="R140" s="157"/>
      <c r="S140" s="157"/>
      <c r="T140" s="158"/>
      <c r="U140" s="157"/>
      <c r="V140" s="147"/>
      <c r="W140" s="147"/>
      <c r="X140" s="147"/>
      <c r="Y140" s="147"/>
      <c r="Z140" s="147"/>
      <c r="AA140" s="147"/>
      <c r="AB140" s="147"/>
      <c r="AC140" s="147"/>
      <c r="AD140" s="147" t="s">
        <v>114</v>
      </c>
      <c r="AE140" s="147">
        <v>0</v>
      </c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outlineLevel="1" x14ac:dyDescent="0.25">
      <c r="A141" s="148">
        <v>35</v>
      </c>
      <c r="B141" s="154" t="s">
        <v>172</v>
      </c>
      <c r="C141" s="194" t="s">
        <v>260</v>
      </c>
      <c r="D141" s="156" t="s">
        <v>169</v>
      </c>
      <c r="E141" s="166">
        <v>40.875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57">
        <v>1.0149999999999999E-2</v>
      </c>
      <c r="O141" s="157">
        <f>ROUND(E141*N141,5)</f>
        <v>0.41488000000000003</v>
      </c>
      <c r="P141" s="157">
        <v>0</v>
      </c>
      <c r="Q141" s="157">
        <f>ROUND(E141*P141,5)</f>
        <v>0</v>
      </c>
      <c r="R141" s="157"/>
      <c r="S141" s="206" t="s">
        <v>172</v>
      </c>
      <c r="T141" s="158">
        <v>0.628</v>
      </c>
      <c r="U141" s="157">
        <f>ROUND(E141*T141,2)</f>
        <v>25.67</v>
      </c>
      <c r="V141" s="147"/>
      <c r="W141" s="147"/>
      <c r="X141" s="147"/>
      <c r="Y141" s="147"/>
      <c r="Z141" s="147"/>
      <c r="AA141" s="147"/>
      <c r="AB141" s="147"/>
      <c r="AC141" s="147"/>
      <c r="AD141" s="147" t="s">
        <v>112</v>
      </c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x14ac:dyDescent="0.25">
      <c r="A142" s="149" t="s">
        <v>107</v>
      </c>
      <c r="B142" s="155" t="s">
        <v>64</v>
      </c>
      <c r="C142" s="196" t="s">
        <v>65</v>
      </c>
      <c r="D142" s="160"/>
      <c r="E142" s="168"/>
      <c r="F142" s="174"/>
      <c r="G142" s="174">
        <f>SUMIF(AD143:AD173,"&lt;&gt;NOR",G143:G173)</f>
        <v>0</v>
      </c>
      <c r="H142" s="174"/>
      <c r="I142" s="174">
        <f>SUM(I143:I173)</f>
        <v>0</v>
      </c>
      <c r="J142" s="174"/>
      <c r="K142" s="174">
        <f>SUM(K143:K173)</f>
        <v>0</v>
      </c>
      <c r="L142" s="174"/>
      <c r="M142" s="174">
        <f>SUM(M143:M173)</f>
        <v>0</v>
      </c>
      <c r="N142" s="161"/>
      <c r="O142" s="161">
        <f>SUM(O143:O173)</f>
        <v>5.7028599999999994</v>
      </c>
      <c r="P142" s="161"/>
      <c r="Q142" s="161">
        <f>SUM(Q143:Q173)</f>
        <v>0</v>
      </c>
      <c r="R142" s="161"/>
      <c r="S142" s="161"/>
      <c r="T142" s="162"/>
      <c r="U142" s="161">
        <f>SUM(U143:U173)</f>
        <v>17.490000000000002</v>
      </c>
      <c r="AD142" t="s">
        <v>108</v>
      </c>
    </row>
    <row r="143" spans="1:59" outlineLevel="1" x14ac:dyDescent="0.25">
      <c r="A143" s="148">
        <v>36</v>
      </c>
      <c r="B143" s="154" t="s">
        <v>261</v>
      </c>
      <c r="C143" s="194" t="s">
        <v>262</v>
      </c>
      <c r="D143" s="156" t="s">
        <v>111</v>
      </c>
      <c r="E143" s="166">
        <v>0.89380000000000015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57">
        <v>2.5249999999999999</v>
      </c>
      <c r="O143" s="157">
        <f>ROUND(E143*N143,5)</f>
        <v>2.25685</v>
      </c>
      <c r="P143" s="157">
        <v>0</v>
      </c>
      <c r="Q143" s="157">
        <f>ROUND(E143*P143,5)</f>
        <v>0</v>
      </c>
      <c r="R143" s="157"/>
      <c r="S143" s="206" t="s">
        <v>400</v>
      </c>
      <c r="T143" s="158">
        <v>3.2130000000000001</v>
      </c>
      <c r="U143" s="157">
        <f>ROUND(E143*T143,2)</f>
        <v>2.87</v>
      </c>
      <c r="V143" s="147"/>
      <c r="W143" s="147"/>
      <c r="X143" s="147"/>
      <c r="Y143" s="147"/>
      <c r="Z143" s="147"/>
      <c r="AA143" s="147"/>
      <c r="AB143" s="147"/>
      <c r="AC143" s="147"/>
      <c r="AD143" s="147" t="s">
        <v>112</v>
      </c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outlineLevel="1" x14ac:dyDescent="0.25">
      <c r="A144" s="148"/>
      <c r="B144" s="154"/>
      <c r="C144" s="195" t="s">
        <v>263</v>
      </c>
      <c r="D144" s="159"/>
      <c r="E144" s="167"/>
      <c r="F144" s="173"/>
      <c r="G144" s="173"/>
      <c r="H144" s="173"/>
      <c r="I144" s="173"/>
      <c r="J144" s="173"/>
      <c r="K144" s="173"/>
      <c r="L144" s="173"/>
      <c r="M144" s="173"/>
      <c r="N144" s="157"/>
      <c r="O144" s="157"/>
      <c r="P144" s="157"/>
      <c r="Q144" s="157"/>
      <c r="R144" s="157"/>
      <c r="S144" s="157"/>
      <c r="T144" s="158"/>
      <c r="U144" s="157"/>
      <c r="V144" s="147"/>
      <c r="W144" s="147"/>
      <c r="X144" s="147"/>
      <c r="Y144" s="147"/>
      <c r="Z144" s="147"/>
      <c r="AA144" s="147"/>
      <c r="AB144" s="147"/>
      <c r="AC144" s="147"/>
      <c r="AD144" s="147" t="s">
        <v>114</v>
      </c>
      <c r="AE144" s="147">
        <v>0</v>
      </c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outlineLevel="1" x14ac:dyDescent="0.25">
      <c r="A145" s="148"/>
      <c r="B145" s="154"/>
      <c r="C145" s="195" t="s">
        <v>264</v>
      </c>
      <c r="D145" s="159"/>
      <c r="E145" s="167">
        <v>0.21729999999999999</v>
      </c>
      <c r="F145" s="173"/>
      <c r="G145" s="173"/>
      <c r="H145" s="173"/>
      <c r="I145" s="173"/>
      <c r="J145" s="173"/>
      <c r="K145" s="173"/>
      <c r="L145" s="173"/>
      <c r="M145" s="173"/>
      <c r="N145" s="157"/>
      <c r="O145" s="157"/>
      <c r="P145" s="157"/>
      <c r="Q145" s="157"/>
      <c r="R145" s="157"/>
      <c r="S145" s="157"/>
      <c r="T145" s="158"/>
      <c r="U145" s="157"/>
      <c r="V145" s="147"/>
      <c r="W145" s="147"/>
      <c r="X145" s="147"/>
      <c r="Y145" s="147"/>
      <c r="Z145" s="147"/>
      <c r="AA145" s="147"/>
      <c r="AB145" s="147"/>
      <c r="AC145" s="147"/>
      <c r="AD145" s="147" t="s">
        <v>114</v>
      </c>
      <c r="AE145" s="147">
        <v>0</v>
      </c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outlineLevel="1" x14ac:dyDescent="0.25">
      <c r="A146" s="148"/>
      <c r="B146" s="154"/>
      <c r="C146" s="195" t="s">
        <v>265</v>
      </c>
      <c r="D146" s="159"/>
      <c r="E146" s="167">
        <v>6.9699999999999998E-2</v>
      </c>
      <c r="F146" s="173"/>
      <c r="G146" s="173"/>
      <c r="H146" s="173"/>
      <c r="I146" s="173"/>
      <c r="J146" s="173"/>
      <c r="K146" s="173"/>
      <c r="L146" s="173"/>
      <c r="M146" s="173"/>
      <c r="N146" s="157"/>
      <c r="O146" s="157"/>
      <c r="P146" s="157"/>
      <c r="Q146" s="157"/>
      <c r="R146" s="157"/>
      <c r="S146" s="157"/>
      <c r="T146" s="158"/>
      <c r="U146" s="157"/>
      <c r="V146" s="147"/>
      <c r="W146" s="147"/>
      <c r="X146" s="147"/>
      <c r="Y146" s="147"/>
      <c r="Z146" s="147"/>
      <c r="AA146" s="147"/>
      <c r="AB146" s="147"/>
      <c r="AC146" s="147"/>
      <c r="AD146" s="147" t="s">
        <v>114</v>
      </c>
      <c r="AE146" s="147">
        <v>0</v>
      </c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outlineLevel="1" x14ac:dyDescent="0.25">
      <c r="A147" s="148"/>
      <c r="B147" s="154"/>
      <c r="C147" s="195" t="s">
        <v>266</v>
      </c>
      <c r="D147" s="159"/>
      <c r="E147" s="167">
        <v>0.1037</v>
      </c>
      <c r="F147" s="173"/>
      <c r="G147" s="173"/>
      <c r="H147" s="173"/>
      <c r="I147" s="173"/>
      <c r="J147" s="173"/>
      <c r="K147" s="173"/>
      <c r="L147" s="173"/>
      <c r="M147" s="173"/>
      <c r="N147" s="157"/>
      <c r="O147" s="157"/>
      <c r="P147" s="157"/>
      <c r="Q147" s="157"/>
      <c r="R147" s="157"/>
      <c r="S147" s="157"/>
      <c r="T147" s="158"/>
      <c r="U147" s="157"/>
      <c r="V147" s="147"/>
      <c r="W147" s="147"/>
      <c r="X147" s="147"/>
      <c r="Y147" s="147"/>
      <c r="Z147" s="147"/>
      <c r="AA147" s="147"/>
      <c r="AB147" s="147"/>
      <c r="AC147" s="147"/>
      <c r="AD147" s="147" t="s">
        <v>114</v>
      </c>
      <c r="AE147" s="147">
        <v>0</v>
      </c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20.399999999999999" outlineLevel="1" x14ac:dyDescent="0.25">
      <c r="A148" s="148"/>
      <c r="B148" s="154"/>
      <c r="C148" s="195" t="s">
        <v>267</v>
      </c>
      <c r="D148" s="159"/>
      <c r="E148" s="167">
        <v>0.29570000000000002</v>
      </c>
      <c r="F148" s="173"/>
      <c r="G148" s="173"/>
      <c r="H148" s="173"/>
      <c r="I148" s="173"/>
      <c r="J148" s="173"/>
      <c r="K148" s="173"/>
      <c r="L148" s="173"/>
      <c r="M148" s="173"/>
      <c r="N148" s="157"/>
      <c r="O148" s="157"/>
      <c r="P148" s="157"/>
      <c r="Q148" s="157"/>
      <c r="R148" s="157"/>
      <c r="S148" s="157"/>
      <c r="T148" s="158"/>
      <c r="U148" s="157"/>
      <c r="V148" s="147"/>
      <c r="W148" s="147"/>
      <c r="X148" s="147"/>
      <c r="Y148" s="147"/>
      <c r="Z148" s="147"/>
      <c r="AA148" s="147"/>
      <c r="AB148" s="147"/>
      <c r="AC148" s="147"/>
      <c r="AD148" s="147" t="s">
        <v>114</v>
      </c>
      <c r="AE148" s="147">
        <v>0</v>
      </c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outlineLevel="1" x14ac:dyDescent="0.25">
      <c r="A149" s="148"/>
      <c r="B149" s="154"/>
      <c r="C149" s="195" t="s">
        <v>268</v>
      </c>
      <c r="D149" s="159"/>
      <c r="E149" s="167">
        <v>0.2074</v>
      </c>
      <c r="F149" s="173"/>
      <c r="G149" s="173"/>
      <c r="H149" s="173"/>
      <c r="I149" s="173"/>
      <c r="J149" s="173"/>
      <c r="K149" s="173"/>
      <c r="L149" s="173"/>
      <c r="M149" s="173"/>
      <c r="N149" s="157"/>
      <c r="O149" s="157"/>
      <c r="P149" s="157"/>
      <c r="Q149" s="157"/>
      <c r="R149" s="157"/>
      <c r="S149" s="157"/>
      <c r="T149" s="158"/>
      <c r="U149" s="157"/>
      <c r="V149" s="147"/>
      <c r="W149" s="147"/>
      <c r="X149" s="147"/>
      <c r="Y149" s="147"/>
      <c r="Z149" s="147"/>
      <c r="AA149" s="147"/>
      <c r="AB149" s="147"/>
      <c r="AC149" s="147"/>
      <c r="AD149" s="147" t="s">
        <v>114</v>
      </c>
      <c r="AE149" s="147">
        <v>0</v>
      </c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outlineLevel="1" x14ac:dyDescent="0.25">
      <c r="A150" s="148">
        <v>37</v>
      </c>
      <c r="B150" s="154" t="s">
        <v>269</v>
      </c>
      <c r="C150" s="194" t="s">
        <v>270</v>
      </c>
      <c r="D150" s="156" t="s">
        <v>169</v>
      </c>
      <c r="E150" s="166">
        <v>1.6539999999999999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57">
        <v>1.41E-2</v>
      </c>
      <c r="O150" s="157">
        <f>ROUND(E150*N150,5)</f>
        <v>2.332E-2</v>
      </c>
      <c r="P150" s="157">
        <v>0</v>
      </c>
      <c r="Q150" s="157">
        <f>ROUND(E150*P150,5)</f>
        <v>0</v>
      </c>
      <c r="R150" s="157"/>
      <c r="S150" s="206" t="s">
        <v>400</v>
      </c>
      <c r="T150" s="158">
        <v>0.39600000000000002</v>
      </c>
      <c r="U150" s="157">
        <f>ROUND(E150*T150,2)</f>
        <v>0.65</v>
      </c>
      <c r="V150" s="147"/>
      <c r="W150" s="147"/>
      <c r="X150" s="147"/>
      <c r="Y150" s="147"/>
      <c r="Z150" s="147"/>
      <c r="AA150" s="147"/>
      <c r="AB150" s="147"/>
      <c r="AC150" s="147"/>
      <c r="AD150" s="147" t="s">
        <v>112</v>
      </c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outlineLevel="1" x14ac:dyDescent="0.25">
      <c r="A151" s="148"/>
      <c r="B151" s="154"/>
      <c r="C151" s="195" t="s">
        <v>263</v>
      </c>
      <c r="D151" s="159"/>
      <c r="E151" s="167"/>
      <c r="F151" s="173"/>
      <c r="G151" s="173"/>
      <c r="H151" s="173"/>
      <c r="I151" s="173"/>
      <c r="J151" s="173"/>
      <c r="K151" s="173"/>
      <c r="L151" s="173"/>
      <c r="M151" s="173"/>
      <c r="N151" s="157"/>
      <c r="O151" s="157"/>
      <c r="P151" s="157"/>
      <c r="Q151" s="157"/>
      <c r="R151" s="157"/>
      <c r="S151" s="157"/>
      <c r="T151" s="158"/>
      <c r="U151" s="157"/>
      <c r="V151" s="147"/>
      <c r="W151" s="147"/>
      <c r="X151" s="147"/>
      <c r="Y151" s="147"/>
      <c r="Z151" s="147"/>
      <c r="AA151" s="147"/>
      <c r="AB151" s="147"/>
      <c r="AC151" s="147"/>
      <c r="AD151" s="147" t="s">
        <v>114</v>
      </c>
      <c r="AE151" s="147">
        <v>0</v>
      </c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outlineLevel="1" x14ac:dyDescent="0.25">
      <c r="A152" s="148"/>
      <c r="B152" s="154"/>
      <c r="C152" s="195" t="s">
        <v>271</v>
      </c>
      <c r="D152" s="159"/>
      <c r="E152" s="167">
        <v>0.61199999999999999</v>
      </c>
      <c r="F152" s="173"/>
      <c r="G152" s="173"/>
      <c r="H152" s="173"/>
      <c r="I152" s="173"/>
      <c r="J152" s="173"/>
      <c r="K152" s="173"/>
      <c r="L152" s="173"/>
      <c r="M152" s="173"/>
      <c r="N152" s="157"/>
      <c r="O152" s="157"/>
      <c r="P152" s="157"/>
      <c r="Q152" s="157"/>
      <c r="R152" s="157"/>
      <c r="S152" s="157"/>
      <c r="T152" s="158"/>
      <c r="U152" s="157"/>
      <c r="V152" s="147"/>
      <c r="W152" s="147"/>
      <c r="X152" s="147"/>
      <c r="Y152" s="147"/>
      <c r="Z152" s="147"/>
      <c r="AA152" s="147"/>
      <c r="AB152" s="147"/>
      <c r="AC152" s="147"/>
      <c r="AD152" s="147" t="s">
        <v>114</v>
      </c>
      <c r="AE152" s="147">
        <v>0</v>
      </c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outlineLevel="1" x14ac:dyDescent="0.25">
      <c r="A153" s="148"/>
      <c r="B153" s="154"/>
      <c r="C153" s="195" t="s">
        <v>272</v>
      </c>
      <c r="D153" s="159"/>
      <c r="E153" s="167">
        <v>0.17</v>
      </c>
      <c r="F153" s="173"/>
      <c r="G153" s="173"/>
      <c r="H153" s="173"/>
      <c r="I153" s="173"/>
      <c r="J153" s="173"/>
      <c r="K153" s="173"/>
      <c r="L153" s="173"/>
      <c r="M153" s="173"/>
      <c r="N153" s="157"/>
      <c r="O153" s="157"/>
      <c r="P153" s="157"/>
      <c r="Q153" s="157"/>
      <c r="R153" s="157"/>
      <c r="S153" s="157"/>
      <c r="T153" s="158"/>
      <c r="U153" s="157"/>
      <c r="V153" s="147"/>
      <c r="W153" s="147"/>
      <c r="X153" s="147"/>
      <c r="Y153" s="147"/>
      <c r="Z153" s="147"/>
      <c r="AA153" s="147"/>
      <c r="AB153" s="147"/>
      <c r="AC153" s="147"/>
      <c r="AD153" s="147" t="s">
        <v>114</v>
      </c>
      <c r="AE153" s="147">
        <v>0</v>
      </c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outlineLevel="1" x14ac:dyDescent="0.25">
      <c r="A154" s="148"/>
      <c r="B154" s="154"/>
      <c r="C154" s="195" t="s">
        <v>273</v>
      </c>
      <c r="D154" s="159"/>
      <c r="E154" s="167">
        <v>0.17</v>
      </c>
      <c r="F154" s="173"/>
      <c r="G154" s="173"/>
      <c r="H154" s="173"/>
      <c r="I154" s="173"/>
      <c r="J154" s="173"/>
      <c r="K154" s="173"/>
      <c r="L154" s="173"/>
      <c r="M154" s="173"/>
      <c r="N154" s="157"/>
      <c r="O154" s="157"/>
      <c r="P154" s="157"/>
      <c r="Q154" s="157"/>
      <c r="R154" s="157"/>
      <c r="S154" s="157"/>
      <c r="T154" s="158"/>
      <c r="U154" s="157"/>
      <c r="V154" s="147"/>
      <c r="W154" s="147"/>
      <c r="X154" s="147"/>
      <c r="Y154" s="147"/>
      <c r="Z154" s="147"/>
      <c r="AA154" s="147"/>
      <c r="AB154" s="147"/>
      <c r="AC154" s="147"/>
      <c r="AD154" s="147" t="s">
        <v>114</v>
      </c>
      <c r="AE154" s="147">
        <v>0</v>
      </c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outlineLevel="1" x14ac:dyDescent="0.25">
      <c r="A155" s="148"/>
      <c r="B155" s="154"/>
      <c r="C155" s="195" t="s">
        <v>274</v>
      </c>
      <c r="D155" s="159"/>
      <c r="E155" s="167">
        <v>0.26</v>
      </c>
      <c r="F155" s="173"/>
      <c r="G155" s="173"/>
      <c r="H155" s="173"/>
      <c r="I155" s="173"/>
      <c r="J155" s="173"/>
      <c r="K155" s="173"/>
      <c r="L155" s="173"/>
      <c r="M155" s="173"/>
      <c r="N155" s="157"/>
      <c r="O155" s="157"/>
      <c r="P155" s="157"/>
      <c r="Q155" s="157"/>
      <c r="R155" s="157"/>
      <c r="S155" s="157"/>
      <c r="T155" s="158"/>
      <c r="U155" s="157"/>
      <c r="V155" s="147"/>
      <c r="W155" s="147"/>
      <c r="X155" s="147"/>
      <c r="Y155" s="147"/>
      <c r="Z155" s="147"/>
      <c r="AA155" s="147"/>
      <c r="AB155" s="147"/>
      <c r="AC155" s="147"/>
      <c r="AD155" s="147" t="s">
        <v>114</v>
      </c>
      <c r="AE155" s="147">
        <v>0</v>
      </c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outlineLevel="1" x14ac:dyDescent="0.25">
      <c r="A156" s="148"/>
      <c r="B156" s="154"/>
      <c r="C156" s="195" t="s">
        <v>275</v>
      </c>
      <c r="D156" s="159"/>
      <c r="E156" s="167">
        <v>0.442</v>
      </c>
      <c r="F156" s="173"/>
      <c r="G156" s="173"/>
      <c r="H156" s="173"/>
      <c r="I156" s="173"/>
      <c r="J156" s="173"/>
      <c r="K156" s="173"/>
      <c r="L156" s="173"/>
      <c r="M156" s="173"/>
      <c r="N156" s="157"/>
      <c r="O156" s="157"/>
      <c r="P156" s="157"/>
      <c r="Q156" s="157"/>
      <c r="R156" s="157"/>
      <c r="S156" s="157"/>
      <c r="T156" s="158"/>
      <c r="U156" s="157"/>
      <c r="V156" s="147"/>
      <c r="W156" s="147"/>
      <c r="X156" s="147"/>
      <c r="Y156" s="147"/>
      <c r="Z156" s="147"/>
      <c r="AA156" s="147"/>
      <c r="AB156" s="147"/>
      <c r="AC156" s="147"/>
      <c r="AD156" s="147" t="s">
        <v>114</v>
      </c>
      <c r="AE156" s="147">
        <v>0</v>
      </c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outlineLevel="1" x14ac:dyDescent="0.25">
      <c r="A157" s="148">
        <v>38</v>
      </c>
      <c r="B157" s="154" t="s">
        <v>276</v>
      </c>
      <c r="C157" s="194" t="s">
        <v>277</v>
      </c>
      <c r="D157" s="156" t="s">
        <v>169</v>
      </c>
      <c r="E157" s="166">
        <v>1.6539999999999999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57">
        <v>0</v>
      </c>
      <c r="O157" s="157">
        <f>ROUND(E157*N157,5)</f>
        <v>0</v>
      </c>
      <c r="P157" s="157">
        <v>0</v>
      </c>
      <c r="Q157" s="157">
        <f>ROUND(E157*P157,5)</f>
        <v>0</v>
      </c>
      <c r="R157" s="157"/>
      <c r="S157" s="206" t="s">
        <v>400</v>
      </c>
      <c r="T157" s="158">
        <v>0.24</v>
      </c>
      <c r="U157" s="157">
        <f>ROUND(E157*T157,2)</f>
        <v>0.4</v>
      </c>
      <c r="V157" s="147"/>
      <c r="W157" s="147"/>
      <c r="X157" s="147"/>
      <c r="Y157" s="147"/>
      <c r="Z157" s="147"/>
      <c r="AA157" s="147"/>
      <c r="AB157" s="147"/>
      <c r="AC157" s="147"/>
      <c r="AD157" s="147" t="s">
        <v>112</v>
      </c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outlineLevel="1" x14ac:dyDescent="0.25">
      <c r="A158" s="148">
        <v>39</v>
      </c>
      <c r="B158" s="154" t="s">
        <v>278</v>
      </c>
      <c r="C158" s="194" t="s">
        <v>279</v>
      </c>
      <c r="D158" s="156" t="s">
        <v>111</v>
      </c>
      <c r="E158" s="166">
        <v>1.3555199999999998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57">
        <v>2.5249999999999999</v>
      </c>
      <c r="O158" s="157">
        <f>ROUND(E158*N158,5)</f>
        <v>3.4226899999999998</v>
      </c>
      <c r="P158" s="157">
        <v>0</v>
      </c>
      <c r="Q158" s="157">
        <f>ROUND(E158*P158,5)</f>
        <v>0</v>
      </c>
      <c r="R158" s="157"/>
      <c r="S158" s="206" t="s">
        <v>400</v>
      </c>
      <c r="T158" s="158">
        <v>2.58</v>
      </c>
      <c r="U158" s="157">
        <f>ROUND(E158*T158,2)</f>
        <v>3.5</v>
      </c>
      <c r="V158" s="147"/>
      <c r="W158" s="147"/>
      <c r="X158" s="147"/>
      <c r="Y158" s="147"/>
      <c r="Z158" s="147"/>
      <c r="AA158" s="147"/>
      <c r="AB158" s="147"/>
      <c r="AC158" s="147"/>
      <c r="AD158" s="147" t="s">
        <v>112</v>
      </c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outlineLevel="1" x14ac:dyDescent="0.25">
      <c r="A159" s="148"/>
      <c r="B159" s="154"/>
      <c r="C159" s="195" t="s">
        <v>280</v>
      </c>
      <c r="D159" s="159"/>
      <c r="E159" s="167"/>
      <c r="F159" s="173"/>
      <c r="G159" s="173"/>
      <c r="H159" s="173"/>
      <c r="I159" s="173"/>
      <c r="J159" s="173"/>
      <c r="K159" s="173"/>
      <c r="L159" s="173"/>
      <c r="M159" s="173"/>
      <c r="N159" s="157"/>
      <c r="O159" s="157"/>
      <c r="P159" s="157"/>
      <c r="Q159" s="157"/>
      <c r="R159" s="157"/>
      <c r="S159" s="157"/>
      <c r="T159" s="158"/>
      <c r="U159" s="157"/>
      <c r="V159" s="147"/>
      <c r="W159" s="147"/>
      <c r="X159" s="147"/>
      <c r="Y159" s="147"/>
      <c r="Z159" s="147"/>
      <c r="AA159" s="147"/>
      <c r="AB159" s="147"/>
      <c r="AC159" s="147"/>
      <c r="AD159" s="147" t="s">
        <v>114</v>
      </c>
      <c r="AE159" s="147">
        <v>0</v>
      </c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outlineLevel="1" x14ac:dyDescent="0.25">
      <c r="A160" s="148"/>
      <c r="B160" s="154"/>
      <c r="C160" s="195" t="s">
        <v>281</v>
      </c>
      <c r="D160" s="159"/>
      <c r="E160" s="167">
        <v>0.39432</v>
      </c>
      <c r="F160" s="173"/>
      <c r="G160" s="173"/>
      <c r="H160" s="173"/>
      <c r="I160" s="173"/>
      <c r="J160" s="173"/>
      <c r="K160" s="173"/>
      <c r="L160" s="173"/>
      <c r="M160" s="173"/>
      <c r="N160" s="157"/>
      <c r="O160" s="157"/>
      <c r="P160" s="157"/>
      <c r="Q160" s="157"/>
      <c r="R160" s="157"/>
      <c r="S160" s="157"/>
      <c r="T160" s="158"/>
      <c r="U160" s="157"/>
      <c r="V160" s="147"/>
      <c r="W160" s="147"/>
      <c r="X160" s="147"/>
      <c r="Y160" s="147"/>
      <c r="Z160" s="147"/>
      <c r="AA160" s="147"/>
      <c r="AB160" s="147"/>
      <c r="AC160" s="147"/>
      <c r="AD160" s="147" t="s">
        <v>114</v>
      </c>
      <c r="AE160" s="147">
        <v>0</v>
      </c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outlineLevel="1" x14ac:dyDescent="0.25">
      <c r="A161" s="148"/>
      <c r="B161" s="154"/>
      <c r="C161" s="195" t="s">
        <v>282</v>
      </c>
      <c r="D161" s="159"/>
      <c r="E161" s="167">
        <v>0.1116</v>
      </c>
      <c r="F161" s="173"/>
      <c r="G161" s="173"/>
      <c r="H161" s="173"/>
      <c r="I161" s="173"/>
      <c r="J161" s="173"/>
      <c r="K161" s="173"/>
      <c r="L161" s="173"/>
      <c r="M161" s="173"/>
      <c r="N161" s="157"/>
      <c r="O161" s="157"/>
      <c r="P161" s="157"/>
      <c r="Q161" s="157"/>
      <c r="R161" s="157"/>
      <c r="S161" s="157"/>
      <c r="T161" s="158"/>
      <c r="U161" s="157"/>
      <c r="V161" s="147"/>
      <c r="W161" s="147"/>
      <c r="X161" s="147"/>
      <c r="Y161" s="147"/>
      <c r="Z161" s="147"/>
      <c r="AA161" s="147"/>
      <c r="AB161" s="147"/>
      <c r="AC161" s="147"/>
      <c r="AD161" s="147" t="s">
        <v>114</v>
      </c>
      <c r="AE161" s="147">
        <v>0</v>
      </c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outlineLevel="1" x14ac:dyDescent="0.25">
      <c r="A162" s="148"/>
      <c r="B162" s="154"/>
      <c r="C162" s="195" t="s">
        <v>283</v>
      </c>
      <c r="D162" s="159"/>
      <c r="E162" s="167">
        <v>0.18360000000000001</v>
      </c>
      <c r="F162" s="173"/>
      <c r="G162" s="173"/>
      <c r="H162" s="173"/>
      <c r="I162" s="173"/>
      <c r="J162" s="173"/>
      <c r="K162" s="173"/>
      <c r="L162" s="173"/>
      <c r="M162" s="173"/>
      <c r="N162" s="157"/>
      <c r="O162" s="157"/>
      <c r="P162" s="157"/>
      <c r="Q162" s="157"/>
      <c r="R162" s="157"/>
      <c r="S162" s="157"/>
      <c r="T162" s="158"/>
      <c r="U162" s="157"/>
      <c r="V162" s="147"/>
      <c r="W162" s="147"/>
      <c r="X162" s="147"/>
      <c r="Y162" s="147"/>
      <c r="Z162" s="147"/>
      <c r="AA162" s="147"/>
      <c r="AB162" s="147"/>
      <c r="AC162" s="147"/>
      <c r="AD162" s="147" t="s">
        <v>114</v>
      </c>
      <c r="AE162" s="147">
        <v>0</v>
      </c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outlineLevel="1" x14ac:dyDescent="0.25">
      <c r="A163" s="148"/>
      <c r="B163" s="154"/>
      <c r="C163" s="195" t="s">
        <v>284</v>
      </c>
      <c r="D163" s="159"/>
      <c r="E163" s="167">
        <v>0.29880000000000001</v>
      </c>
      <c r="F163" s="173"/>
      <c r="G163" s="173"/>
      <c r="H163" s="173"/>
      <c r="I163" s="173"/>
      <c r="J163" s="173"/>
      <c r="K163" s="173"/>
      <c r="L163" s="173"/>
      <c r="M163" s="173"/>
      <c r="N163" s="157"/>
      <c r="O163" s="157"/>
      <c r="P163" s="157"/>
      <c r="Q163" s="157"/>
      <c r="R163" s="157"/>
      <c r="S163" s="157"/>
      <c r="T163" s="158"/>
      <c r="U163" s="157"/>
      <c r="V163" s="147"/>
      <c r="W163" s="147"/>
      <c r="X163" s="147"/>
      <c r="Y163" s="147"/>
      <c r="Z163" s="147"/>
      <c r="AA163" s="147"/>
      <c r="AB163" s="147"/>
      <c r="AC163" s="147"/>
      <c r="AD163" s="147" t="s">
        <v>114</v>
      </c>
      <c r="AE163" s="147">
        <v>0</v>
      </c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outlineLevel="1" x14ac:dyDescent="0.25">
      <c r="A164" s="148"/>
      <c r="B164" s="154"/>
      <c r="C164" s="195" t="s">
        <v>285</v>
      </c>
      <c r="D164" s="159"/>
      <c r="E164" s="167">
        <v>0.36720000000000003</v>
      </c>
      <c r="F164" s="173"/>
      <c r="G164" s="173"/>
      <c r="H164" s="173"/>
      <c r="I164" s="173"/>
      <c r="J164" s="173"/>
      <c r="K164" s="173"/>
      <c r="L164" s="173"/>
      <c r="M164" s="173"/>
      <c r="N164" s="157"/>
      <c r="O164" s="157"/>
      <c r="P164" s="157"/>
      <c r="Q164" s="157"/>
      <c r="R164" s="157"/>
      <c r="S164" s="157"/>
      <c r="T164" s="158"/>
      <c r="U164" s="157"/>
      <c r="V164" s="147"/>
      <c r="W164" s="147"/>
      <c r="X164" s="147"/>
      <c r="Y164" s="147"/>
      <c r="Z164" s="147"/>
      <c r="AA164" s="147"/>
      <c r="AB164" s="147"/>
      <c r="AC164" s="147"/>
      <c r="AD164" s="147" t="s">
        <v>114</v>
      </c>
      <c r="AE164" s="147">
        <v>0</v>
      </c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outlineLevel="1" x14ac:dyDescent="0.25">
      <c r="A165" s="148">
        <v>40</v>
      </c>
      <c r="B165" s="154" t="s">
        <v>286</v>
      </c>
      <c r="C165" s="194" t="s">
        <v>287</v>
      </c>
      <c r="D165" s="156" t="s">
        <v>111</v>
      </c>
      <c r="E165" s="166">
        <v>1.3555200000000001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57">
        <v>0</v>
      </c>
      <c r="O165" s="157">
        <f>ROUND(E165*N165,5)</f>
        <v>0</v>
      </c>
      <c r="P165" s="157">
        <v>0</v>
      </c>
      <c r="Q165" s="157">
        <f>ROUND(E165*P165,5)</f>
        <v>0</v>
      </c>
      <c r="R165" s="157"/>
      <c r="S165" s="206" t="s">
        <v>400</v>
      </c>
      <c r="T165" s="158">
        <v>0.23300000000000001</v>
      </c>
      <c r="U165" s="157">
        <f>ROUND(E165*T165,2)</f>
        <v>0.32</v>
      </c>
      <c r="V165" s="147"/>
      <c r="W165" s="147"/>
      <c r="X165" s="147"/>
      <c r="Y165" s="147"/>
      <c r="Z165" s="147"/>
      <c r="AA165" s="147"/>
      <c r="AB165" s="147"/>
      <c r="AC165" s="147"/>
      <c r="AD165" s="147" t="s">
        <v>112</v>
      </c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outlineLevel="1" x14ac:dyDescent="0.25">
      <c r="A166" s="148">
        <v>41</v>
      </c>
      <c r="B166" s="154" t="s">
        <v>288</v>
      </c>
      <c r="C166" s="194" t="s">
        <v>289</v>
      </c>
      <c r="D166" s="156" t="s">
        <v>111</v>
      </c>
      <c r="E166" s="166">
        <v>1.3555200000000001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57">
        <v>0</v>
      </c>
      <c r="O166" s="157">
        <f>ROUND(E166*N166,5)</f>
        <v>0</v>
      </c>
      <c r="P166" s="157">
        <v>0</v>
      </c>
      <c r="Q166" s="157">
        <f>ROUND(E166*P166,5)</f>
        <v>0</v>
      </c>
      <c r="R166" s="157"/>
      <c r="S166" s="206" t="s">
        <v>400</v>
      </c>
      <c r="T166" s="158">
        <v>2.7</v>
      </c>
      <c r="U166" s="157">
        <f>ROUND(E166*T166,2)</f>
        <v>3.66</v>
      </c>
      <c r="V166" s="147"/>
      <c r="W166" s="147"/>
      <c r="X166" s="147"/>
      <c r="Y166" s="147"/>
      <c r="Z166" s="147"/>
      <c r="AA166" s="147"/>
      <c r="AB166" s="147"/>
      <c r="AC166" s="147"/>
      <c r="AD166" s="147" t="s">
        <v>112</v>
      </c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outlineLevel="1" x14ac:dyDescent="0.25">
      <c r="A167" s="148">
        <v>42</v>
      </c>
      <c r="B167" s="154" t="s">
        <v>290</v>
      </c>
      <c r="C167" s="194" t="s">
        <v>291</v>
      </c>
      <c r="D167" s="156" t="s">
        <v>158</v>
      </c>
      <c r="E167" s="166">
        <v>13.1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57">
        <v>0</v>
      </c>
      <c r="O167" s="157">
        <f>ROUND(E167*N167,5)</f>
        <v>0</v>
      </c>
      <c r="P167" s="157">
        <v>0</v>
      </c>
      <c r="Q167" s="157">
        <f>ROUND(E167*P167,5)</f>
        <v>0</v>
      </c>
      <c r="R167" s="157"/>
      <c r="S167" s="206" t="s">
        <v>400</v>
      </c>
      <c r="T167" s="158">
        <v>0.46500000000000002</v>
      </c>
      <c r="U167" s="157">
        <f>ROUND(E167*T167,2)</f>
        <v>6.09</v>
      </c>
      <c r="V167" s="147"/>
      <c r="W167" s="147"/>
      <c r="X167" s="147"/>
      <c r="Y167" s="147"/>
      <c r="Z167" s="147"/>
      <c r="AA167" s="147"/>
      <c r="AB167" s="147"/>
      <c r="AC167" s="147"/>
      <c r="AD167" s="147" t="s">
        <v>112</v>
      </c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outlineLevel="1" x14ac:dyDescent="0.25">
      <c r="A168" s="148"/>
      <c r="B168" s="154"/>
      <c r="C168" s="195" t="s">
        <v>280</v>
      </c>
      <c r="D168" s="159"/>
      <c r="E168" s="167"/>
      <c r="F168" s="173"/>
      <c r="G168" s="173"/>
      <c r="H168" s="173"/>
      <c r="I168" s="173"/>
      <c r="J168" s="173"/>
      <c r="K168" s="173"/>
      <c r="L168" s="173"/>
      <c r="M168" s="173"/>
      <c r="N168" s="157"/>
      <c r="O168" s="157"/>
      <c r="P168" s="157"/>
      <c r="Q168" s="157"/>
      <c r="R168" s="157"/>
      <c r="S168" s="157"/>
      <c r="T168" s="158"/>
      <c r="U168" s="157"/>
      <c r="V168" s="147"/>
      <c r="W168" s="147"/>
      <c r="X168" s="147"/>
      <c r="Y168" s="147"/>
      <c r="Z168" s="147"/>
      <c r="AA168" s="147"/>
      <c r="AB168" s="147"/>
      <c r="AC168" s="147"/>
      <c r="AD168" s="147" t="s">
        <v>114</v>
      </c>
      <c r="AE168" s="147">
        <v>0</v>
      </c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outlineLevel="1" x14ac:dyDescent="0.25">
      <c r="A169" s="148"/>
      <c r="B169" s="154"/>
      <c r="C169" s="195" t="s">
        <v>292</v>
      </c>
      <c r="D169" s="159"/>
      <c r="E169" s="167">
        <v>5.3</v>
      </c>
      <c r="F169" s="173"/>
      <c r="G169" s="173"/>
      <c r="H169" s="173"/>
      <c r="I169" s="173"/>
      <c r="J169" s="173"/>
      <c r="K169" s="173"/>
      <c r="L169" s="173"/>
      <c r="M169" s="173"/>
      <c r="N169" s="157"/>
      <c r="O169" s="157"/>
      <c r="P169" s="157"/>
      <c r="Q169" s="157"/>
      <c r="R169" s="157"/>
      <c r="S169" s="157"/>
      <c r="T169" s="158"/>
      <c r="U169" s="157"/>
      <c r="V169" s="147"/>
      <c r="W169" s="147"/>
      <c r="X169" s="147"/>
      <c r="Y169" s="147"/>
      <c r="Z169" s="147"/>
      <c r="AA169" s="147"/>
      <c r="AB169" s="147"/>
      <c r="AC169" s="147"/>
      <c r="AD169" s="147" t="s">
        <v>114</v>
      </c>
      <c r="AE169" s="147">
        <v>0</v>
      </c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outlineLevel="1" x14ac:dyDescent="0.25">
      <c r="A170" s="148"/>
      <c r="B170" s="154"/>
      <c r="C170" s="195" t="s">
        <v>293</v>
      </c>
      <c r="D170" s="159"/>
      <c r="E170" s="167">
        <v>1.5</v>
      </c>
      <c r="F170" s="173"/>
      <c r="G170" s="173"/>
      <c r="H170" s="173"/>
      <c r="I170" s="173"/>
      <c r="J170" s="173"/>
      <c r="K170" s="173"/>
      <c r="L170" s="173"/>
      <c r="M170" s="173"/>
      <c r="N170" s="157"/>
      <c r="O170" s="157"/>
      <c r="P170" s="157"/>
      <c r="Q170" s="157"/>
      <c r="R170" s="157"/>
      <c r="S170" s="157"/>
      <c r="T170" s="158"/>
      <c r="U170" s="157"/>
      <c r="V170" s="147"/>
      <c r="W170" s="147"/>
      <c r="X170" s="147"/>
      <c r="Y170" s="147"/>
      <c r="Z170" s="147"/>
      <c r="AA170" s="147"/>
      <c r="AB170" s="147"/>
      <c r="AC170" s="147"/>
      <c r="AD170" s="147" t="s">
        <v>114</v>
      </c>
      <c r="AE170" s="147">
        <v>0</v>
      </c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outlineLevel="1" x14ac:dyDescent="0.25">
      <c r="A171" s="148"/>
      <c r="B171" s="154"/>
      <c r="C171" s="195" t="s">
        <v>294</v>
      </c>
      <c r="D171" s="159"/>
      <c r="E171" s="167">
        <v>1.5</v>
      </c>
      <c r="F171" s="173"/>
      <c r="G171" s="173"/>
      <c r="H171" s="173"/>
      <c r="I171" s="173"/>
      <c r="J171" s="173"/>
      <c r="K171" s="173"/>
      <c r="L171" s="173"/>
      <c r="M171" s="173"/>
      <c r="N171" s="157"/>
      <c r="O171" s="157"/>
      <c r="P171" s="157"/>
      <c r="Q171" s="157"/>
      <c r="R171" s="157"/>
      <c r="S171" s="157"/>
      <c r="T171" s="158"/>
      <c r="U171" s="157"/>
      <c r="V171" s="147"/>
      <c r="W171" s="147"/>
      <c r="X171" s="147"/>
      <c r="Y171" s="147"/>
      <c r="Z171" s="147"/>
      <c r="AA171" s="147"/>
      <c r="AB171" s="147"/>
      <c r="AC171" s="147"/>
      <c r="AD171" s="147" t="s">
        <v>114</v>
      </c>
      <c r="AE171" s="147">
        <v>0</v>
      </c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outlineLevel="1" x14ac:dyDescent="0.25">
      <c r="A172" s="148"/>
      <c r="B172" s="154"/>
      <c r="C172" s="195" t="s">
        <v>295</v>
      </c>
      <c r="D172" s="159"/>
      <c r="E172" s="167">
        <v>1.8</v>
      </c>
      <c r="F172" s="173"/>
      <c r="G172" s="173"/>
      <c r="H172" s="173"/>
      <c r="I172" s="173"/>
      <c r="J172" s="173"/>
      <c r="K172" s="173"/>
      <c r="L172" s="173"/>
      <c r="M172" s="173"/>
      <c r="N172" s="157"/>
      <c r="O172" s="157"/>
      <c r="P172" s="157"/>
      <c r="Q172" s="157"/>
      <c r="R172" s="157"/>
      <c r="S172" s="157"/>
      <c r="T172" s="158"/>
      <c r="U172" s="157"/>
      <c r="V172" s="147"/>
      <c r="W172" s="147"/>
      <c r="X172" s="147"/>
      <c r="Y172" s="147"/>
      <c r="Z172" s="147"/>
      <c r="AA172" s="147"/>
      <c r="AB172" s="147"/>
      <c r="AC172" s="147"/>
      <c r="AD172" s="147" t="s">
        <v>114</v>
      </c>
      <c r="AE172" s="147">
        <v>0</v>
      </c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outlineLevel="1" x14ac:dyDescent="0.25">
      <c r="A173" s="148"/>
      <c r="B173" s="154"/>
      <c r="C173" s="195" t="s">
        <v>296</v>
      </c>
      <c r="D173" s="159"/>
      <c r="E173" s="167">
        <v>3</v>
      </c>
      <c r="F173" s="173"/>
      <c r="G173" s="173"/>
      <c r="H173" s="173"/>
      <c r="I173" s="173"/>
      <c r="J173" s="173"/>
      <c r="K173" s="173"/>
      <c r="L173" s="173"/>
      <c r="M173" s="173"/>
      <c r="N173" s="157"/>
      <c r="O173" s="157"/>
      <c r="P173" s="157"/>
      <c r="Q173" s="157"/>
      <c r="R173" s="157"/>
      <c r="S173" s="157"/>
      <c r="T173" s="158"/>
      <c r="U173" s="157"/>
      <c r="V173" s="147"/>
      <c r="W173" s="147"/>
      <c r="X173" s="147"/>
      <c r="Y173" s="147"/>
      <c r="Z173" s="147"/>
      <c r="AA173" s="147"/>
      <c r="AB173" s="147"/>
      <c r="AC173" s="147"/>
      <c r="AD173" s="147" t="s">
        <v>114</v>
      </c>
      <c r="AE173" s="147">
        <v>0</v>
      </c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x14ac:dyDescent="0.25">
      <c r="A174" s="149" t="s">
        <v>107</v>
      </c>
      <c r="B174" s="155" t="s">
        <v>66</v>
      </c>
      <c r="C174" s="196" t="s">
        <v>67</v>
      </c>
      <c r="D174" s="160"/>
      <c r="E174" s="168"/>
      <c r="F174" s="174"/>
      <c r="G174" s="174">
        <f>SUMIF(AD175:AD193,"&lt;&gt;NOR",G175:G193)</f>
        <v>0</v>
      </c>
      <c r="H174" s="174"/>
      <c r="I174" s="174">
        <f>SUM(I175:I193)</f>
        <v>0</v>
      </c>
      <c r="J174" s="174"/>
      <c r="K174" s="174">
        <f>SUM(K175:K193)</f>
        <v>0</v>
      </c>
      <c r="L174" s="174"/>
      <c r="M174" s="174">
        <f>SUM(M175:M193)</f>
        <v>0</v>
      </c>
      <c r="N174" s="161"/>
      <c r="O174" s="161">
        <f>SUM(O175:O193)</f>
        <v>1.1325600000000002</v>
      </c>
      <c r="P174" s="161"/>
      <c r="Q174" s="161">
        <f>SUM(Q175:Q193)</f>
        <v>0</v>
      </c>
      <c r="R174" s="161"/>
      <c r="S174" s="161"/>
      <c r="T174" s="162"/>
      <c r="U174" s="161">
        <f>SUM(U175:U193)</f>
        <v>2.2299999999999995</v>
      </c>
      <c r="AD174" t="s">
        <v>108</v>
      </c>
    </row>
    <row r="175" spans="1:59" ht="20.399999999999999" outlineLevel="1" x14ac:dyDescent="0.25">
      <c r="A175" s="148">
        <v>43</v>
      </c>
      <c r="B175" s="154" t="s">
        <v>297</v>
      </c>
      <c r="C175" s="194" t="s">
        <v>298</v>
      </c>
      <c r="D175" s="156" t="s">
        <v>220</v>
      </c>
      <c r="E175" s="166">
        <v>1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57">
        <v>8.1979999999999997E-2</v>
      </c>
      <c r="O175" s="157">
        <f>ROUND(E175*N175,5)</f>
        <v>8.1979999999999997E-2</v>
      </c>
      <c r="P175" s="157">
        <v>0</v>
      </c>
      <c r="Q175" s="157">
        <f>ROUND(E175*P175,5)</f>
        <v>0</v>
      </c>
      <c r="R175" s="157"/>
      <c r="S175" s="206" t="s">
        <v>400</v>
      </c>
      <c r="T175" s="158">
        <v>0.3</v>
      </c>
      <c r="U175" s="157">
        <f>ROUND(E175*T175,2)</f>
        <v>0.3</v>
      </c>
      <c r="V175" s="147"/>
      <c r="W175" s="147"/>
      <c r="X175" s="147"/>
      <c r="Y175" s="147"/>
      <c r="Z175" s="147"/>
      <c r="AA175" s="147"/>
      <c r="AB175" s="147"/>
      <c r="AC175" s="147"/>
      <c r="AD175" s="147" t="s">
        <v>112</v>
      </c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outlineLevel="1" x14ac:dyDescent="0.25">
      <c r="A176" s="148"/>
      <c r="B176" s="154"/>
      <c r="C176" s="195" t="s">
        <v>299</v>
      </c>
      <c r="D176" s="159"/>
      <c r="E176" s="167">
        <v>1</v>
      </c>
      <c r="F176" s="173"/>
      <c r="G176" s="173"/>
      <c r="H176" s="173"/>
      <c r="I176" s="173"/>
      <c r="J176" s="173"/>
      <c r="K176" s="173"/>
      <c r="L176" s="173"/>
      <c r="M176" s="173"/>
      <c r="N176" s="157"/>
      <c r="O176" s="157"/>
      <c r="P176" s="157"/>
      <c r="Q176" s="157"/>
      <c r="R176" s="157"/>
      <c r="S176" s="157"/>
      <c r="T176" s="158"/>
      <c r="U176" s="157"/>
      <c r="V176" s="147"/>
      <c r="W176" s="147"/>
      <c r="X176" s="147"/>
      <c r="Y176" s="147"/>
      <c r="Z176" s="147"/>
      <c r="AA176" s="147"/>
      <c r="AB176" s="147"/>
      <c r="AC176" s="147"/>
      <c r="AD176" s="147" t="s">
        <v>114</v>
      </c>
      <c r="AE176" s="147">
        <v>0</v>
      </c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outlineLevel="1" x14ac:dyDescent="0.25">
      <c r="A177" s="148">
        <v>44</v>
      </c>
      <c r="B177" s="154" t="s">
        <v>300</v>
      </c>
      <c r="C177" s="194" t="s">
        <v>301</v>
      </c>
      <c r="D177" s="156" t="s">
        <v>111</v>
      </c>
      <c r="E177" s="166">
        <v>0.54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57">
        <v>1.8907700000000001</v>
      </c>
      <c r="O177" s="157">
        <f>ROUND(E177*N177,5)</f>
        <v>1.02102</v>
      </c>
      <c r="P177" s="157">
        <v>0</v>
      </c>
      <c r="Q177" s="157">
        <f>ROUND(E177*P177,5)</f>
        <v>0</v>
      </c>
      <c r="R177" s="157"/>
      <c r="S177" s="206" t="s">
        <v>400</v>
      </c>
      <c r="T177" s="158">
        <v>1.6950000000000001</v>
      </c>
      <c r="U177" s="157">
        <f>ROUND(E177*T177,2)</f>
        <v>0.92</v>
      </c>
      <c r="V177" s="147"/>
      <c r="W177" s="147"/>
      <c r="X177" s="147"/>
      <c r="Y177" s="147"/>
      <c r="Z177" s="147"/>
      <c r="AA177" s="147"/>
      <c r="AB177" s="147"/>
      <c r="AC177" s="147"/>
      <c r="AD177" s="147" t="s">
        <v>112</v>
      </c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outlineLevel="1" x14ac:dyDescent="0.25">
      <c r="A178" s="148"/>
      <c r="B178" s="154"/>
      <c r="C178" s="195" t="s">
        <v>302</v>
      </c>
      <c r="D178" s="159"/>
      <c r="E178" s="167">
        <v>0.54</v>
      </c>
      <c r="F178" s="173"/>
      <c r="G178" s="173"/>
      <c r="H178" s="173"/>
      <c r="I178" s="173"/>
      <c r="J178" s="173"/>
      <c r="K178" s="173"/>
      <c r="L178" s="173"/>
      <c r="M178" s="173"/>
      <c r="N178" s="157"/>
      <c r="O178" s="157"/>
      <c r="P178" s="157"/>
      <c r="Q178" s="157"/>
      <c r="R178" s="157"/>
      <c r="S178" s="157"/>
      <c r="T178" s="158"/>
      <c r="U178" s="157"/>
      <c r="V178" s="147"/>
      <c r="W178" s="147"/>
      <c r="X178" s="147"/>
      <c r="Y178" s="147"/>
      <c r="Z178" s="147"/>
      <c r="AA178" s="147"/>
      <c r="AB178" s="147"/>
      <c r="AC178" s="147"/>
      <c r="AD178" s="147" t="s">
        <v>114</v>
      </c>
      <c r="AE178" s="147">
        <v>0</v>
      </c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outlineLevel="1" x14ac:dyDescent="0.25">
      <c r="A179" s="148">
        <v>45</v>
      </c>
      <c r="B179" s="154" t="s">
        <v>303</v>
      </c>
      <c r="C179" s="194" t="s">
        <v>304</v>
      </c>
      <c r="D179" s="156" t="s">
        <v>220</v>
      </c>
      <c r="E179" s="166">
        <v>1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57">
        <v>1.0000000000000001E-5</v>
      </c>
      <c r="O179" s="157">
        <f>ROUND(E179*N179,5)</f>
        <v>1.0000000000000001E-5</v>
      </c>
      <c r="P179" s="157">
        <v>0</v>
      </c>
      <c r="Q179" s="157">
        <f>ROUND(E179*P179,5)</f>
        <v>0</v>
      </c>
      <c r="R179" s="157"/>
      <c r="S179" s="206" t="s">
        <v>400</v>
      </c>
      <c r="T179" s="158">
        <v>0.17599999999999999</v>
      </c>
      <c r="U179" s="157">
        <f>ROUND(E179*T179,2)</f>
        <v>0.18</v>
      </c>
      <c r="V179" s="147"/>
      <c r="W179" s="147"/>
      <c r="X179" s="147"/>
      <c r="Y179" s="147"/>
      <c r="Z179" s="147"/>
      <c r="AA179" s="147"/>
      <c r="AB179" s="147"/>
      <c r="AC179" s="147"/>
      <c r="AD179" s="147" t="s">
        <v>112</v>
      </c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outlineLevel="1" x14ac:dyDescent="0.25">
      <c r="A180" s="148">
        <v>46</v>
      </c>
      <c r="B180" s="154" t="s">
        <v>305</v>
      </c>
      <c r="C180" s="194" t="s">
        <v>306</v>
      </c>
      <c r="D180" s="156" t="s">
        <v>220</v>
      </c>
      <c r="E180" s="166">
        <v>1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57">
        <v>6.6E-4</v>
      </c>
      <c r="O180" s="157">
        <f>ROUND(E180*N180,5)</f>
        <v>6.6E-4</v>
      </c>
      <c r="P180" s="157">
        <v>0</v>
      </c>
      <c r="Q180" s="157">
        <f>ROUND(E180*P180,5)</f>
        <v>0</v>
      </c>
      <c r="R180" s="157"/>
      <c r="S180" s="206" t="s">
        <v>400</v>
      </c>
      <c r="T180" s="158">
        <v>0</v>
      </c>
      <c r="U180" s="157">
        <f>ROUND(E180*T180,2)</f>
        <v>0</v>
      </c>
      <c r="V180" s="147"/>
      <c r="W180" s="147"/>
      <c r="X180" s="147"/>
      <c r="Y180" s="147"/>
      <c r="Z180" s="147"/>
      <c r="AA180" s="147"/>
      <c r="AB180" s="147"/>
      <c r="AC180" s="147"/>
      <c r="AD180" s="147" t="s">
        <v>164</v>
      </c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outlineLevel="1" x14ac:dyDescent="0.25">
      <c r="A181" s="148">
        <v>47</v>
      </c>
      <c r="B181" s="154" t="s">
        <v>307</v>
      </c>
      <c r="C181" s="194" t="s">
        <v>308</v>
      </c>
      <c r="D181" s="156" t="s">
        <v>158</v>
      </c>
      <c r="E181" s="166">
        <v>9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57">
        <v>0</v>
      </c>
      <c r="O181" s="157">
        <f>ROUND(E181*N181,5)</f>
        <v>0</v>
      </c>
      <c r="P181" s="157">
        <v>0</v>
      </c>
      <c r="Q181" s="157">
        <f>ROUND(E181*P181,5)</f>
        <v>0</v>
      </c>
      <c r="R181" s="157"/>
      <c r="S181" s="206" t="s">
        <v>400</v>
      </c>
      <c r="T181" s="158">
        <v>6.6000000000000003E-2</v>
      </c>
      <c r="U181" s="157">
        <f>ROUND(E181*T181,2)</f>
        <v>0.59</v>
      </c>
      <c r="V181" s="147"/>
      <c r="W181" s="147"/>
      <c r="X181" s="147"/>
      <c r="Y181" s="147"/>
      <c r="Z181" s="147"/>
      <c r="AA181" s="147"/>
      <c r="AB181" s="147"/>
      <c r="AC181" s="147"/>
      <c r="AD181" s="147" t="s">
        <v>112</v>
      </c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outlineLevel="1" x14ac:dyDescent="0.25">
      <c r="A182" s="148"/>
      <c r="B182" s="154"/>
      <c r="C182" s="195" t="s">
        <v>309</v>
      </c>
      <c r="D182" s="159"/>
      <c r="E182" s="167">
        <v>9</v>
      </c>
      <c r="F182" s="173"/>
      <c r="G182" s="173"/>
      <c r="H182" s="173"/>
      <c r="I182" s="173"/>
      <c r="J182" s="173"/>
      <c r="K182" s="173"/>
      <c r="L182" s="173"/>
      <c r="M182" s="173"/>
      <c r="N182" s="157"/>
      <c r="O182" s="157"/>
      <c r="P182" s="157"/>
      <c r="Q182" s="157"/>
      <c r="R182" s="157"/>
      <c r="S182" s="157"/>
      <c r="T182" s="158"/>
      <c r="U182" s="157"/>
      <c r="V182" s="147"/>
      <c r="W182" s="147"/>
      <c r="X182" s="147"/>
      <c r="Y182" s="147"/>
      <c r="Z182" s="147"/>
      <c r="AA182" s="147"/>
      <c r="AB182" s="147"/>
      <c r="AC182" s="147"/>
      <c r="AD182" s="147" t="s">
        <v>114</v>
      </c>
      <c r="AE182" s="147">
        <v>0</v>
      </c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outlineLevel="1" x14ac:dyDescent="0.25">
      <c r="A183" s="148">
        <v>48</v>
      </c>
      <c r="B183" s="154" t="s">
        <v>310</v>
      </c>
      <c r="C183" s="194" t="s">
        <v>311</v>
      </c>
      <c r="D183" s="156" t="s">
        <v>220</v>
      </c>
      <c r="E183" s="166">
        <v>2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57">
        <v>9.6299999999999997E-3</v>
      </c>
      <c r="O183" s="157">
        <f>ROUND(E183*N183,5)</f>
        <v>1.9259999999999999E-2</v>
      </c>
      <c r="P183" s="157">
        <v>0</v>
      </c>
      <c r="Q183" s="157">
        <f>ROUND(E183*P183,5)</f>
        <v>0</v>
      </c>
      <c r="R183" s="157"/>
      <c r="S183" s="206" t="s">
        <v>400</v>
      </c>
      <c r="T183" s="158">
        <v>0</v>
      </c>
      <c r="U183" s="157">
        <f>ROUND(E183*T183,2)</f>
        <v>0</v>
      </c>
      <c r="V183" s="147"/>
      <c r="W183" s="147"/>
      <c r="X183" s="147"/>
      <c r="Y183" s="147"/>
      <c r="Z183" s="147"/>
      <c r="AA183" s="147"/>
      <c r="AB183" s="147"/>
      <c r="AC183" s="147"/>
      <c r="AD183" s="147" t="s">
        <v>164</v>
      </c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outlineLevel="1" x14ac:dyDescent="0.25">
      <c r="A184" s="148"/>
      <c r="B184" s="154"/>
      <c r="C184" s="197" t="s">
        <v>202</v>
      </c>
      <c r="D184" s="163"/>
      <c r="E184" s="169"/>
      <c r="F184" s="173"/>
      <c r="G184" s="173"/>
      <c r="H184" s="173"/>
      <c r="I184" s="173"/>
      <c r="J184" s="173"/>
      <c r="K184" s="173"/>
      <c r="L184" s="173"/>
      <c r="M184" s="173"/>
      <c r="N184" s="157"/>
      <c r="O184" s="157"/>
      <c r="P184" s="157"/>
      <c r="Q184" s="157"/>
      <c r="R184" s="157"/>
      <c r="S184" s="157"/>
      <c r="T184" s="158"/>
      <c r="U184" s="157"/>
      <c r="V184" s="147"/>
      <c r="W184" s="147"/>
      <c r="X184" s="147"/>
      <c r="Y184" s="147"/>
      <c r="Z184" s="147"/>
      <c r="AA184" s="147"/>
      <c r="AB184" s="147"/>
      <c r="AC184" s="147"/>
      <c r="AD184" s="147" t="s">
        <v>114</v>
      </c>
      <c r="AE184" s="147">
        <v>2</v>
      </c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outlineLevel="1" x14ac:dyDescent="0.25">
      <c r="A185" s="148"/>
      <c r="B185" s="154"/>
      <c r="C185" s="198" t="s">
        <v>312</v>
      </c>
      <c r="D185" s="163"/>
      <c r="E185" s="169">
        <v>6</v>
      </c>
      <c r="F185" s="173"/>
      <c r="G185" s="173"/>
      <c r="H185" s="173"/>
      <c r="I185" s="173"/>
      <c r="J185" s="173"/>
      <c r="K185" s="173"/>
      <c r="L185" s="173"/>
      <c r="M185" s="173"/>
      <c r="N185" s="157"/>
      <c r="O185" s="157"/>
      <c r="P185" s="157"/>
      <c r="Q185" s="157"/>
      <c r="R185" s="157"/>
      <c r="S185" s="157"/>
      <c r="T185" s="158"/>
      <c r="U185" s="157"/>
      <c r="V185" s="147"/>
      <c r="W185" s="147"/>
      <c r="X185" s="147"/>
      <c r="Y185" s="147"/>
      <c r="Z185" s="147"/>
      <c r="AA185" s="147"/>
      <c r="AB185" s="147"/>
      <c r="AC185" s="147"/>
      <c r="AD185" s="147" t="s">
        <v>114</v>
      </c>
      <c r="AE185" s="147">
        <v>2</v>
      </c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outlineLevel="1" x14ac:dyDescent="0.25">
      <c r="A186" s="148"/>
      <c r="B186" s="154"/>
      <c r="C186" s="197" t="s">
        <v>209</v>
      </c>
      <c r="D186" s="163"/>
      <c r="E186" s="169"/>
      <c r="F186" s="173"/>
      <c r="G186" s="173"/>
      <c r="H186" s="173"/>
      <c r="I186" s="173"/>
      <c r="J186" s="173"/>
      <c r="K186" s="173"/>
      <c r="L186" s="173"/>
      <c r="M186" s="173"/>
      <c r="N186" s="157"/>
      <c r="O186" s="157"/>
      <c r="P186" s="157"/>
      <c r="Q186" s="157"/>
      <c r="R186" s="157"/>
      <c r="S186" s="157"/>
      <c r="T186" s="158"/>
      <c r="U186" s="157"/>
      <c r="V186" s="147"/>
      <c r="W186" s="147"/>
      <c r="X186" s="147"/>
      <c r="Y186" s="147"/>
      <c r="Z186" s="147"/>
      <c r="AA186" s="147"/>
      <c r="AB186" s="147"/>
      <c r="AC186" s="147"/>
      <c r="AD186" s="147" t="s">
        <v>114</v>
      </c>
      <c r="AE186" s="147">
        <v>0</v>
      </c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outlineLevel="1" x14ac:dyDescent="0.25">
      <c r="A187" s="148"/>
      <c r="B187" s="154"/>
      <c r="C187" s="195" t="s">
        <v>60</v>
      </c>
      <c r="D187" s="159"/>
      <c r="E187" s="167">
        <v>2</v>
      </c>
      <c r="F187" s="173"/>
      <c r="G187" s="173"/>
      <c r="H187" s="173"/>
      <c r="I187" s="173"/>
      <c r="J187" s="173"/>
      <c r="K187" s="173"/>
      <c r="L187" s="173"/>
      <c r="M187" s="173"/>
      <c r="N187" s="157"/>
      <c r="O187" s="157"/>
      <c r="P187" s="157"/>
      <c r="Q187" s="157"/>
      <c r="R187" s="157"/>
      <c r="S187" s="157"/>
      <c r="T187" s="158"/>
      <c r="U187" s="157"/>
      <c r="V187" s="147"/>
      <c r="W187" s="147"/>
      <c r="X187" s="147"/>
      <c r="Y187" s="147"/>
      <c r="Z187" s="147"/>
      <c r="AA187" s="147"/>
      <c r="AB187" s="147"/>
      <c r="AC187" s="147"/>
      <c r="AD187" s="147" t="s">
        <v>114</v>
      </c>
      <c r="AE187" s="147">
        <v>0</v>
      </c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outlineLevel="1" x14ac:dyDescent="0.25">
      <c r="A188" s="148">
        <v>49</v>
      </c>
      <c r="B188" s="154" t="s">
        <v>313</v>
      </c>
      <c r="C188" s="194" t="s">
        <v>314</v>
      </c>
      <c r="D188" s="156" t="s">
        <v>220</v>
      </c>
      <c r="E188" s="166">
        <v>3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57">
        <v>3.2100000000000002E-3</v>
      </c>
      <c r="O188" s="157">
        <f>ROUND(E188*N188,5)</f>
        <v>9.6299999999999997E-3</v>
      </c>
      <c r="P188" s="157">
        <v>0</v>
      </c>
      <c r="Q188" s="157">
        <f>ROUND(E188*P188,5)</f>
        <v>0</v>
      </c>
      <c r="R188" s="157"/>
      <c r="S188" s="206" t="s">
        <v>400</v>
      </c>
      <c r="T188" s="158">
        <v>0</v>
      </c>
      <c r="U188" s="157">
        <f>ROUND(E188*T188,2)</f>
        <v>0</v>
      </c>
      <c r="V188" s="147"/>
      <c r="W188" s="147"/>
      <c r="X188" s="147"/>
      <c r="Y188" s="147"/>
      <c r="Z188" s="147"/>
      <c r="AA188" s="147"/>
      <c r="AB188" s="147"/>
      <c r="AC188" s="147"/>
      <c r="AD188" s="147" t="s">
        <v>164</v>
      </c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outlineLevel="1" x14ac:dyDescent="0.25">
      <c r="A189" s="148"/>
      <c r="B189" s="154"/>
      <c r="C189" s="197" t="s">
        <v>202</v>
      </c>
      <c r="D189" s="163"/>
      <c r="E189" s="169"/>
      <c r="F189" s="173"/>
      <c r="G189" s="173"/>
      <c r="H189" s="173"/>
      <c r="I189" s="173"/>
      <c r="J189" s="173"/>
      <c r="K189" s="173"/>
      <c r="L189" s="173"/>
      <c r="M189" s="173"/>
      <c r="N189" s="157"/>
      <c r="O189" s="157"/>
      <c r="P189" s="157"/>
      <c r="Q189" s="157"/>
      <c r="R189" s="157"/>
      <c r="S189" s="157"/>
      <c r="T189" s="158"/>
      <c r="U189" s="157"/>
      <c r="V189" s="147"/>
      <c r="W189" s="147"/>
      <c r="X189" s="147"/>
      <c r="Y189" s="147"/>
      <c r="Z189" s="147"/>
      <c r="AA189" s="147"/>
      <c r="AB189" s="147"/>
      <c r="AC189" s="147"/>
      <c r="AD189" s="147" t="s">
        <v>114</v>
      </c>
      <c r="AE189" s="147">
        <v>2</v>
      </c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outlineLevel="1" x14ac:dyDescent="0.25">
      <c r="A190" s="148"/>
      <c r="B190" s="154"/>
      <c r="C190" s="198" t="s">
        <v>315</v>
      </c>
      <c r="D190" s="163"/>
      <c r="E190" s="169">
        <v>3</v>
      </c>
      <c r="F190" s="173"/>
      <c r="G190" s="173"/>
      <c r="H190" s="173"/>
      <c r="I190" s="173"/>
      <c r="J190" s="173"/>
      <c r="K190" s="173"/>
      <c r="L190" s="173"/>
      <c r="M190" s="173"/>
      <c r="N190" s="157"/>
      <c r="O190" s="157"/>
      <c r="P190" s="157"/>
      <c r="Q190" s="157"/>
      <c r="R190" s="157"/>
      <c r="S190" s="157"/>
      <c r="T190" s="158"/>
      <c r="U190" s="157"/>
      <c r="V190" s="147"/>
      <c r="W190" s="147"/>
      <c r="X190" s="147"/>
      <c r="Y190" s="147"/>
      <c r="Z190" s="147"/>
      <c r="AA190" s="147"/>
      <c r="AB190" s="147"/>
      <c r="AC190" s="147"/>
      <c r="AD190" s="147" t="s">
        <v>114</v>
      </c>
      <c r="AE190" s="147">
        <v>2</v>
      </c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outlineLevel="1" x14ac:dyDescent="0.25">
      <c r="A191" s="148"/>
      <c r="B191" s="154"/>
      <c r="C191" s="197" t="s">
        <v>209</v>
      </c>
      <c r="D191" s="163"/>
      <c r="E191" s="169"/>
      <c r="F191" s="173"/>
      <c r="G191" s="173"/>
      <c r="H191" s="173"/>
      <c r="I191" s="173"/>
      <c r="J191" s="173"/>
      <c r="K191" s="173"/>
      <c r="L191" s="173"/>
      <c r="M191" s="173"/>
      <c r="N191" s="157"/>
      <c r="O191" s="157"/>
      <c r="P191" s="157"/>
      <c r="Q191" s="157"/>
      <c r="R191" s="157"/>
      <c r="S191" s="157"/>
      <c r="T191" s="158"/>
      <c r="U191" s="157"/>
      <c r="V191" s="147"/>
      <c r="W191" s="147"/>
      <c r="X191" s="147"/>
      <c r="Y191" s="147"/>
      <c r="Z191" s="147"/>
      <c r="AA191" s="147"/>
      <c r="AB191" s="147"/>
      <c r="AC191" s="147"/>
      <c r="AD191" s="147" t="s">
        <v>114</v>
      </c>
      <c r="AE191" s="147">
        <v>0</v>
      </c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outlineLevel="1" x14ac:dyDescent="0.25">
      <c r="A192" s="148"/>
      <c r="B192" s="154"/>
      <c r="C192" s="195" t="s">
        <v>316</v>
      </c>
      <c r="D192" s="159"/>
      <c r="E192" s="167">
        <v>3</v>
      </c>
      <c r="F192" s="173"/>
      <c r="G192" s="173"/>
      <c r="H192" s="173"/>
      <c r="I192" s="173"/>
      <c r="J192" s="173"/>
      <c r="K192" s="173"/>
      <c r="L192" s="173"/>
      <c r="M192" s="173"/>
      <c r="N192" s="157"/>
      <c r="O192" s="157"/>
      <c r="P192" s="157"/>
      <c r="Q192" s="157"/>
      <c r="R192" s="157"/>
      <c r="S192" s="157"/>
      <c r="T192" s="158"/>
      <c r="U192" s="157"/>
      <c r="V192" s="147"/>
      <c r="W192" s="147"/>
      <c r="X192" s="147"/>
      <c r="Y192" s="147"/>
      <c r="Z192" s="147"/>
      <c r="AA192" s="147"/>
      <c r="AB192" s="147"/>
      <c r="AC192" s="147"/>
      <c r="AD192" s="147" t="s">
        <v>114</v>
      </c>
      <c r="AE192" s="147">
        <v>0</v>
      </c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outlineLevel="1" x14ac:dyDescent="0.25">
      <c r="A193" s="148">
        <v>50</v>
      </c>
      <c r="B193" s="154" t="s">
        <v>317</v>
      </c>
      <c r="C193" s="194" t="s">
        <v>318</v>
      </c>
      <c r="D193" s="156" t="s">
        <v>163</v>
      </c>
      <c r="E193" s="166">
        <v>1.1319999999999999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57">
        <v>0</v>
      </c>
      <c r="O193" s="157">
        <f>ROUND(E193*N193,5)</f>
        <v>0</v>
      </c>
      <c r="P193" s="157">
        <v>0</v>
      </c>
      <c r="Q193" s="157">
        <f>ROUND(E193*P193,5)</f>
        <v>0</v>
      </c>
      <c r="R193" s="157"/>
      <c r="S193" s="206" t="s">
        <v>400</v>
      </c>
      <c r="T193" s="158">
        <v>0.21149999999999999</v>
      </c>
      <c r="U193" s="157">
        <f>ROUND(E193*T193,2)</f>
        <v>0.24</v>
      </c>
      <c r="V193" s="147"/>
      <c r="W193" s="147"/>
      <c r="X193" s="147"/>
      <c r="Y193" s="147"/>
      <c r="Z193" s="147"/>
      <c r="AA193" s="147"/>
      <c r="AB193" s="147"/>
      <c r="AC193" s="147"/>
      <c r="AD193" s="147" t="s">
        <v>112</v>
      </c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x14ac:dyDescent="0.25">
      <c r="A194" s="149" t="s">
        <v>107</v>
      </c>
      <c r="B194" s="155" t="s">
        <v>68</v>
      </c>
      <c r="C194" s="196" t="s">
        <v>69</v>
      </c>
      <c r="D194" s="160"/>
      <c r="E194" s="168"/>
      <c r="F194" s="174"/>
      <c r="G194" s="174">
        <f>SUMIF(AD195:AD197,"&lt;&gt;NOR",G195:G197)</f>
        <v>0</v>
      </c>
      <c r="H194" s="174"/>
      <c r="I194" s="174">
        <f>SUM(I195:I197)</f>
        <v>0</v>
      </c>
      <c r="J194" s="174"/>
      <c r="K194" s="174">
        <f>SUM(K195:K197)</f>
        <v>0</v>
      </c>
      <c r="L194" s="174"/>
      <c r="M194" s="174">
        <f>SUM(M195:M197)</f>
        <v>0</v>
      </c>
      <c r="N194" s="161"/>
      <c r="O194" s="161">
        <f>SUM(O195:O197)</f>
        <v>6.3499999999999997E-3</v>
      </c>
      <c r="P194" s="161"/>
      <c r="Q194" s="161">
        <f>SUM(Q195:Q197)</f>
        <v>0</v>
      </c>
      <c r="R194" s="161"/>
      <c r="S194" s="161"/>
      <c r="T194" s="162"/>
      <c r="U194" s="161">
        <f>SUM(U195:U197)</f>
        <v>0.26</v>
      </c>
      <c r="AD194" t="s">
        <v>108</v>
      </c>
    </row>
    <row r="195" spans="1:59" outlineLevel="1" x14ac:dyDescent="0.25">
      <c r="A195" s="148">
        <v>51</v>
      </c>
      <c r="B195" s="154" t="s">
        <v>121</v>
      </c>
      <c r="C195" s="194" t="s">
        <v>319</v>
      </c>
      <c r="D195" s="156" t="s">
        <v>173</v>
      </c>
      <c r="E195" s="166">
        <v>1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57">
        <v>6.3499999999999997E-3</v>
      </c>
      <c r="O195" s="157">
        <f>ROUND(E195*N195,5)</f>
        <v>6.3499999999999997E-3</v>
      </c>
      <c r="P195" s="157">
        <v>0</v>
      </c>
      <c r="Q195" s="157">
        <f>ROUND(E195*P195,5)</f>
        <v>0</v>
      </c>
      <c r="R195" s="157"/>
      <c r="S195" s="157" t="s">
        <v>172</v>
      </c>
      <c r="T195" s="158">
        <v>0.26</v>
      </c>
      <c r="U195" s="157">
        <f>ROUND(E195*T195,2)</f>
        <v>0.26</v>
      </c>
      <c r="V195" s="147"/>
      <c r="W195" s="147"/>
      <c r="X195" s="147"/>
      <c r="Y195" s="147"/>
      <c r="Z195" s="147"/>
      <c r="AA195" s="147"/>
      <c r="AB195" s="147"/>
      <c r="AC195" s="147"/>
      <c r="AD195" s="147" t="s">
        <v>112</v>
      </c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outlineLevel="1" x14ac:dyDescent="0.25">
      <c r="A196" s="148"/>
      <c r="B196" s="154"/>
      <c r="C196" s="195" t="s">
        <v>320</v>
      </c>
      <c r="D196" s="159"/>
      <c r="E196" s="167">
        <v>1</v>
      </c>
      <c r="F196" s="173"/>
      <c r="G196" s="173"/>
      <c r="H196" s="173"/>
      <c r="I196" s="173"/>
      <c r="J196" s="173"/>
      <c r="K196" s="173"/>
      <c r="L196" s="173"/>
      <c r="M196" s="173"/>
      <c r="N196" s="157"/>
      <c r="O196" s="157"/>
      <c r="P196" s="157"/>
      <c r="Q196" s="157"/>
      <c r="R196" s="157"/>
      <c r="S196" s="157"/>
      <c r="T196" s="158"/>
      <c r="U196" s="157"/>
      <c r="V196" s="147"/>
      <c r="W196" s="147"/>
      <c r="X196" s="147"/>
      <c r="Y196" s="147"/>
      <c r="Z196" s="147"/>
      <c r="AA196" s="147"/>
      <c r="AB196" s="147"/>
      <c r="AC196" s="147"/>
      <c r="AD196" s="147" t="s">
        <v>114</v>
      </c>
      <c r="AE196" s="147">
        <v>0</v>
      </c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20.399999999999999" outlineLevel="1" x14ac:dyDescent="0.25">
      <c r="A197" s="148"/>
      <c r="B197" s="154"/>
      <c r="C197" s="195" t="s">
        <v>321</v>
      </c>
      <c r="D197" s="159"/>
      <c r="E197" s="167"/>
      <c r="F197" s="173"/>
      <c r="G197" s="173"/>
      <c r="H197" s="173"/>
      <c r="I197" s="173"/>
      <c r="J197" s="173"/>
      <c r="K197" s="173"/>
      <c r="L197" s="173"/>
      <c r="M197" s="173"/>
      <c r="N197" s="157"/>
      <c r="O197" s="157"/>
      <c r="P197" s="157"/>
      <c r="Q197" s="157"/>
      <c r="R197" s="157"/>
      <c r="S197" s="157"/>
      <c r="T197" s="158"/>
      <c r="U197" s="157"/>
      <c r="V197" s="147"/>
      <c r="W197" s="147"/>
      <c r="X197" s="147"/>
      <c r="Y197" s="147"/>
      <c r="Z197" s="147"/>
      <c r="AA197" s="147"/>
      <c r="AB197" s="147"/>
      <c r="AC197" s="147"/>
      <c r="AD197" s="147" t="s">
        <v>114</v>
      </c>
      <c r="AE197" s="147">
        <v>0</v>
      </c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x14ac:dyDescent="0.25">
      <c r="A198" s="149" t="s">
        <v>107</v>
      </c>
      <c r="B198" s="155" t="s">
        <v>70</v>
      </c>
      <c r="C198" s="196" t="s">
        <v>71</v>
      </c>
      <c r="D198" s="160"/>
      <c r="E198" s="168"/>
      <c r="F198" s="174"/>
      <c r="G198" s="174">
        <f>SUMIF(AD199:AD200,"&lt;&gt;NOR",G199:G200)</f>
        <v>0</v>
      </c>
      <c r="H198" s="174"/>
      <c r="I198" s="174">
        <f>SUM(I199:I200)</f>
        <v>0</v>
      </c>
      <c r="J198" s="174"/>
      <c r="K198" s="174">
        <f>SUM(K199:K200)</f>
        <v>0</v>
      </c>
      <c r="L198" s="174"/>
      <c r="M198" s="174">
        <f>SUM(M199:M200)</f>
        <v>0</v>
      </c>
      <c r="N198" s="161"/>
      <c r="O198" s="161">
        <f>SUM(O199:O200)</f>
        <v>0</v>
      </c>
      <c r="P198" s="161"/>
      <c r="Q198" s="161">
        <f>SUM(Q199:Q200)</f>
        <v>0</v>
      </c>
      <c r="R198" s="161"/>
      <c r="S198" s="161"/>
      <c r="T198" s="162"/>
      <c r="U198" s="161">
        <f>SUM(U199:U200)</f>
        <v>21.18</v>
      </c>
      <c r="AD198" t="s">
        <v>108</v>
      </c>
    </row>
    <row r="199" spans="1:59" outlineLevel="1" x14ac:dyDescent="0.25">
      <c r="A199" s="148">
        <v>52</v>
      </c>
      <c r="B199" s="154" t="s">
        <v>322</v>
      </c>
      <c r="C199" s="194" t="s">
        <v>323</v>
      </c>
      <c r="D199" s="156" t="s">
        <v>163</v>
      </c>
      <c r="E199" s="166">
        <v>68.98129999999999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57">
        <v>0</v>
      </c>
      <c r="O199" s="157">
        <f>ROUND(E199*N199,5)</f>
        <v>0</v>
      </c>
      <c r="P199" s="157">
        <v>0</v>
      </c>
      <c r="Q199" s="157">
        <f>ROUND(E199*P199,5)</f>
        <v>0</v>
      </c>
      <c r="R199" s="157"/>
      <c r="S199" s="206" t="s">
        <v>400</v>
      </c>
      <c r="T199" s="158">
        <v>0.307</v>
      </c>
      <c r="U199" s="157">
        <f>ROUND(E199*T199,2)</f>
        <v>21.18</v>
      </c>
      <c r="V199" s="147"/>
      <c r="W199" s="147"/>
      <c r="X199" s="147"/>
      <c r="Y199" s="147"/>
      <c r="Z199" s="147"/>
      <c r="AA199" s="147"/>
      <c r="AB199" s="147"/>
      <c r="AC199" s="147"/>
      <c r="AD199" s="147" t="s">
        <v>112</v>
      </c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outlineLevel="1" x14ac:dyDescent="0.25">
      <c r="A200" s="148"/>
      <c r="B200" s="154"/>
      <c r="C200" s="195" t="s">
        <v>324</v>
      </c>
      <c r="D200" s="159"/>
      <c r="E200" s="167">
        <v>68.981300000000005</v>
      </c>
      <c r="F200" s="173"/>
      <c r="G200" s="173"/>
      <c r="H200" s="173"/>
      <c r="I200" s="173"/>
      <c r="J200" s="173"/>
      <c r="K200" s="173"/>
      <c r="L200" s="173"/>
      <c r="M200" s="173"/>
      <c r="N200" s="157"/>
      <c r="O200" s="157"/>
      <c r="P200" s="157"/>
      <c r="Q200" s="157"/>
      <c r="R200" s="157"/>
      <c r="S200" s="157"/>
      <c r="T200" s="158"/>
      <c r="U200" s="157"/>
      <c r="V200" s="147"/>
      <c r="W200" s="147"/>
      <c r="X200" s="147"/>
      <c r="Y200" s="147"/>
      <c r="Z200" s="147"/>
      <c r="AA200" s="147"/>
      <c r="AB200" s="147"/>
      <c r="AC200" s="147"/>
      <c r="AD200" s="147" t="s">
        <v>114</v>
      </c>
      <c r="AE200" s="147">
        <v>0</v>
      </c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x14ac:dyDescent="0.25">
      <c r="A201" s="149" t="s">
        <v>107</v>
      </c>
      <c r="B201" s="155" t="s">
        <v>72</v>
      </c>
      <c r="C201" s="196" t="s">
        <v>73</v>
      </c>
      <c r="D201" s="160"/>
      <c r="E201" s="168"/>
      <c r="F201" s="174"/>
      <c r="G201" s="174">
        <f>SUMIF(AD202:AD219,"&lt;&gt;NOR",G202:G219)</f>
        <v>0</v>
      </c>
      <c r="H201" s="174"/>
      <c r="I201" s="174">
        <f>SUM(I202:I219)</f>
        <v>0</v>
      </c>
      <c r="J201" s="174"/>
      <c r="K201" s="174">
        <f>SUM(K202:K219)</f>
        <v>0</v>
      </c>
      <c r="L201" s="174"/>
      <c r="M201" s="174">
        <f>SUM(M202:M219)</f>
        <v>0</v>
      </c>
      <c r="N201" s="161"/>
      <c r="O201" s="161">
        <f>SUM(O202:O219)</f>
        <v>0.48586000000000001</v>
      </c>
      <c r="P201" s="161"/>
      <c r="Q201" s="161">
        <f>SUM(Q202:Q219)</f>
        <v>0</v>
      </c>
      <c r="R201" s="161"/>
      <c r="S201" s="161"/>
      <c r="T201" s="162"/>
      <c r="U201" s="161">
        <f>SUM(U202:U219)</f>
        <v>22.68</v>
      </c>
      <c r="AD201" t="s">
        <v>108</v>
      </c>
    </row>
    <row r="202" spans="1:59" ht="20.399999999999999" outlineLevel="1" x14ac:dyDescent="0.25">
      <c r="A202" s="148">
        <v>53</v>
      </c>
      <c r="B202" s="154" t="s">
        <v>325</v>
      </c>
      <c r="C202" s="194" t="s">
        <v>326</v>
      </c>
      <c r="D202" s="156" t="s">
        <v>169</v>
      </c>
      <c r="E202" s="166">
        <v>14.995999999999999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57">
        <v>4.4000000000000002E-4</v>
      </c>
      <c r="O202" s="157">
        <f>ROUND(E202*N202,5)</f>
        <v>6.6E-3</v>
      </c>
      <c r="P202" s="157">
        <v>0</v>
      </c>
      <c r="Q202" s="157">
        <f>ROUND(E202*P202,5)</f>
        <v>0</v>
      </c>
      <c r="R202" s="157"/>
      <c r="S202" s="206" t="s">
        <v>400</v>
      </c>
      <c r="T202" s="158">
        <v>2.75E-2</v>
      </c>
      <c r="U202" s="157">
        <f>ROUND(E202*T202,2)</f>
        <v>0.41</v>
      </c>
      <c r="V202" s="147"/>
      <c r="W202" s="147"/>
      <c r="X202" s="147"/>
      <c r="Y202" s="147"/>
      <c r="Z202" s="147"/>
      <c r="AA202" s="147"/>
      <c r="AB202" s="147"/>
      <c r="AC202" s="147"/>
      <c r="AD202" s="147" t="s">
        <v>112</v>
      </c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outlineLevel="1" x14ac:dyDescent="0.25">
      <c r="A203" s="148"/>
      <c r="B203" s="154"/>
      <c r="C203" s="195" t="s">
        <v>185</v>
      </c>
      <c r="D203" s="159"/>
      <c r="E203" s="167"/>
      <c r="F203" s="173"/>
      <c r="G203" s="173"/>
      <c r="H203" s="173"/>
      <c r="I203" s="173"/>
      <c r="J203" s="173"/>
      <c r="K203" s="173"/>
      <c r="L203" s="173"/>
      <c r="M203" s="173"/>
      <c r="N203" s="157"/>
      <c r="O203" s="157"/>
      <c r="P203" s="157"/>
      <c r="Q203" s="157"/>
      <c r="R203" s="157"/>
      <c r="S203" s="157"/>
      <c r="T203" s="158"/>
      <c r="U203" s="157"/>
      <c r="V203" s="147"/>
      <c r="W203" s="147"/>
      <c r="X203" s="147"/>
      <c r="Y203" s="147"/>
      <c r="Z203" s="147"/>
      <c r="AA203" s="147"/>
      <c r="AB203" s="147"/>
      <c r="AC203" s="147"/>
      <c r="AD203" s="147" t="s">
        <v>114</v>
      </c>
      <c r="AE203" s="147">
        <v>0</v>
      </c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outlineLevel="1" x14ac:dyDescent="0.25">
      <c r="A204" s="148"/>
      <c r="B204" s="154"/>
      <c r="C204" s="195" t="s">
        <v>327</v>
      </c>
      <c r="D204" s="159"/>
      <c r="E204" s="167">
        <v>4.3460000000000001</v>
      </c>
      <c r="F204" s="173"/>
      <c r="G204" s="173"/>
      <c r="H204" s="173"/>
      <c r="I204" s="173"/>
      <c r="J204" s="173"/>
      <c r="K204" s="173"/>
      <c r="L204" s="173"/>
      <c r="M204" s="173"/>
      <c r="N204" s="157"/>
      <c r="O204" s="157"/>
      <c r="P204" s="157"/>
      <c r="Q204" s="157"/>
      <c r="R204" s="157"/>
      <c r="S204" s="157"/>
      <c r="T204" s="158"/>
      <c r="U204" s="157"/>
      <c r="V204" s="147"/>
      <c r="W204" s="147"/>
      <c r="X204" s="147"/>
      <c r="Y204" s="147"/>
      <c r="Z204" s="147"/>
      <c r="AA204" s="147"/>
      <c r="AB204" s="147"/>
      <c r="AC204" s="147"/>
      <c r="AD204" s="147" t="s">
        <v>114</v>
      </c>
      <c r="AE204" s="147">
        <v>0</v>
      </c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outlineLevel="1" x14ac:dyDescent="0.25">
      <c r="A205" s="148"/>
      <c r="B205" s="154"/>
      <c r="C205" s="195" t="s">
        <v>328</v>
      </c>
      <c r="D205" s="159"/>
      <c r="E205" s="167">
        <v>1.3939999999999999</v>
      </c>
      <c r="F205" s="173"/>
      <c r="G205" s="173"/>
      <c r="H205" s="173"/>
      <c r="I205" s="173"/>
      <c r="J205" s="173"/>
      <c r="K205" s="173"/>
      <c r="L205" s="173"/>
      <c r="M205" s="173"/>
      <c r="N205" s="157"/>
      <c r="O205" s="157"/>
      <c r="P205" s="157"/>
      <c r="Q205" s="157"/>
      <c r="R205" s="157"/>
      <c r="S205" s="157"/>
      <c r="T205" s="158"/>
      <c r="U205" s="157"/>
      <c r="V205" s="147"/>
      <c r="W205" s="147"/>
      <c r="X205" s="147"/>
      <c r="Y205" s="147"/>
      <c r="Z205" s="147"/>
      <c r="AA205" s="147"/>
      <c r="AB205" s="147"/>
      <c r="AC205" s="147"/>
      <c r="AD205" s="147" t="s">
        <v>114</v>
      </c>
      <c r="AE205" s="147">
        <v>0</v>
      </c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outlineLevel="1" x14ac:dyDescent="0.25">
      <c r="A206" s="148"/>
      <c r="B206" s="154"/>
      <c r="C206" s="195" t="s">
        <v>329</v>
      </c>
      <c r="D206" s="159"/>
      <c r="E206" s="167">
        <v>2.0739999999999998</v>
      </c>
      <c r="F206" s="173"/>
      <c r="G206" s="173"/>
      <c r="H206" s="173"/>
      <c r="I206" s="173"/>
      <c r="J206" s="173"/>
      <c r="K206" s="173"/>
      <c r="L206" s="173"/>
      <c r="M206" s="173"/>
      <c r="N206" s="157"/>
      <c r="O206" s="157"/>
      <c r="P206" s="157"/>
      <c r="Q206" s="157"/>
      <c r="R206" s="157"/>
      <c r="S206" s="157"/>
      <c r="T206" s="158"/>
      <c r="U206" s="157"/>
      <c r="V206" s="147"/>
      <c r="W206" s="147"/>
      <c r="X206" s="147"/>
      <c r="Y206" s="147"/>
      <c r="Z206" s="147"/>
      <c r="AA206" s="147"/>
      <c r="AB206" s="147"/>
      <c r="AC206" s="147"/>
      <c r="AD206" s="147" t="s">
        <v>114</v>
      </c>
      <c r="AE206" s="147">
        <v>0</v>
      </c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outlineLevel="1" x14ac:dyDescent="0.25">
      <c r="A207" s="148"/>
      <c r="B207" s="154"/>
      <c r="C207" s="195" t="s">
        <v>330</v>
      </c>
      <c r="D207" s="159"/>
      <c r="E207" s="167">
        <v>3.0339999999999998</v>
      </c>
      <c r="F207" s="173"/>
      <c r="G207" s="173"/>
      <c r="H207" s="173"/>
      <c r="I207" s="173"/>
      <c r="J207" s="173"/>
      <c r="K207" s="173"/>
      <c r="L207" s="173"/>
      <c r="M207" s="173"/>
      <c r="N207" s="157"/>
      <c r="O207" s="157"/>
      <c r="P207" s="157"/>
      <c r="Q207" s="157"/>
      <c r="R207" s="157"/>
      <c r="S207" s="157"/>
      <c r="T207" s="158"/>
      <c r="U207" s="157"/>
      <c r="V207" s="147"/>
      <c r="W207" s="147"/>
      <c r="X207" s="147"/>
      <c r="Y207" s="147"/>
      <c r="Z207" s="147"/>
      <c r="AA207" s="147"/>
      <c r="AB207" s="147"/>
      <c r="AC207" s="147"/>
      <c r="AD207" s="147" t="s">
        <v>114</v>
      </c>
      <c r="AE207" s="147">
        <v>0</v>
      </c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outlineLevel="1" x14ac:dyDescent="0.25">
      <c r="A208" s="148"/>
      <c r="B208" s="154"/>
      <c r="C208" s="195" t="s">
        <v>331</v>
      </c>
      <c r="D208" s="159"/>
      <c r="E208" s="167">
        <v>4.1479999999999997</v>
      </c>
      <c r="F208" s="173"/>
      <c r="G208" s="173"/>
      <c r="H208" s="173"/>
      <c r="I208" s="173"/>
      <c r="J208" s="173"/>
      <c r="K208" s="173"/>
      <c r="L208" s="173"/>
      <c r="M208" s="173"/>
      <c r="N208" s="157"/>
      <c r="O208" s="157"/>
      <c r="P208" s="157"/>
      <c r="Q208" s="157"/>
      <c r="R208" s="157"/>
      <c r="S208" s="157"/>
      <c r="T208" s="158"/>
      <c r="U208" s="157"/>
      <c r="V208" s="147"/>
      <c r="W208" s="147"/>
      <c r="X208" s="147"/>
      <c r="Y208" s="147"/>
      <c r="Z208" s="147"/>
      <c r="AA208" s="147"/>
      <c r="AB208" s="147"/>
      <c r="AC208" s="147"/>
      <c r="AD208" s="147" t="s">
        <v>114</v>
      </c>
      <c r="AE208" s="147">
        <v>0</v>
      </c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20.399999999999999" outlineLevel="1" x14ac:dyDescent="0.25">
      <c r="A209" s="148">
        <v>54</v>
      </c>
      <c r="B209" s="154" t="s">
        <v>332</v>
      </c>
      <c r="C209" s="194" t="s">
        <v>333</v>
      </c>
      <c r="D209" s="156" t="s">
        <v>169</v>
      </c>
      <c r="E209" s="166">
        <v>14.996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57">
        <v>5.5900000000000004E-3</v>
      </c>
      <c r="O209" s="157">
        <f>ROUND(E209*N209,5)</f>
        <v>8.3830000000000002E-2</v>
      </c>
      <c r="P209" s="157">
        <v>0</v>
      </c>
      <c r="Q209" s="157">
        <f>ROUND(E209*P209,5)</f>
        <v>0</v>
      </c>
      <c r="R209" s="157"/>
      <c r="S209" s="206" t="s">
        <v>400</v>
      </c>
      <c r="T209" s="158">
        <v>0.22991</v>
      </c>
      <c r="U209" s="157">
        <f>ROUND(E209*T209,2)</f>
        <v>3.45</v>
      </c>
      <c r="V209" s="147"/>
      <c r="W209" s="147"/>
      <c r="X209" s="147"/>
      <c r="Y209" s="147"/>
      <c r="Z209" s="147"/>
      <c r="AA209" s="147"/>
      <c r="AB209" s="147"/>
      <c r="AC209" s="147"/>
      <c r="AD209" s="147" t="s">
        <v>112</v>
      </c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20.399999999999999" outlineLevel="1" x14ac:dyDescent="0.25">
      <c r="A210" s="148">
        <v>55</v>
      </c>
      <c r="B210" s="154" t="s">
        <v>334</v>
      </c>
      <c r="C210" s="194" t="s">
        <v>335</v>
      </c>
      <c r="D210" s="156" t="s">
        <v>169</v>
      </c>
      <c r="E210" s="166">
        <v>59.733000000000004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57">
        <v>6.4000000000000005E-4</v>
      </c>
      <c r="O210" s="157">
        <f>ROUND(E210*N210,5)</f>
        <v>3.823E-2</v>
      </c>
      <c r="P210" s="157">
        <v>0</v>
      </c>
      <c r="Q210" s="157">
        <f>ROUND(E210*P210,5)</f>
        <v>0</v>
      </c>
      <c r="R210" s="157"/>
      <c r="S210" s="206" t="s">
        <v>400</v>
      </c>
      <c r="T210" s="158">
        <v>4.9000000000000002E-2</v>
      </c>
      <c r="U210" s="157">
        <f>ROUND(E210*T210,2)</f>
        <v>2.93</v>
      </c>
      <c r="V210" s="147"/>
      <c r="W210" s="147"/>
      <c r="X210" s="147"/>
      <c r="Y210" s="147"/>
      <c r="Z210" s="147"/>
      <c r="AA210" s="147"/>
      <c r="AB210" s="147"/>
      <c r="AC210" s="147"/>
      <c r="AD210" s="147" t="s">
        <v>112</v>
      </c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outlineLevel="1" x14ac:dyDescent="0.25">
      <c r="A211" s="148"/>
      <c r="B211" s="154"/>
      <c r="C211" s="195" t="s">
        <v>185</v>
      </c>
      <c r="D211" s="159"/>
      <c r="E211" s="167"/>
      <c r="F211" s="173"/>
      <c r="G211" s="173"/>
      <c r="H211" s="173"/>
      <c r="I211" s="173"/>
      <c r="J211" s="173"/>
      <c r="K211" s="173"/>
      <c r="L211" s="173"/>
      <c r="M211" s="173"/>
      <c r="N211" s="157"/>
      <c r="O211" s="157"/>
      <c r="P211" s="157"/>
      <c r="Q211" s="157"/>
      <c r="R211" s="157"/>
      <c r="S211" s="157"/>
      <c r="T211" s="158"/>
      <c r="U211" s="157"/>
      <c r="V211" s="147"/>
      <c r="W211" s="147"/>
      <c r="X211" s="147"/>
      <c r="Y211" s="147"/>
      <c r="Z211" s="147"/>
      <c r="AA211" s="147"/>
      <c r="AB211" s="147"/>
      <c r="AC211" s="147"/>
      <c r="AD211" s="147" t="s">
        <v>114</v>
      </c>
      <c r="AE211" s="147">
        <v>0</v>
      </c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20.399999999999999" outlineLevel="1" x14ac:dyDescent="0.25">
      <c r="A212" s="148"/>
      <c r="B212" s="154"/>
      <c r="C212" s="195" t="s">
        <v>336</v>
      </c>
      <c r="D212" s="159"/>
      <c r="E212" s="167">
        <v>8.8740000000000006</v>
      </c>
      <c r="F212" s="173"/>
      <c r="G212" s="173"/>
      <c r="H212" s="173"/>
      <c r="I212" s="173"/>
      <c r="J212" s="173"/>
      <c r="K212" s="173"/>
      <c r="L212" s="173"/>
      <c r="M212" s="173"/>
      <c r="N212" s="157"/>
      <c r="O212" s="157"/>
      <c r="P212" s="157"/>
      <c r="Q212" s="157"/>
      <c r="R212" s="157"/>
      <c r="S212" s="157"/>
      <c r="T212" s="158"/>
      <c r="U212" s="157"/>
      <c r="V212" s="147"/>
      <c r="W212" s="147"/>
      <c r="X212" s="147"/>
      <c r="Y212" s="147"/>
      <c r="Z212" s="147"/>
      <c r="AA212" s="147"/>
      <c r="AB212" s="147"/>
      <c r="AC212" s="147"/>
      <c r="AD212" s="147" t="s">
        <v>114</v>
      </c>
      <c r="AE212" s="147">
        <v>0</v>
      </c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outlineLevel="1" x14ac:dyDescent="0.25">
      <c r="A213" s="148"/>
      <c r="B213" s="154"/>
      <c r="C213" s="195" t="s">
        <v>337</v>
      </c>
      <c r="D213" s="159"/>
      <c r="E213" s="167">
        <v>4.59</v>
      </c>
      <c r="F213" s="173"/>
      <c r="G213" s="173"/>
      <c r="H213" s="173"/>
      <c r="I213" s="173"/>
      <c r="J213" s="173"/>
      <c r="K213" s="173"/>
      <c r="L213" s="173"/>
      <c r="M213" s="173"/>
      <c r="N213" s="157"/>
      <c r="O213" s="157"/>
      <c r="P213" s="157"/>
      <c r="Q213" s="157"/>
      <c r="R213" s="157"/>
      <c r="S213" s="157"/>
      <c r="T213" s="158"/>
      <c r="U213" s="157"/>
      <c r="V213" s="147"/>
      <c r="W213" s="147"/>
      <c r="X213" s="147"/>
      <c r="Y213" s="147"/>
      <c r="Z213" s="147"/>
      <c r="AA213" s="147"/>
      <c r="AB213" s="147"/>
      <c r="AC213" s="147"/>
      <c r="AD213" s="147" t="s">
        <v>114</v>
      </c>
      <c r="AE213" s="147">
        <v>0</v>
      </c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outlineLevel="1" x14ac:dyDescent="0.25">
      <c r="A214" s="148"/>
      <c r="B214" s="154"/>
      <c r="C214" s="195" t="s">
        <v>338</v>
      </c>
      <c r="D214" s="159"/>
      <c r="E214" s="167">
        <v>8.82</v>
      </c>
      <c r="F214" s="173"/>
      <c r="G214" s="173"/>
      <c r="H214" s="173"/>
      <c r="I214" s="173"/>
      <c r="J214" s="173"/>
      <c r="K214" s="173"/>
      <c r="L214" s="173"/>
      <c r="M214" s="173"/>
      <c r="N214" s="157"/>
      <c r="O214" s="157"/>
      <c r="P214" s="157"/>
      <c r="Q214" s="157"/>
      <c r="R214" s="157"/>
      <c r="S214" s="157"/>
      <c r="T214" s="158"/>
      <c r="U214" s="157"/>
      <c r="V214" s="147"/>
      <c r="W214" s="147"/>
      <c r="X214" s="147"/>
      <c r="Y214" s="147"/>
      <c r="Z214" s="147"/>
      <c r="AA214" s="147"/>
      <c r="AB214" s="147"/>
      <c r="AC214" s="147"/>
      <c r="AD214" s="147" t="s">
        <v>114</v>
      </c>
      <c r="AE214" s="147">
        <v>0</v>
      </c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outlineLevel="1" x14ac:dyDescent="0.25">
      <c r="A215" s="148"/>
      <c r="B215" s="154"/>
      <c r="C215" s="195" t="s">
        <v>339</v>
      </c>
      <c r="D215" s="159"/>
      <c r="E215" s="167">
        <v>11.44</v>
      </c>
      <c r="F215" s="173"/>
      <c r="G215" s="173"/>
      <c r="H215" s="173"/>
      <c r="I215" s="173"/>
      <c r="J215" s="173"/>
      <c r="K215" s="173"/>
      <c r="L215" s="173"/>
      <c r="M215" s="173"/>
      <c r="N215" s="157"/>
      <c r="O215" s="157"/>
      <c r="P215" s="157"/>
      <c r="Q215" s="157"/>
      <c r="R215" s="157"/>
      <c r="S215" s="157"/>
      <c r="T215" s="158"/>
      <c r="U215" s="157"/>
      <c r="V215" s="147"/>
      <c r="W215" s="147"/>
      <c r="X215" s="147"/>
      <c r="Y215" s="147"/>
      <c r="Z215" s="147"/>
      <c r="AA215" s="147"/>
      <c r="AB215" s="147"/>
      <c r="AC215" s="147"/>
      <c r="AD215" s="147" t="s">
        <v>114</v>
      </c>
      <c r="AE215" s="147">
        <v>0</v>
      </c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outlineLevel="1" x14ac:dyDescent="0.25">
      <c r="A216" s="148"/>
      <c r="B216" s="154"/>
      <c r="C216" s="195" t="s">
        <v>340</v>
      </c>
      <c r="D216" s="159"/>
      <c r="E216" s="167">
        <v>22.984000000000002</v>
      </c>
      <c r="F216" s="173"/>
      <c r="G216" s="173"/>
      <c r="H216" s="173"/>
      <c r="I216" s="173"/>
      <c r="J216" s="173"/>
      <c r="K216" s="173"/>
      <c r="L216" s="173"/>
      <c r="M216" s="173"/>
      <c r="N216" s="157"/>
      <c r="O216" s="157"/>
      <c r="P216" s="157"/>
      <c r="Q216" s="157"/>
      <c r="R216" s="157"/>
      <c r="S216" s="157"/>
      <c r="T216" s="158"/>
      <c r="U216" s="157"/>
      <c r="V216" s="147"/>
      <c r="W216" s="147"/>
      <c r="X216" s="147"/>
      <c r="Y216" s="147"/>
      <c r="Z216" s="147"/>
      <c r="AA216" s="147"/>
      <c r="AB216" s="147"/>
      <c r="AC216" s="147"/>
      <c r="AD216" s="147" t="s">
        <v>114</v>
      </c>
      <c r="AE216" s="147">
        <v>0</v>
      </c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outlineLevel="1" x14ac:dyDescent="0.25">
      <c r="A217" s="148"/>
      <c r="B217" s="154"/>
      <c r="C217" s="195" t="s">
        <v>341</v>
      </c>
      <c r="D217" s="159"/>
      <c r="E217" s="167">
        <v>3.0249999999999999</v>
      </c>
      <c r="F217" s="173"/>
      <c r="G217" s="173"/>
      <c r="H217" s="173"/>
      <c r="I217" s="173"/>
      <c r="J217" s="173"/>
      <c r="K217" s="173"/>
      <c r="L217" s="173"/>
      <c r="M217" s="173"/>
      <c r="N217" s="157"/>
      <c r="O217" s="157"/>
      <c r="P217" s="157"/>
      <c r="Q217" s="157"/>
      <c r="R217" s="157"/>
      <c r="S217" s="157"/>
      <c r="T217" s="158"/>
      <c r="U217" s="157"/>
      <c r="V217" s="147"/>
      <c r="W217" s="147"/>
      <c r="X217" s="147"/>
      <c r="Y217" s="147"/>
      <c r="Z217" s="147"/>
      <c r="AA217" s="147"/>
      <c r="AB217" s="147"/>
      <c r="AC217" s="147"/>
      <c r="AD217" s="147" t="s">
        <v>114</v>
      </c>
      <c r="AE217" s="147">
        <v>0</v>
      </c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20.399999999999999" outlineLevel="1" x14ac:dyDescent="0.25">
      <c r="A218" s="148">
        <v>56</v>
      </c>
      <c r="B218" s="154" t="s">
        <v>342</v>
      </c>
      <c r="C218" s="194" t="s">
        <v>343</v>
      </c>
      <c r="D218" s="156" t="s">
        <v>169</v>
      </c>
      <c r="E218" s="166">
        <v>59.732999999999997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21</v>
      </c>
      <c r="M218" s="173">
        <f>G218*(1+L218/100)</f>
        <v>0</v>
      </c>
      <c r="N218" s="157">
        <v>5.9800000000000001E-3</v>
      </c>
      <c r="O218" s="157">
        <f>ROUND(E218*N218,5)</f>
        <v>0.35720000000000002</v>
      </c>
      <c r="P218" s="157">
        <v>0</v>
      </c>
      <c r="Q218" s="157">
        <f>ROUND(E218*P218,5)</f>
        <v>0</v>
      </c>
      <c r="R218" s="157"/>
      <c r="S218" s="206" t="s">
        <v>400</v>
      </c>
      <c r="T218" s="158">
        <v>0.26600000000000001</v>
      </c>
      <c r="U218" s="157">
        <f>ROUND(E218*T218,2)</f>
        <v>15.89</v>
      </c>
      <c r="V218" s="147"/>
      <c r="W218" s="147"/>
      <c r="X218" s="147"/>
      <c r="Y218" s="147"/>
      <c r="Z218" s="147"/>
      <c r="AA218" s="147"/>
      <c r="AB218" s="147"/>
      <c r="AC218" s="147"/>
      <c r="AD218" s="147" t="s">
        <v>112</v>
      </c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outlineLevel="1" x14ac:dyDescent="0.25">
      <c r="A219" s="148">
        <v>57</v>
      </c>
      <c r="B219" s="154" t="s">
        <v>344</v>
      </c>
      <c r="C219" s="194" t="s">
        <v>345</v>
      </c>
      <c r="D219" s="156" t="s">
        <v>0</v>
      </c>
      <c r="E219" s="205"/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57">
        <v>0</v>
      </c>
      <c r="O219" s="157">
        <f>ROUND(E219*N219,5)</f>
        <v>0</v>
      </c>
      <c r="P219" s="157">
        <v>0</v>
      </c>
      <c r="Q219" s="157">
        <f>ROUND(E219*P219,5)</f>
        <v>0</v>
      </c>
      <c r="R219" s="157"/>
      <c r="S219" s="206" t="s">
        <v>400</v>
      </c>
      <c r="T219" s="158">
        <v>0</v>
      </c>
      <c r="U219" s="157">
        <f>ROUND(E219*T219,2)</f>
        <v>0</v>
      </c>
      <c r="V219" s="147"/>
      <c r="W219" s="147"/>
      <c r="X219" s="147"/>
      <c r="Y219" s="147"/>
      <c r="Z219" s="147"/>
      <c r="AA219" s="147"/>
      <c r="AB219" s="147"/>
      <c r="AC219" s="147"/>
      <c r="AD219" s="147" t="s">
        <v>112</v>
      </c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x14ac:dyDescent="0.25">
      <c r="A220" s="149" t="s">
        <v>107</v>
      </c>
      <c r="B220" s="155" t="s">
        <v>74</v>
      </c>
      <c r="C220" s="196" t="s">
        <v>75</v>
      </c>
      <c r="D220" s="160"/>
      <c r="E220" s="168"/>
      <c r="F220" s="174"/>
      <c r="G220" s="174">
        <f>SUMIF(AD221:AD268,"&lt;&gt;NOR",G221:G268)</f>
        <v>0</v>
      </c>
      <c r="H220" s="174"/>
      <c r="I220" s="174">
        <f>SUM(I221:I268)</f>
        <v>0</v>
      </c>
      <c r="J220" s="174"/>
      <c r="K220" s="174">
        <f>SUM(K221:K268)</f>
        <v>0</v>
      </c>
      <c r="L220" s="174"/>
      <c r="M220" s="174">
        <f>SUM(M221:M268)</f>
        <v>0</v>
      </c>
      <c r="N220" s="161"/>
      <c r="O220" s="161">
        <f>SUM(O221:O268)</f>
        <v>1.73634</v>
      </c>
      <c r="P220" s="161"/>
      <c r="Q220" s="161">
        <f>SUM(Q221:Q268)</f>
        <v>0</v>
      </c>
      <c r="R220" s="161"/>
      <c r="S220" s="161"/>
      <c r="T220" s="162"/>
      <c r="U220" s="161">
        <f>SUM(U221:U268)</f>
        <v>379.78999999999996</v>
      </c>
      <c r="AD220" t="s">
        <v>108</v>
      </c>
    </row>
    <row r="221" spans="1:59" ht="20.399999999999999" outlineLevel="1" x14ac:dyDescent="0.25">
      <c r="A221" s="148">
        <v>58</v>
      </c>
      <c r="B221" s="154" t="s">
        <v>172</v>
      </c>
      <c r="C221" s="194" t="s">
        <v>346</v>
      </c>
      <c r="D221" s="156" t="s">
        <v>158</v>
      </c>
      <c r="E221" s="166">
        <v>57.8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57">
        <v>2.5400000000000002E-3</v>
      </c>
      <c r="O221" s="157">
        <f>ROUND(E221*N221,5)</f>
        <v>0.14681</v>
      </c>
      <c r="P221" s="157">
        <v>0</v>
      </c>
      <c r="Q221" s="157">
        <f>ROUND(E221*P221,5)</f>
        <v>0</v>
      </c>
      <c r="R221" s="157"/>
      <c r="S221" s="157" t="s">
        <v>172</v>
      </c>
      <c r="T221" s="158">
        <v>6.26</v>
      </c>
      <c r="U221" s="157">
        <f>ROUND(E221*T221,2)</f>
        <v>361.83</v>
      </c>
      <c r="V221" s="147"/>
      <c r="W221" s="147"/>
      <c r="X221" s="147"/>
      <c r="Y221" s="147"/>
      <c r="Z221" s="147"/>
      <c r="AA221" s="147"/>
      <c r="AB221" s="147"/>
      <c r="AC221" s="147"/>
      <c r="AD221" s="147" t="s">
        <v>112</v>
      </c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outlineLevel="1" x14ac:dyDescent="0.25">
      <c r="A222" s="148"/>
      <c r="B222" s="154"/>
      <c r="C222" s="195" t="s">
        <v>185</v>
      </c>
      <c r="D222" s="159"/>
      <c r="E222" s="167"/>
      <c r="F222" s="173"/>
      <c r="G222" s="173"/>
      <c r="H222" s="173"/>
      <c r="I222" s="173"/>
      <c r="J222" s="173"/>
      <c r="K222" s="173"/>
      <c r="L222" s="173"/>
      <c r="M222" s="173"/>
      <c r="N222" s="157"/>
      <c r="O222" s="157"/>
      <c r="P222" s="157"/>
      <c r="Q222" s="157"/>
      <c r="R222" s="157"/>
      <c r="S222" s="157"/>
      <c r="T222" s="158"/>
      <c r="U222" s="157"/>
      <c r="V222" s="147"/>
      <c r="W222" s="147"/>
      <c r="X222" s="147"/>
      <c r="Y222" s="147"/>
      <c r="Z222" s="147"/>
      <c r="AA222" s="147"/>
      <c r="AB222" s="147"/>
      <c r="AC222" s="147"/>
      <c r="AD222" s="147" t="s">
        <v>114</v>
      </c>
      <c r="AE222" s="147">
        <v>0</v>
      </c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outlineLevel="1" x14ac:dyDescent="0.25">
      <c r="A223" s="148"/>
      <c r="B223" s="154"/>
      <c r="C223" s="195" t="s">
        <v>347</v>
      </c>
      <c r="D223" s="159"/>
      <c r="E223" s="167">
        <v>11.84</v>
      </c>
      <c r="F223" s="173"/>
      <c r="G223" s="173"/>
      <c r="H223" s="173"/>
      <c r="I223" s="173"/>
      <c r="J223" s="173"/>
      <c r="K223" s="173"/>
      <c r="L223" s="173"/>
      <c r="M223" s="173"/>
      <c r="N223" s="157"/>
      <c r="O223" s="157"/>
      <c r="P223" s="157"/>
      <c r="Q223" s="157"/>
      <c r="R223" s="157"/>
      <c r="S223" s="157"/>
      <c r="T223" s="158"/>
      <c r="U223" s="157"/>
      <c r="V223" s="147"/>
      <c r="W223" s="147"/>
      <c r="X223" s="147"/>
      <c r="Y223" s="147"/>
      <c r="Z223" s="147"/>
      <c r="AA223" s="147"/>
      <c r="AB223" s="147"/>
      <c r="AC223" s="147"/>
      <c r="AD223" s="147" t="s">
        <v>114</v>
      </c>
      <c r="AE223" s="147">
        <v>0</v>
      </c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outlineLevel="1" x14ac:dyDescent="0.25">
      <c r="A224" s="148"/>
      <c r="B224" s="154"/>
      <c r="C224" s="195" t="s">
        <v>348</v>
      </c>
      <c r="D224" s="159"/>
      <c r="E224" s="167">
        <v>4.24</v>
      </c>
      <c r="F224" s="173"/>
      <c r="G224" s="173"/>
      <c r="H224" s="173"/>
      <c r="I224" s="173"/>
      <c r="J224" s="173"/>
      <c r="K224" s="173"/>
      <c r="L224" s="173"/>
      <c r="M224" s="173"/>
      <c r="N224" s="157"/>
      <c r="O224" s="157"/>
      <c r="P224" s="157"/>
      <c r="Q224" s="157"/>
      <c r="R224" s="157"/>
      <c r="S224" s="157"/>
      <c r="T224" s="158"/>
      <c r="U224" s="157"/>
      <c r="V224" s="147"/>
      <c r="W224" s="147"/>
      <c r="X224" s="147"/>
      <c r="Y224" s="147"/>
      <c r="Z224" s="147"/>
      <c r="AA224" s="147"/>
      <c r="AB224" s="147"/>
      <c r="AC224" s="147"/>
      <c r="AD224" s="147" t="s">
        <v>114</v>
      </c>
      <c r="AE224" s="147">
        <v>0</v>
      </c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outlineLevel="1" x14ac:dyDescent="0.25">
      <c r="A225" s="148"/>
      <c r="B225" s="154"/>
      <c r="C225" s="195" t="s">
        <v>349</v>
      </c>
      <c r="D225" s="159"/>
      <c r="E225" s="167">
        <v>5.04</v>
      </c>
      <c r="F225" s="173"/>
      <c r="G225" s="173"/>
      <c r="H225" s="173"/>
      <c r="I225" s="173"/>
      <c r="J225" s="173"/>
      <c r="K225" s="173"/>
      <c r="L225" s="173"/>
      <c r="M225" s="173"/>
      <c r="N225" s="157"/>
      <c r="O225" s="157"/>
      <c r="P225" s="157"/>
      <c r="Q225" s="157"/>
      <c r="R225" s="157"/>
      <c r="S225" s="157"/>
      <c r="T225" s="158"/>
      <c r="U225" s="157"/>
      <c r="V225" s="147"/>
      <c r="W225" s="147"/>
      <c r="X225" s="147"/>
      <c r="Y225" s="147"/>
      <c r="Z225" s="147"/>
      <c r="AA225" s="147"/>
      <c r="AB225" s="147"/>
      <c r="AC225" s="147"/>
      <c r="AD225" s="147" t="s">
        <v>114</v>
      </c>
      <c r="AE225" s="147">
        <v>0</v>
      </c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outlineLevel="1" x14ac:dyDescent="0.25">
      <c r="A226" s="148"/>
      <c r="B226" s="154"/>
      <c r="C226" s="195" t="s">
        <v>350</v>
      </c>
      <c r="D226" s="159"/>
      <c r="E226" s="167">
        <v>6.62</v>
      </c>
      <c r="F226" s="173"/>
      <c r="G226" s="173"/>
      <c r="H226" s="173"/>
      <c r="I226" s="173"/>
      <c r="J226" s="173"/>
      <c r="K226" s="173"/>
      <c r="L226" s="173"/>
      <c r="M226" s="173"/>
      <c r="N226" s="157"/>
      <c r="O226" s="157"/>
      <c r="P226" s="157"/>
      <c r="Q226" s="157"/>
      <c r="R226" s="157"/>
      <c r="S226" s="157"/>
      <c r="T226" s="158"/>
      <c r="U226" s="157"/>
      <c r="V226" s="147"/>
      <c r="W226" s="147"/>
      <c r="X226" s="147"/>
      <c r="Y226" s="147"/>
      <c r="Z226" s="147"/>
      <c r="AA226" s="147"/>
      <c r="AB226" s="147"/>
      <c r="AC226" s="147"/>
      <c r="AD226" s="147" t="s">
        <v>114</v>
      </c>
      <c r="AE226" s="147">
        <v>0</v>
      </c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outlineLevel="1" x14ac:dyDescent="0.25">
      <c r="A227" s="148"/>
      <c r="B227" s="154"/>
      <c r="C227" s="195" t="s">
        <v>351</v>
      </c>
      <c r="D227" s="159"/>
      <c r="E227" s="167">
        <v>7.08</v>
      </c>
      <c r="F227" s="173"/>
      <c r="G227" s="173"/>
      <c r="H227" s="173"/>
      <c r="I227" s="173"/>
      <c r="J227" s="173"/>
      <c r="K227" s="173"/>
      <c r="L227" s="173"/>
      <c r="M227" s="173"/>
      <c r="N227" s="157"/>
      <c r="O227" s="157"/>
      <c r="P227" s="157"/>
      <c r="Q227" s="157"/>
      <c r="R227" s="157"/>
      <c r="S227" s="157"/>
      <c r="T227" s="158"/>
      <c r="U227" s="157"/>
      <c r="V227" s="147"/>
      <c r="W227" s="147"/>
      <c r="X227" s="147"/>
      <c r="Y227" s="147"/>
      <c r="Z227" s="147"/>
      <c r="AA227" s="147"/>
      <c r="AB227" s="147"/>
      <c r="AC227" s="147"/>
      <c r="AD227" s="147" t="s">
        <v>114</v>
      </c>
      <c r="AE227" s="147">
        <v>0</v>
      </c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outlineLevel="1" x14ac:dyDescent="0.25">
      <c r="A228" s="148"/>
      <c r="B228" s="154"/>
      <c r="C228" s="195" t="s">
        <v>352</v>
      </c>
      <c r="D228" s="159"/>
      <c r="E228" s="167"/>
      <c r="F228" s="173"/>
      <c r="G228" s="173"/>
      <c r="H228" s="173"/>
      <c r="I228" s="173"/>
      <c r="J228" s="173"/>
      <c r="K228" s="173"/>
      <c r="L228" s="173"/>
      <c r="M228" s="173"/>
      <c r="N228" s="157"/>
      <c r="O228" s="157"/>
      <c r="P228" s="157"/>
      <c r="Q228" s="157"/>
      <c r="R228" s="157"/>
      <c r="S228" s="157"/>
      <c r="T228" s="158"/>
      <c r="U228" s="157"/>
      <c r="V228" s="147"/>
      <c r="W228" s="147"/>
      <c r="X228" s="147"/>
      <c r="Y228" s="147"/>
      <c r="Z228" s="147"/>
      <c r="AA228" s="147"/>
      <c r="AB228" s="147"/>
      <c r="AC228" s="147"/>
      <c r="AD228" s="147" t="s">
        <v>114</v>
      </c>
      <c r="AE228" s="147">
        <v>0</v>
      </c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outlineLevel="1" x14ac:dyDescent="0.25">
      <c r="A229" s="148"/>
      <c r="B229" s="154"/>
      <c r="C229" s="195" t="s">
        <v>348</v>
      </c>
      <c r="D229" s="159"/>
      <c r="E229" s="167">
        <v>4.24</v>
      </c>
      <c r="F229" s="173"/>
      <c r="G229" s="173"/>
      <c r="H229" s="173"/>
      <c r="I229" s="173"/>
      <c r="J229" s="173"/>
      <c r="K229" s="173"/>
      <c r="L229" s="173"/>
      <c r="M229" s="173"/>
      <c r="N229" s="157"/>
      <c r="O229" s="157"/>
      <c r="P229" s="157"/>
      <c r="Q229" s="157"/>
      <c r="R229" s="157"/>
      <c r="S229" s="157"/>
      <c r="T229" s="158"/>
      <c r="U229" s="157"/>
      <c r="V229" s="147"/>
      <c r="W229" s="147"/>
      <c r="X229" s="147"/>
      <c r="Y229" s="147"/>
      <c r="Z229" s="147"/>
      <c r="AA229" s="147"/>
      <c r="AB229" s="147"/>
      <c r="AC229" s="147"/>
      <c r="AD229" s="147" t="s">
        <v>114</v>
      </c>
      <c r="AE229" s="147">
        <v>0</v>
      </c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outlineLevel="1" x14ac:dyDescent="0.25">
      <c r="A230" s="148"/>
      <c r="B230" s="154"/>
      <c r="C230" s="195" t="s">
        <v>349</v>
      </c>
      <c r="D230" s="159"/>
      <c r="E230" s="167">
        <v>5.04</v>
      </c>
      <c r="F230" s="173"/>
      <c r="G230" s="173"/>
      <c r="H230" s="173"/>
      <c r="I230" s="173"/>
      <c r="J230" s="173"/>
      <c r="K230" s="173"/>
      <c r="L230" s="173"/>
      <c r="M230" s="173"/>
      <c r="N230" s="157"/>
      <c r="O230" s="157"/>
      <c r="P230" s="157"/>
      <c r="Q230" s="157"/>
      <c r="R230" s="157"/>
      <c r="S230" s="157"/>
      <c r="T230" s="158"/>
      <c r="U230" s="157"/>
      <c r="V230" s="147"/>
      <c r="W230" s="147"/>
      <c r="X230" s="147"/>
      <c r="Y230" s="147"/>
      <c r="Z230" s="147"/>
      <c r="AA230" s="147"/>
      <c r="AB230" s="147"/>
      <c r="AC230" s="147"/>
      <c r="AD230" s="147" t="s">
        <v>114</v>
      </c>
      <c r="AE230" s="147">
        <v>0</v>
      </c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outlineLevel="1" x14ac:dyDescent="0.25">
      <c r="A231" s="148"/>
      <c r="B231" s="154"/>
      <c r="C231" s="195" t="s">
        <v>350</v>
      </c>
      <c r="D231" s="159"/>
      <c r="E231" s="167">
        <v>6.62</v>
      </c>
      <c r="F231" s="173"/>
      <c r="G231" s="173"/>
      <c r="H231" s="173"/>
      <c r="I231" s="173"/>
      <c r="J231" s="173"/>
      <c r="K231" s="173"/>
      <c r="L231" s="173"/>
      <c r="M231" s="173"/>
      <c r="N231" s="157"/>
      <c r="O231" s="157"/>
      <c r="P231" s="157"/>
      <c r="Q231" s="157"/>
      <c r="R231" s="157"/>
      <c r="S231" s="157"/>
      <c r="T231" s="158"/>
      <c r="U231" s="157"/>
      <c r="V231" s="147"/>
      <c r="W231" s="147"/>
      <c r="X231" s="147"/>
      <c r="Y231" s="147"/>
      <c r="Z231" s="147"/>
      <c r="AA231" s="147"/>
      <c r="AB231" s="147"/>
      <c r="AC231" s="147"/>
      <c r="AD231" s="147" t="s">
        <v>114</v>
      </c>
      <c r="AE231" s="147">
        <v>0</v>
      </c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outlineLevel="1" x14ac:dyDescent="0.25">
      <c r="A232" s="148"/>
      <c r="B232" s="154"/>
      <c r="C232" s="195" t="s">
        <v>351</v>
      </c>
      <c r="D232" s="159"/>
      <c r="E232" s="167">
        <v>7.08</v>
      </c>
      <c r="F232" s="173"/>
      <c r="G232" s="173"/>
      <c r="H232" s="173"/>
      <c r="I232" s="173"/>
      <c r="J232" s="173"/>
      <c r="K232" s="173"/>
      <c r="L232" s="173"/>
      <c r="M232" s="173"/>
      <c r="N232" s="157"/>
      <c r="O232" s="157"/>
      <c r="P232" s="157"/>
      <c r="Q232" s="157"/>
      <c r="R232" s="157"/>
      <c r="S232" s="157"/>
      <c r="T232" s="158"/>
      <c r="U232" s="157"/>
      <c r="V232" s="147"/>
      <c r="W232" s="147"/>
      <c r="X232" s="147"/>
      <c r="Y232" s="147"/>
      <c r="Z232" s="147"/>
      <c r="AA232" s="147"/>
      <c r="AB232" s="147"/>
      <c r="AC232" s="147"/>
      <c r="AD232" s="147" t="s">
        <v>114</v>
      </c>
      <c r="AE232" s="147">
        <v>0</v>
      </c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outlineLevel="1" x14ac:dyDescent="0.25">
      <c r="A233" s="148">
        <v>59</v>
      </c>
      <c r="B233" s="154" t="s">
        <v>353</v>
      </c>
      <c r="C233" s="194" t="s">
        <v>354</v>
      </c>
      <c r="D233" s="156" t="s">
        <v>163</v>
      </c>
      <c r="E233" s="166">
        <v>0.20816669999999998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57">
        <v>1</v>
      </c>
      <c r="O233" s="157">
        <f>ROUND(E233*N233,5)</f>
        <v>0.20816999999999999</v>
      </c>
      <c r="P233" s="157">
        <v>0</v>
      </c>
      <c r="Q233" s="157">
        <f>ROUND(E233*P233,5)</f>
        <v>0</v>
      </c>
      <c r="R233" s="157"/>
      <c r="S233" s="206" t="s">
        <v>400</v>
      </c>
      <c r="T233" s="158">
        <v>0</v>
      </c>
      <c r="U233" s="157">
        <f>ROUND(E233*T233,2)</f>
        <v>0</v>
      </c>
      <c r="V233" s="147"/>
      <c r="W233" s="147"/>
      <c r="X233" s="147"/>
      <c r="Y233" s="147"/>
      <c r="Z233" s="147"/>
      <c r="AA233" s="147"/>
      <c r="AB233" s="147"/>
      <c r="AC233" s="147"/>
      <c r="AD233" s="147" t="s">
        <v>164</v>
      </c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outlineLevel="1" x14ac:dyDescent="0.25">
      <c r="A234" s="148"/>
      <c r="B234" s="154"/>
      <c r="C234" s="195" t="s">
        <v>355</v>
      </c>
      <c r="D234" s="159"/>
      <c r="E234" s="167">
        <v>0.19825400000000001</v>
      </c>
      <c r="F234" s="173"/>
      <c r="G234" s="173"/>
      <c r="H234" s="173"/>
      <c r="I234" s="173"/>
      <c r="J234" s="173"/>
      <c r="K234" s="173"/>
      <c r="L234" s="173"/>
      <c r="M234" s="173"/>
      <c r="N234" s="157"/>
      <c r="O234" s="157"/>
      <c r="P234" s="157"/>
      <c r="Q234" s="157"/>
      <c r="R234" s="157"/>
      <c r="S234" s="157"/>
      <c r="T234" s="158"/>
      <c r="U234" s="157"/>
      <c r="V234" s="147"/>
      <c r="W234" s="147"/>
      <c r="X234" s="147"/>
      <c r="Y234" s="147"/>
      <c r="Z234" s="147"/>
      <c r="AA234" s="147"/>
      <c r="AB234" s="147"/>
      <c r="AC234" s="147"/>
      <c r="AD234" s="147" t="s">
        <v>114</v>
      </c>
      <c r="AE234" s="147">
        <v>0</v>
      </c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outlineLevel="1" x14ac:dyDescent="0.25">
      <c r="A235" s="148"/>
      <c r="B235" s="154"/>
      <c r="C235" s="200" t="s">
        <v>356</v>
      </c>
      <c r="D235" s="165"/>
      <c r="E235" s="171">
        <v>9.9127E-3</v>
      </c>
      <c r="F235" s="173"/>
      <c r="G235" s="173"/>
      <c r="H235" s="173"/>
      <c r="I235" s="173"/>
      <c r="J235" s="173"/>
      <c r="K235" s="173"/>
      <c r="L235" s="173"/>
      <c r="M235" s="173"/>
      <c r="N235" s="157"/>
      <c r="O235" s="157"/>
      <c r="P235" s="157"/>
      <c r="Q235" s="157"/>
      <c r="R235" s="157"/>
      <c r="S235" s="157"/>
      <c r="T235" s="158"/>
      <c r="U235" s="157"/>
      <c r="V235" s="147"/>
      <c r="W235" s="147"/>
      <c r="X235" s="147"/>
      <c r="Y235" s="147"/>
      <c r="Z235" s="147"/>
      <c r="AA235" s="147"/>
      <c r="AB235" s="147"/>
      <c r="AC235" s="147"/>
      <c r="AD235" s="147" t="s">
        <v>114</v>
      </c>
      <c r="AE235" s="147">
        <v>4</v>
      </c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outlineLevel="1" x14ac:dyDescent="0.25">
      <c r="A236" s="148">
        <v>60</v>
      </c>
      <c r="B236" s="154" t="s">
        <v>172</v>
      </c>
      <c r="C236" s="194" t="s">
        <v>357</v>
      </c>
      <c r="D236" s="156" t="s">
        <v>169</v>
      </c>
      <c r="E236" s="166">
        <v>19.306000000000001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57">
        <v>6.0000000000000002E-5</v>
      </c>
      <c r="O236" s="157">
        <f>ROUND(E236*N236,5)</f>
        <v>1.16E-3</v>
      </c>
      <c r="P236" s="157">
        <v>0</v>
      </c>
      <c r="Q236" s="157">
        <f>ROUND(E236*P236,5)</f>
        <v>0</v>
      </c>
      <c r="R236" s="157"/>
      <c r="S236" s="157" t="s">
        <v>172</v>
      </c>
      <c r="T236" s="158">
        <v>0.91400000000000003</v>
      </c>
      <c r="U236" s="157">
        <f>ROUND(E236*T236,2)</f>
        <v>17.649999999999999</v>
      </c>
      <c r="V236" s="147"/>
      <c r="W236" s="147"/>
      <c r="X236" s="147"/>
      <c r="Y236" s="147"/>
      <c r="Z236" s="147"/>
      <c r="AA236" s="147"/>
      <c r="AB236" s="147"/>
      <c r="AC236" s="147"/>
      <c r="AD236" s="147" t="s">
        <v>112</v>
      </c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outlineLevel="1" x14ac:dyDescent="0.25">
      <c r="A237" s="148"/>
      <c r="B237" s="154"/>
      <c r="C237" s="195" t="s">
        <v>185</v>
      </c>
      <c r="D237" s="159"/>
      <c r="E237" s="167"/>
      <c r="F237" s="173"/>
      <c r="G237" s="173"/>
      <c r="H237" s="173"/>
      <c r="I237" s="173"/>
      <c r="J237" s="173"/>
      <c r="K237" s="173"/>
      <c r="L237" s="173"/>
      <c r="M237" s="173"/>
      <c r="N237" s="157"/>
      <c r="O237" s="157"/>
      <c r="P237" s="157"/>
      <c r="Q237" s="157"/>
      <c r="R237" s="157"/>
      <c r="S237" s="157"/>
      <c r="T237" s="158"/>
      <c r="U237" s="157"/>
      <c r="V237" s="147"/>
      <c r="W237" s="147"/>
      <c r="X237" s="147"/>
      <c r="Y237" s="147"/>
      <c r="Z237" s="147"/>
      <c r="AA237" s="147"/>
      <c r="AB237" s="147"/>
      <c r="AC237" s="147"/>
      <c r="AD237" s="147" t="s">
        <v>114</v>
      </c>
      <c r="AE237" s="147">
        <v>0</v>
      </c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outlineLevel="1" x14ac:dyDescent="0.25">
      <c r="A238" s="148"/>
      <c r="B238" s="154"/>
      <c r="C238" s="195" t="s">
        <v>358</v>
      </c>
      <c r="D238" s="159"/>
      <c r="E238" s="167">
        <v>3.286</v>
      </c>
      <c r="F238" s="173"/>
      <c r="G238" s="173"/>
      <c r="H238" s="173"/>
      <c r="I238" s="173"/>
      <c r="J238" s="173"/>
      <c r="K238" s="173"/>
      <c r="L238" s="173"/>
      <c r="M238" s="173"/>
      <c r="N238" s="157"/>
      <c r="O238" s="157"/>
      <c r="P238" s="157"/>
      <c r="Q238" s="157"/>
      <c r="R238" s="157"/>
      <c r="S238" s="157"/>
      <c r="T238" s="158"/>
      <c r="U238" s="157"/>
      <c r="V238" s="147"/>
      <c r="W238" s="147"/>
      <c r="X238" s="147"/>
      <c r="Y238" s="147"/>
      <c r="Z238" s="147"/>
      <c r="AA238" s="147"/>
      <c r="AB238" s="147"/>
      <c r="AC238" s="147"/>
      <c r="AD238" s="147" t="s">
        <v>114</v>
      </c>
      <c r="AE238" s="147">
        <v>0</v>
      </c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</row>
    <row r="239" spans="1:59" outlineLevel="1" x14ac:dyDescent="0.25">
      <c r="A239" s="148"/>
      <c r="B239" s="154"/>
      <c r="C239" s="195" t="s">
        <v>359</v>
      </c>
      <c r="D239" s="159"/>
      <c r="E239" s="167">
        <v>0.93</v>
      </c>
      <c r="F239" s="173"/>
      <c r="G239" s="173"/>
      <c r="H239" s="173"/>
      <c r="I239" s="173"/>
      <c r="J239" s="173"/>
      <c r="K239" s="173"/>
      <c r="L239" s="173"/>
      <c r="M239" s="173"/>
      <c r="N239" s="157"/>
      <c r="O239" s="157"/>
      <c r="P239" s="157"/>
      <c r="Q239" s="157"/>
      <c r="R239" s="157"/>
      <c r="S239" s="157"/>
      <c r="T239" s="158"/>
      <c r="U239" s="157"/>
      <c r="V239" s="147"/>
      <c r="W239" s="147"/>
      <c r="X239" s="147"/>
      <c r="Y239" s="147"/>
      <c r="Z239" s="147"/>
      <c r="AA239" s="147"/>
      <c r="AB239" s="147"/>
      <c r="AC239" s="147"/>
      <c r="AD239" s="147" t="s">
        <v>114</v>
      </c>
      <c r="AE239" s="147">
        <v>0</v>
      </c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outlineLevel="1" x14ac:dyDescent="0.25">
      <c r="A240" s="148"/>
      <c r="B240" s="154"/>
      <c r="C240" s="195" t="s">
        <v>360</v>
      </c>
      <c r="D240" s="159"/>
      <c r="E240" s="167">
        <v>1.53</v>
      </c>
      <c r="F240" s="173"/>
      <c r="G240" s="173"/>
      <c r="H240" s="173"/>
      <c r="I240" s="173"/>
      <c r="J240" s="173"/>
      <c r="K240" s="173"/>
      <c r="L240" s="173"/>
      <c r="M240" s="173"/>
      <c r="N240" s="157"/>
      <c r="O240" s="157"/>
      <c r="P240" s="157"/>
      <c r="Q240" s="157"/>
      <c r="R240" s="157"/>
      <c r="S240" s="157"/>
      <c r="T240" s="158"/>
      <c r="U240" s="157"/>
      <c r="V240" s="147"/>
      <c r="W240" s="147"/>
      <c r="X240" s="147"/>
      <c r="Y240" s="147"/>
      <c r="Z240" s="147"/>
      <c r="AA240" s="147"/>
      <c r="AB240" s="147"/>
      <c r="AC240" s="147"/>
      <c r="AD240" s="147" t="s">
        <v>114</v>
      </c>
      <c r="AE240" s="147">
        <v>0</v>
      </c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outlineLevel="1" x14ac:dyDescent="0.25">
      <c r="A241" s="148"/>
      <c r="B241" s="154"/>
      <c r="C241" s="195" t="s">
        <v>361</v>
      </c>
      <c r="D241" s="159"/>
      <c r="E241" s="167">
        <v>2.4900000000000002</v>
      </c>
      <c r="F241" s="173"/>
      <c r="G241" s="173"/>
      <c r="H241" s="173"/>
      <c r="I241" s="173"/>
      <c r="J241" s="173"/>
      <c r="K241" s="173"/>
      <c r="L241" s="173"/>
      <c r="M241" s="173"/>
      <c r="N241" s="157"/>
      <c r="O241" s="157"/>
      <c r="P241" s="157"/>
      <c r="Q241" s="157"/>
      <c r="R241" s="157"/>
      <c r="S241" s="157"/>
      <c r="T241" s="158"/>
      <c r="U241" s="157"/>
      <c r="V241" s="147"/>
      <c r="W241" s="147"/>
      <c r="X241" s="147"/>
      <c r="Y241" s="147"/>
      <c r="Z241" s="147"/>
      <c r="AA241" s="147"/>
      <c r="AB241" s="147"/>
      <c r="AC241" s="147"/>
      <c r="AD241" s="147" t="s">
        <v>114</v>
      </c>
      <c r="AE241" s="147">
        <v>0</v>
      </c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</row>
    <row r="242" spans="1:59" outlineLevel="1" x14ac:dyDescent="0.25">
      <c r="A242" s="148"/>
      <c r="B242" s="154"/>
      <c r="C242" s="195" t="s">
        <v>362</v>
      </c>
      <c r="D242" s="159"/>
      <c r="E242" s="167">
        <v>3.06</v>
      </c>
      <c r="F242" s="173"/>
      <c r="G242" s="173"/>
      <c r="H242" s="173"/>
      <c r="I242" s="173"/>
      <c r="J242" s="173"/>
      <c r="K242" s="173"/>
      <c r="L242" s="173"/>
      <c r="M242" s="173"/>
      <c r="N242" s="157"/>
      <c r="O242" s="157"/>
      <c r="P242" s="157"/>
      <c r="Q242" s="157"/>
      <c r="R242" s="157"/>
      <c r="S242" s="157"/>
      <c r="T242" s="158"/>
      <c r="U242" s="157"/>
      <c r="V242" s="147"/>
      <c r="W242" s="147"/>
      <c r="X242" s="147"/>
      <c r="Y242" s="147"/>
      <c r="Z242" s="147"/>
      <c r="AA242" s="147"/>
      <c r="AB242" s="147"/>
      <c r="AC242" s="147"/>
      <c r="AD242" s="147" t="s">
        <v>114</v>
      </c>
      <c r="AE242" s="147">
        <v>0</v>
      </c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outlineLevel="1" x14ac:dyDescent="0.25">
      <c r="A243" s="148"/>
      <c r="B243" s="154"/>
      <c r="C243" s="195" t="s">
        <v>352</v>
      </c>
      <c r="D243" s="159"/>
      <c r="E243" s="167"/>
      <c r="F243" s="173"/>
      <c r="G243" s="173"/>
      <c r="H243" s="173"/>
      <c r="I243" s="173"/>
      <c r="J243" s="173"/>
      <c r="K243" s="173"/>
      <c r="L243" s="173"/>
      <c r="M243" s="173"/>
      <c r="N243" s="157"/>
      <c r="O243" s="157"/>
      <c r="P243" s="157"/>
      <c r="Q243" s="157"/>
      <c r="R243" s="157"/>
      <c r="S243" s="157"/>
      <c r="T243" s="158"/>
      <c r="U243" s="157"/>
      <c r="V243" s="147"/>
      <c r="W243" s="147"/>
      <c r="X243" s="147"/>
      <c r="Y243" s="147"/>
      <c r="Z243" s="147"/>
      <c r="AA243" s="147"/>
      <c r="AB243" s="147"/>
      <c r="AC243" s="147"/>
      <c r="AD243" s="147" t="s">
        <v>114</v>
      </c>
      <c r="AE243" s="147">
        <v>0</v>
      </c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outlineLevel="1" x14ac:dyDescent="0.25">
      <c r="A244" s="148"/>
      <c r="B244" s="154"/>
      <c r="C244" s="195" t="s">
        <v>359</v>
      </c>
      <c r="D244" s="159"/>
      <c r="E244" s="167">
        <v>0.93</v>
      </c>
      <c r="F244" s="173"/>
      <c r="G244" s="173"/>
      <c r="H244" s="173"/>
      <c r="I244" s="173"/>
      <c r="J244" s="173"/>
      <c r="K244" s="173"/>
      <c r="L244" s="173"/>
      <c r="M244" s="173"/>
      <c r="N244" s="157"/>
      <c r="O244" s="157"/>
      <c r="P244" s="157"/>
      <c r="Q244" s="157"/>
      <c r="R244" s="157"/>
      <c r="S244" s="157"/>
      <c r="T244" s="158"/>
      <c r="U244" s="157"/>
      <c r="V244" s="147"/>
      <c r="W244" s="147"/>
      <c r="X244" s="147"/>
      <c r="Y244" s="147"/>
      <c r="Z244" s="147"/>
      <c r="AA244" s="147"/>
      <c r="AB244" s="147"/>
      <c r="AC244" s="147"/>
      <c r="AD244" s="147" t="s">
        <v>114</v>
      </c>
      <c r="AE244" s="147">
        <v>0</v>
      </c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</row>
    <row r="245" spans="1:59" outlineLevel="1" x14ac:dyDescent="0.25">
      <c r="A245" s="148"/>
      <c r="B245" s="154"/>
      <c r="C245" s="195" t="s">
        <v>360</v>
      </c>
      <c r="D245" s="159"/>
      <c r="E245" s="167">
        <v>1.53</v>
      </c>
      <c r="F245" s="173"/>
      <c r="G245" s="173"/>
      <c r="H245" s="173"/>
      <c r="I245" s="173"/>
      <c r="J245" s="173"/>
      <c r="K245" s="173"/>
      <c r="L245" s="173"/>
      <c r="M245" s="173"/>
      <c r="N245" s="157"/>
      <c r="O245" s="157"/>
      <c r="P245" s="157"/>
      <c r="Q245" s="157"/>
      <c r="R245" s="157"/>
      <c r="S245" s="157"/>
      <c r="T245" s="158"/>
      <c r="U245" s="157"/>
      <c r="V245" s="147"/>
      <c r="W245" s="147"/>
      <c r="X245" s="147"/>
      <c r="Y245" s="147"/>
      <c r="Z245" s="147"/>
      <c r="AA245" s="147"/>
      <c r="AB245" s="147"/>
      <c r="AC245" s="147"/>
      <c r="AD245" s="147" t="s">
        <v>114</v>
      </c>
      <c r="AE245" s="147">
        <v>0</v>
      </c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</row>
    <row r="246" spans="1:59" outlineLevel="1" x14ac:dyDescent="0.25">
      <c r="A246" s="148"/>
      <c r="B246" s="154"/>
      <c r="C246" s="195" t="s">
        <v>361</v>
      </c>
      <c r="D246" s="159"/>
      <c r="E246" s="167">
        <v>2.4900000000000002</v>
      </c>
      <c r="F246" s="173"/>
      <c r="G246" s="173"/>
      <c r="H246" s="173"/>
      <c r="I246" s="173"/>
      <c r="J246" s="173"/>
      <c r="K246" s="173"/>
      <c r="L246" s="173"/>
      <c r="M246" s="173"/>
      <c r="N246" s="157"/>
      <c r="O246" s="157"/>
      <c r="P246" s="157"/>
      <c r="Q246" s="157"/>
      <c r="R246" s="157"/>
      <c r="S246" s="157"/>
      <c r="T246" s="158"/>
      <c r="U246" s="157"/>
      <c r="V246" s="147"/>
      <c r="W246" s="147"/>
      <c r="X246" s="147"/>
      <c r="Y246" s="147"/>
      <c r="Z246" s="147"/>
      <c r="AA246" s="147"/>
      <c r="AB246" s="147"/>
      <c r="AC246" s="147"/>
      <c r="AD246" s="147" t="s">
        <v>114</v>
      </c>
      <c r="AE246" s="147">
        <v>0</v>
      </c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</row>
    <row r="247" spans="1:59" outlineLevel="1" x14ac:dyDescent="0.25">
      <c r="A247" s="148"/>
      <c r="B247" s="154"/>
      <c r="C247" s="195" t="s">
        <v>362</v>
      </c>
      <c r="D247" s="159"/>
      <c r="E247" s="167">
        <v>3.06</v>
      </c>
      <c r="F247" s="173"/>
      <c r="G247" s="173"/>
      <c r="H247" s="173"/>
      <c r="I247" s="173"/>
      <c r="J247" s="173"/>
      <c r="K247" s="173"/>
      <c r="L247" s="173"/>
      <c r="M247" s="173"/>
      <c r="N247" s="157"/>
      <c r="O247" s="157"/>
      <c r="P247" s="157"/>
      <c r="Q247" s="157"/>
      <c r="R247" s="157"/>
      <c r="S247" s="157"/>
      <c r="T247" s="158"/>
      <c r="U247" s="157"/>
      <c r="V247" s="147"/>
      <c r="W247" s="147"/>
      <c r="X247" s="147"/>
      <c r="Y247" s="147"/>
      <c r="Z247" s="147"/>
      <c r="AA247" s="147"/>
      <c r="AB247" s="147"/>
      <c r="AC247" s="147"/>
      <c r="AD247" s="147" t="s">
        <v>114</v>
      </c>
      <c r="AE247" s="147">
        <v>0</v>
      </c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</row>
    <row r="248" spans="1:59" ht="20.399999999999999" outlineLevel="1" x14ac:dyDescent="0.25">
      <c r="A248" s="148">
        <v>61</v>
      </c>
      <c r="B248" s="154" t="s">
        <v>363</v>
      </c>
      <c r="C248" s="194" t="s">
        <v>364</v>
      </c>
      <c r="D248" s="156" t="s">
        <v>220</v>
      </c>
      <c r="E248" s="166">
        <v>37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57">
        <v>1.43E-2</v>
      </c>
      <c r="O248" s="157">
        <f>ROUND(E248*N248,5)</f>
        <v>0.52910000000000001</v>
      </c>
      <c r="P248" s="157">
        <v>0</v>
      </c>
      <c r="Q248" s="157">
        <f>ROUND(E248*P248,5)</f>
        <v>0</v>
      </c>
      <c r="R248" s="157"/>
      <c r="S248" s="206" t="s">
        <v>400</v>
      </c>
      <c r="T248" s="158">
        <v>0</v>
      </c>
      <c r="U248" s="157">
        <f>ROUND(E248*T248,2)</f>
        <v>0</v>
      </c>
      <c r="V248" s="147"/>
      <c r="W248" s="147"/>
      <c r="X248" s="147"/>
      <c r="Y248" s="147"/>
      <c r="Z248" s="147"/>
      <c r="AA248" s="147"/>
      <c r="AB248" s="147"/>
      <c r="AC248" s="147"/>
      <c r="AD248" s="147" t="s">
        <v>164</v>
      </c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</row>
    <row r="249" spans="1:59" outlineLevel="1" x14ac:dyDescent="0.25">
      <c r="A249" s="148"/>
      <c r="B249" s="154"/>
      <c r="C249" s="197" t="s">
        <v>202</v>
      </c>
      <c r="D249" s="163"/>
      <c r="E249" s="169"/>
      <c r="F249" s="173"/>
      <c r="G249" s="173"/>
      <c r="H249" s="173"/>
      <c r="I249" s="173"/>
      <c r="J249" s="173"/>
      <c r="K249" s="173"/>
      <c r="L249" s="173"/>
      <c r="M249" s="173"/>
      <c r="N249" s="157"/>
      <c r="O249" s="157"/>
      <c r="P249" s="157"/>
      <c r="Q249" s="157"/>
      <c r="R249" s="157"/>
      <c r="S249" s="157"/>
      <c r="T249" s="158"/>
      <c r="U249" s="157"/>
      <c r="V249" s="147"/>
      <c r="W249" s="147"/>
      <c r="X249" s="147"/>
      <c r="Y249" s="147"/>
      <c r="Z249" s="147"/>
      <c r="AA249" s="147"/>
      <c r="AB249" s="147"/>
      <c r="AC249" s="147"/>
      <c r="AD249" s="147" t="s">
        <v>114</v>
      </c>
      <c r="AE249" s="147">
        <v>2</v>
      </c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</row>
    <row r="250" spans="1:59" outlineLevel="1" x14ac:dyDescent="0.25">
      <c r="A250" s="148"/>
      <c r="B250" s="154"/>
      <c r="C250" s="198" t="s">
        <v>365</v>
      </c>
      <c r="D250" s="163"/>
      <c r="E250" s="169">
        <v>36.991666666666703</v>
      </c>
      <c r="F250" s="173"/>
      <c r="G250" s="173"/>
      <c r="H250" s="173"/>
      <c r="I250" s="173"/>
      <c r="J250" s="173"/>
      <c r="K250" s="173"/>
      <c r="L250" s="173"/>
      <c r="M250" s="173"/>
      <c r="N250" s="157"/>
      <c r="O250" s="157"/>
      <c r="P250" s="157"/>
      <c r="Q250" s="157"/>
      <c r="R250" s="157"/>
      <c r="S250" s="157"/>
      <c r="T250" s="158"/>
      <c r="U250" s="157"/>
      <c r="V250" s="147"/>
      <c r="W250" s="147"/>
      <c r="X250" s="147"/>
      <c r="Y250" s="147"/>
      <c r="Z250" s="147"/>
      <c r="AA250" s="147"/>
      <c r="AB250" s="147"/>
      <c r="AC250" s="147"/>
      <c r="AD250" s="147" t="s">
        <v>114</v>
      </c>
      <c r="AE250" s="147">
        <v>2</v>
      </c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</row>
    <row r="251" spans="1:59" outlineLevel="1" x14ac:dyDescent="0.25">
      <c r="A251" s="148"/>
      <c r="B251" s="154"/>
      <c r="C251" s="197" t="s">
        <v>209</v>
      </c>
      <c r="D251" s="163"/>
      <c r="E251" s="169"/>
      <c r="F251" s="173"/>
      <c r="G251" s="173"/>
      <c r="H251" s="173"/>
      <c r="I251" s="173"/>
      <c r="J251" s="173"/>
      <c r="K251" s="173"/>
      <c r="L251" s="173"/>
      <c r="M251" s="173"/>
      <c r="N251" s="157"/>
      <c r="O251" s="157"/>
      <c r="P251" s="157"/>
      <c r="Q251" s="157"/>
      <c r="R251" s="157"/>
      <c r="S251" s="157"/>
      <c r="T251" s="158"/>
      <c r="U251" s="157"/>
      <c r="V251" s="147"/>
      <c r="W251" s="147"/>
      <c r="X251" s="147"/>
      <c r="Y251" s="147"/>
      <c r="Z251" s="147"/>
      <c r="AA251" s="147"/>
      <c r="AB251" s="147"/>
      <c r="AC251" s="147"/>
      <c r="AD251" s="147" t="s">
        <v>114</v>
      </c>
      <c r="AE251" s="147">
        <v>0</v>
      </c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</row>
    <row r="252" spans="1:59" outlineLevel="1" x14ac:dyDescent="0.25">
      <c r="A252" s="148"/>
      <c r="B252" s="154"/>
      <c r="C252" s="195" t="s">
        <v>366</v>
      </c>
      <c r="D252" s="159"/>
      <c r="E252" s="167">
        <v>37</v>
      </c>
      <c r="F252" s="173"/>
      <c r="G252" s="173"/>
      <c r="H252" s="173"/>
      <c r="I252" s="173"/>
      <c r="J252" s="173"/>
      <c r="K252" s="173"/>
      <c r="L252" s="173"/>
      <c r="M252" s="173"/>
      <c r="N252" s="157"/>
      <c r="O252" s="157"/>
      <c r="P252" s="157"/>
      <c r="Q252" s="157"/>
      <c r="R252" s="157"/>
      <c r="S252" s="157"/>
      <c r="T252" s="158"/>
      <c r="U252" s="157"/>
      <c r="V252" s="147"/>
      <c r="W252" s="147"/>
      <c r="X252" s="147"/>
      <c r="Y252" s="147"/>
      <c r="Z252" s="147"/>
      <c r="AA252" s="147"/>
      <c r="AB252" s="147"/>
      <c r="AC252" s="147"/>
      <c r="AD252" s="147" t="s">
        <v>114</v>
      </c>
      <c r="AE252" s="147">
        <v>0</v>
      </c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</row>
    <row r="253" spans="1:59" outlineLevel="1" x14ac:dyDescent="0.25">
      <c r="A253" s="148">
        <v>62</v>
      </c>
      <c r="B253" s="154" t="s">
        <v>172</v>
      </c>
      <c r="C253" s="194" t="s">
        <v>367</v>
      </c>
      <c r="D253" s="156" t="s">
        <v>368</v>
      </c>
      <c r="E253" s="166">
        <v>887.27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57">
        <v>0</v>
      </c>
      <c r="O253" s="157">
        <f>ROUND(E253*N253,5)</f>
        <v>0</v>
      </c>
      <c r="P253" s="157">
        <v>0</v>
      </c>
      <c r="Q253" s="157">
        <f>ROUND(E253*P253,5)</f>
        <v>0</v>
      </c>
      <c r="R253" s="157"/>
      <c r="S253" s="206" t="s">
        <v>172</v>
      </c>
      <c r="T253" s="158">
        <v>0</v>
      </c>
      <c r="U253" s="157">
        <f>ROUND(E253*T253,2)</f>
        <v>0</v>
      </c>
      <c r="V253" s="147"/>
      <c r="W253" s="147"/>
      <c r="X253" s="147"/>
      <c r="Y253" s="147"/>
      <c r="Z253" s="147"/>
      <c r="AA253" s="147"/>
      <c r="AB253" s="147"/>
      <c r="AC253" s="147"/>
      <c r="AD253" s="147" t="s">
        <v>164</v>
      </c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</row>
    <row r="254" spans="1:59" outlineLevel="1" x14ac:dyDescent="0.25">
      <c r="A254" s="148"/>
      <c r="B254" s="154"/>
      <c r="C254" s="195" t="s">
        <v>369</v>
      </c>
      <c r="D254" s="159"/>
      <c r="E254" s="167">
        <v>208.17</v>
      </c>
      <c r="F254" s="173"/>
      <c r="G254" s="173"/>
      <c r="H254" s="173"/>
      <c r="I254" s="173"/>
      <c r="J254" s="173"/>
      <c r="K254" s="173"/>
      <c r="L254" s="173"/>
      <c r="M254" s="173"/>
      <c r="N254" s="157"/>
      <c r="O254" s="157"/>
      <c r="P254" s="157"/>
      <c r="Q254" s="157"/>
      <c r="R254" s="157"/>
      <c r="S254" s="157"/>
      <c r="T254" s="158"/>
      <c r="U254" s="157"/>
      <c r="V254" s="147"/>
      <c r="W254" s="147"/>
      <c r="X254" s="147"/>
      <c r="Y254" s="147"/>
      <c r="Z254" s="147"/>
      <c r="AA254" s="147"/>
      <c r="AB254" s="147"/>
      <c r="AC254" s="147"/>
      <c r="AD254" s="147" t="s">
        <v>114</v>
      </c>
      <c r="AE254" s="147">
        <v>0</v>
      </c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</row>
    <row r="255" spans="1:59" outlineLevel="1" x14ac:dyDescent="0.25">
      <c r="A255" s="148"/>
      <c r="B255" s="154"/>
      <c r="C255" s="195" t="s">
        <v>370</v>
      </c>
      <c r="D255" s="159"/>
      <c r="E255" s="167">
        <v>529.1</v>
      </c>
      <c r="F255" s="173"/>
      <c r="G255" s="173"/>
      <c r="H255" s="173"/>
      <c r="I255" s="173"/>
      <c r="J255" s="173"/>
      <c r="K255" s="173"/>
      <c r="L255" s="173"/>
      <c r="M255" s="173"/>
      <c r="N255" s="157"/>
      <c r="O255" s="157"/>
      <c r="P255" s="157"/>
      <c r="Q255" s="157"/>
      <c r="R255" s="157"/>
      <c r="S255" s="157"/>
      <c r="T255" s="158"/>
      <c r="U255" s="157"/>
      <c r="V255" s="147"/>
      <c r="W255" s="147"/>
      <c r="X255" s="147"/>
      <c r="Y255" s="147"/>
      <c r="Z255" s="147"/>
      <c r="AA255" s="147"/>
      <c r="AB255" s="147"/>
      <c r="AC255" s="147"/>
      <c r="AD255" s="147" t="s">
        <v>114</v>
      </c>
      <c r="AE255" s="147">
        <v>0</v>
      </c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</row>
    <row r="256" spans="1:59" outlineLevel="1" x14ac:dyDescent="0.25">
      <c r="A256" s="148"/>
      <c r="B256" s="154"/>
      <c r="C256" s="195" t="s">
        <v>371</v>
      </c>
      <c r="D256" s="159"/>
      <c r="E256" s="167">
        <v>150</v>
      </c>
      <c r="F256" s="173"/>
      <c r="G256" s="173"/>
      <c r="H256" s="173"/>
      <c r="I256" s="173"/>
      <c r="J256" s="173"/>
      <c r="K256" s="173"/>
      <c r="L256" s="173"/>
      <c r="M256" s="173"/>
      <c r="N256" s="157"/>
      <c r="O256" s="157"/>
      <c r="P256" s="157"/>
      <c r="Q256" s="157"/>
      <c r="R256" s="157"/>
      <c r="S256" s="157"/>
      <c r="T256" s="158"/>
      <c r="U256" s="157"/>
      <c r="V256" s="147"/>
      <c r="W256" s="147"/>
      <c r="X256" s="147"/>
      <c r="Y256" s="147"/>
      <c r="Z256" s="147"/>
      <c r="AA256" s="147"/>
      <c r="AB256" s="147"/>
      <c r="AC256" s="147"/>
      <c r="AD256" s="147" t="s">
        <v>114</v>
      </c>
      <c r="AE256" s="147">
        <v>0</v>
      </c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</row>
    <row r="257" spans="1:59" ht="20.399999999999999" outlineLevel="1" x14ac:dyDescent="0.25">
      <c r="A257" s="148">
        <v>63</v>
      </c>
      <c r="B257" s="154" t="s">
        <v>172</v>
      </c>
      <c r="C257" s="194" t="s">
        <v>403</v>
      </c>
      <c r="D257" s="156" t="s">
        <v>372</v>
      </c>
      <c r="E257" s="166">
        <v>3</v>
      </c>
      <c r="F257" s="172"/>
      <c r="G257" s="173">
        <f>ROUND(E257*F257,2)</f>
        <v>0</v>
      </c>
      <c r="H257" s="172"/>
      <c r="I257" s="173">
        <f>ROUND(E257*H257,2)</f>
        <v>0</v>
      </c>
      <c r="J257" s="172"/>
      <c r="K257" s="173">
        <f>ROUND(E257*J257,2)</f>
        <v>0</v>
      </c>
      <c r="L257" s="173">
        <v>21</v>
      </c>
      <c r="M257" s="173">
        <f>G257*(1+L257/100)</f>
        <v>0</v>
      </c>
      <c r="N257" s="157">
        <v>3.5000000000000003E-2</v>
      </c>
      <c r="O257" s="157">
        <f>ROUND(E257*N257,5)</f>
        <v>0.105</v>
      </c>
      <c r="P257" s="157">
        <v>0</v>
      </c>
      <c r="Q257" s="157">
        <f>ROUND(E257*P257,5)</f>
        <v>0</v>
      </c>
      <c r="R257" s="157"/>
      <c r="S257" s="206" t="s">
        <v>172</v>
      </c>
      <c r="T257" s="158">
        <v>7.4999999999999997E-2</v>
      </c>
      <c r="U257" s="157">
        <f>ROUND(E257*T257,2)</f>
        <v>0.23</v>
      </c>
      <c r="V257" s="147"/>
      <c r="W257" s="147"/>
      <c r="X257" s="147"/>
      <c r="Y257" s="147"/>
      <c r="Z257" s="147"/>
      <c r="AA257" s="147"/>
      <c r="AB257" s="147"/>
      <c r="AC257" s="147"/>
      <c r="AD257" s="147" t="s">
        <v>112</v>
      </c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</row>
    <row r="258" spans="1:59" outlineLevel="1" x14ac:dyDescent="0.25">
      <c r="A258" s="148"/>
      <c r="B258" s="154"/>
      <c r="C258" s="195" t="s">
        <v>373</v>
      </c>
      <c r="D258" s="159"/>
      <c r="E258" s="167">
        <v>3</v>
      </c>
      <c r="F258" s="173"/>
      <c r="G258" s="173"/>
      <c r="H258" s="173"/>
      <c r="I258" s="173"/>
      <c r="J258" s="173"/>
      <c r="K258" s="173"/>
      <c r="L258" s="173"/>
      <c r="M258" s="173"/>
      <c r="N258" s="157"/>
      <c r="O258" s="157"/>
      <c r="P258" s="157"/>
      <c r="Q258" s="157"/>
      <c r="R258" s="157"/>
      <c r="S258" s="157"/>
      <c r="T258" s="158"/>
      <c r="U258" s="157"/>
      <c r="V258" s="147"/>
      <c r="W258" s="147"/>
      <c r="X258" s="147"/>
      <c r="Y258" s="147"/>
      <c r="Z258" s="147"/>
      <c r="AA258" s="147"/>
      <c r="AB258" s="147"/>
      <c r="AC258" s="147"/>
      <c r="AD258" s="147" t="s">
        <v>114</v>
      </c>
      <c r="AE258" s="147">
        <v>0</v>
      </c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</row>
    <row r="259" spans="1:59" ht="20.399999999999999" outlineLevel="1" x14ac:dyDescent="0.25">
      <c r="A259" s="148">
        <v>64</v>
      </c>
      <c r="B259" s="154" t="s">
        <v>172</v>
      </c>
      <c r="C259" s="194" t="s">
        <v>404</v>
      </c>
      <c r="D259" s="156" t="s">
        <v>372</v>
      </c>
      <c r="E259" s="166">
        <v>1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57">
        <v>4.4999999999999998E-2</v>
      </c>
      <c r="O259" s="157">
        <f>ROUND(E259*N259,5)</f>
        <v>4.4999999999999998E-2</v>
      </c>
      <c r="P259" s="157">
        <v>0</v>
      </c>
      <c r="Q259" s="157">
        <f>ROUND(E259*P259,5)</f>
        <v>0</v>
      </c>
      <c r="R259" s="157"/>
      <c r="S259" s="206" t="s">
        <v>172</v>
      </c>
      <c r="T259" s="158">
        <v>7.4999999999999997E-2</v>
      </c>
      <c r="U259" s="157">
        <f>ROUND(E259*T259,2)</f>
        <v>0.08</v>
      </c>
      <c r="V259" s="147"/>
      <c r="W259" s="147"/>
      <c r="X259" s="147"/>
      <c r="Y259" s="147"/>
      <c r="Z259" s="147"/>
      <c r="AA259" s="147"/>
      <c r="AB259" s="147"/>
      <c r="AC259" s="147"/>
      <c r="AD259" s="147" t="s">
        <v>112</v>
      </c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</row>
    <row r="260" spans="1:59" outlineLevel="1" x14ac:dyDescent="0.25">
      <c r="A260" s="148"/>
      <c r="B260" s="154"/>
      <c r="C260" s="195" t="s">
        <v>58</v>
      </c>
      <c r="D260" s="159"/>
      <c r="E260" s="167">
        <v>1</v>
      </c>
      <c r="F260" s="173"/>
      <c r="G260" s="173"/>
      <c r="H260" s="173"/>
      <c r="I260" s="173"/>
      <c r="J260" s="173"/>
      <c r="K260" s="173"/>
      <c r="L260" s="173"/>
      <c r="M260" s="173"/>
      <c r="N260" s="157"/>
      <c r="O260" s="157"/>
      <c r="P260" s="157"/>
      <c r="Q260" s="157"/>
      <c r="R260" s="157"/>
      <c r="S260" s="157"/>
      <c r="T260" s="158"/>
      <c r="U260" s="157"/>
      <c r="V260" s="147"/>
      <c r="W260" s="147"/>
      <c r="X260" s="147"/>
      <c r="Y260" s="147"/>
      <c r="Z260" s="147"/>
      <c r="AA260" s="147"/>
      <c r="AB260" s="147"/>
      <c r="AC260" s="147"/>
      <c r="AD260" s="147" t="s">
        <v>114</v>
      </c>
      <c r="AE260" s="147">
        <v>0</v>
      </c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</row>
    <row r="261" spans="1:59" outlineLevel="1" x14ac:dyDescent="0.25">
      <c r="A261" s="148">
        <v>65</v>
      </c>
      <c r="B261" s="154" t="s">
        <v>172</v>
      </c>
      <c r="C261" s="194" t="s">
        <v>406</v>
      </c>
      <c r="D261" s="156" t="s">
        <v>407</v>
      </c>
      <c r="E261" s="166">
        <v>2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206">
        <v>4.4999999999999998E-2</v>
      </c>
      <c r="O261" s="206">
        <f>ROUND(E261*N261,5)</f>
        <v>0.09</v>
      </c>
      <c r="P261" s="206">
        <v>0</v>
      </c>
      <c r="Q261" s="206">
        <f>ROUND(E261*P261,5)</f>
        <v>0</v>
      </c>
      <c r="R261" s="206"/>
      <c r="S261" s="206" t="s">
        <v>172</v>
      </c>
      <c r="T261" s="158"/>
      <c r="U261" s="206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</row>
    <row r="262" spans="1:59" outlineLevel="1" x14ac:dyDescent="0.25">
      <c r="A262" s="148"/>
      <c r="B262" s="154"/>
      <c r="C262" s="195" t="s">
        <v>408</v>
      </c>
      <c r="D262" s="159"/>
      <c r="E262" s="167">
        <v>2</v>
      </c>
      <c r="F262" s="173"/>
      <c r="G262" s="173"/>
      <c r="H262" s="173"/>
      <c r="I262" s="173"/>
      <c r="J262" s="173"/>
      <c r="K262" s="173"/>
      <c r="L262" s="173"/>
      <c r="M262" s="173"/>
      <c r="N262" s="206"/>
      <c r="O262" s="206"/>
      <c r="P262" s="206"/>
      <c r="Q262" s="206"/>
      <c r="R262" s="206"/>
      <c r="S262" s="206"/>
      <c r="T262" s="158"/>
      <c r="U262" s="206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</row>
    <row r="263" spans="1:59" outlineLevel="1" x14ac:dyDescent="0.25">
      <c r="A263" s="148">
        <v>66</v>
      </c>
      <c r="B263" s="154" t="s">
        <v>172</v>
      </c>
      <c r="C263" s="195" t="s">
        <v>409</v>
      </c>
      <c r="D263" s="159" t="s">
        <v>158</v>
      </c>
      <c r="E263" s="167">
        <v>6.79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21</v>
      </c>
      <c r="M263" s="173">
        <f>G263*(1+L263/100)</f>
        <v>0</v>
      </c>
      <c r="N263" s="206">
        <v>4.4999999999999998E-2</v>
      </c>
      <c r="O263" s="206">
        <f>ROUND(E263*N263,5)</f>
        <v>0.30554999999999999</v>
      </c>
      <c r="P263" s="206">
        <v>0</v>
      </c>
      <c r="Q263" s="206">
        <f>ROUND(E263*P263,5)</f>
        <v>0</v>
      </c>
      <c r="R263" s="206"/>
      <c r="S263" s="206" t="s">
        <v>172</v>
      </c>
      <c r="T263" s="158"/>
      <c r="U263" s="206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</row>
    <row r="264" spans="1:59" outlineLevel="1" x14ac:dyDescent="0.25">
      <c r="A264" s="148"/>
      <c r="B264" s="154"/>
      <c r="C264" s="195" t="s">
        <v>410</v>
      </c>
      <c r="D264" s="159"/>
      <c r="E264" s="167"/>
      <c r="F264" s="195"/>
      <c r="G264" s="173"/>
      <c r="H264" s="173"/>
      <c r="I264" s="173"/>
      <c r="J264" s="173"/>
      <c r="K264" s="173"/>
      <c r="L264" s="173"/>
      <c r="M264" s="173"/>
      <c r="N264" s="206"/>
      <c r="O264" s="206"/>
      <c r="P264" s="206"/>
      <c r="Q264" s="206"/>
      <c r="R264" s="206"/>
      <c r="S264" s="206"/>
      <c r="T264" s="158"/>
      <c r="U264" s="206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</row>
    <row r="265" spans="1:59" outlineLevel="1" x14ac:dyDescent="0.25">
      <c r="A265" s="148">
        <v>66</v>
      </c>
      <c r="B265" s="154" t="s">
        <v>172</v>
      </c>
      <c r="C265" s="195" t="s">
        <v>412</v>
      </c>
      <c r="D265" s="159" t="s">
        <v>158</v>
      </c>
      <c r="E265" s="167">
        <v>6.79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21</v>
      </c>
      <c r="M265" s="173">
        <f>G265*(1+L265/100)</f>
        <v>0</v>
      </c>
      <c r="N265" s="206">
        <v>4.4999999999999998E-2</v>
      </c>
      <c r="O265" s="206">
        <f>ROUND(E265*N265,5)</f>
        <v>0.30554999999999999</v>
      </c>
      <c r="P265" s="206">
        <v>0</v>
      </c>
      <c r="Q265" s="206">
        <f>ROUND(E265*P265,5)</f>
        <v>0</v>
      </c>
      <c r="R265" s="206"/>
      <c r="S265" s="206" t="s">
        <v>172</v>
      </c>
      <c r="T265" s="158"/>
      <c r="U265" s="206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</row>
    <row r="266" spans="1:59" outlineLevel="1" x14ac:dyDescent="0.25">
      <c r="A266" s="148"/>
      <c r="B266" s="154"/>
      <c r="C266" s="195" t="s">
        <v>411</v>
      </c>
      <c r="D266" s="159"/>
      <c r="E266" s="167"/>
      <c r="F266" s="173"/>
      <c r="G266" s="173"/>
      <c r="H266" s="173"/>
      <c r="I266" s="173"/>
      <c r="J266" s="173"/>
      <c r="K266" s="173"/>
      <c r="L266" s="173"/>
      <c r="M266" s="173"/>
      <c r="N266" s="206"/>
      <c r="O266" s="206"/>
      <c r="P266" s="206"/>
      <c r="Q266" s="206"/>
      <c r="R266" s="206"/>
      <c r="S266" s="206"/>
      <c r="T266" s="158"/>
      <c r="U266" s="206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</row>
    <row r="267" spans="1:59" outlineLevel="1" x14ac:dyDescent="0.25">
      <c r="A267" s="148"/>
      <c r="B267" s="154"/>
      <c r="C267" s="195"/>
      <c r="D267" s="159"/>
      <c r="E267" s="167"/>
      <c r="F267" s="173"/>
      <c r="G267" s="173"/>
      <c r="H267" s="173"/>
      <c r="I267" s="173"/>
      <c r="J267" s="173"/>
      <c r="K267" s="173"/>
      <c r="L267" s="173"/>
      <c r="M267" s="173"/>
      <c r="N267" s="206"/>
      <c r="O267" s="206"/>
      <c r="P267" s="206"/>
      <c r="Q267" s="206"/>
      <c r="R267" s="206"/>
      <c r="S267" s="206"/>
      <c r="T267" s="158"/>
      <c r="U267" s="206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</row>
    <row r="268" spans="1:59" outlineLevel="1" x14ac:dyDescent="0.25">
      <c r="A268" s="148">
        <v>67</v>
      </c>
      <c r="B268" s="154" t="s">
        <v>374</v>
      </c>
      <c r="C268" s="194" t="s">
        <v>375</v>
      </c>
      <c r="D268" s="156" t="s">
        <v>0</v>
      </c>
      <c r="E268" s="205"/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57">
        <v>0</v>
      </c>
      <c r="O268" s="157">
        <f>ROUND(E268*N268,5)</f>
        <v>0</v>
      </c>
      <c r="P268" s="157">
        <v>0</v>
      </c>
      <c r="Q268" s="157">
        <f>ROUND(E268*P268,5)</f>
        <v>0</v>
      </c>
      <c r="R268" s="157"/>
      <c r="S268" s="206" t="s">
        <v>400</v>
      </c>
      <c r="T268" s="158">
        <v>0</v>
      </c>
      <c r="U268" s="157">
        <f>ROUND(E268*T268,2)</f>
        <v>0</v>
      </c>
      <c r="V268" s="147"/>
      <c r="W268" s="147"/>
      <c r="X268" s="147"/>
      <c r="Y268" s="147"/>
      <c r="Z268" s="147"/>
      <c r="AA268" s="147"/>
      <c r="AB268" s="147"/>
      <c r="AC268" s="147"/>
      <c r="AD268" s="147" t="s">
        <v>112</v>
      </c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</row>
    <row r="269" spans="1:59" x14ac:dyDescent="0.25">
      <c r="A269" s="149" t="s">
        <v>107</v>
      </c>
      <c r="B269" s="155" t="s">
        <v>76</v>
      </c>
      <c r="C269" s="196" t="s">
        <v>77</v>
      </c>
      <c r="D269" s="160"/>
      <c r="E269" s="168"/>
      <c r="F269" s="174"/>
      <c r="G269" s="174">
        <f>SUMIF(AD270:AD276,"&lt;&gt;NOR",G270:G276)</f>
        <v>0</v>
      </c>
      <c r="H269" s="174"/>
      <c r="I269" s="174">
        <f>SUM(I270:I276)</f>
        <v>0</v>
      </c>
      <c r="J269" s="174"/>
      <c r="K269" s="174">
        <f>SUM(K270:K276)</f>
        <v>0</v>
      </c>
      <c r="L269" s="174"/>
      <c r="M269" s="174">
        <f>SUM(M270:M276)</f>
        <v>0</v>
      </c>
      <c r="N269" s="161"/>
      <c r="O269" s="161">
        <f>SUM(O270:O276)</f>
        <v>2.8700000000000002E-3</v>
      </c>
      <c r="P269" s="161"/>
      <c r="Q269" s="161">
        <f>SUM(Q270:Q276)</f>
        <v>1.4196</v>
      </c>
      <c r="R269" s="161"/>
      <c r="S269" s="161"/>
      <c r="T269" s="162"/>
      <c r="U269" s="161">
        <f>SUM(U270:U276)</f>
        <v>5.76</v>
      </c>
      <c r="AD269" t="s">
        <v>108</v>
      </c>
    </row>
    <row r="270" spans="1:59" outlineLevel="1" x14ac:dyDescent="0.25">
      <c r="A270" s="148">
        <v>68</v>
      </c>
      <c r="B270" s="154" t="s">
        <v>376</v>
      </c>
      <c r="C270" s="194" t="s">
        <v>377</v>
      </c>
      <c r="D270" s="156" t="s">
        <v>111</v>
      </c>
      <c r="E270" s="166">
        <v>0.6180000000000001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57">
        <v>1.47E-3</v>
      </c>
      <c r="O270" s="157">
        <f>ROUND(E270*N270,5)</f>
        <v>9.1E-4</v>
      </c>
      <c r="P270" s="157">
        <v>2.2000000000000002</v>
      </c>
      <c r="Q270" s="157">
        <f>ROUND(E270*P270,5)</f>
        <v>1.3595999999999999</v>
      </c>
      <c r="R270" s="157"/>
      <c r="S270" s="206" t="s">
        <v>400</v>
      </c>
      <c r="T270" s="158">
        <v>4.9960000000000004</v>
      </c>
      <c r="U270" s="157">
        <f>ROUND(E270*T270,2)</f>
        <v>3.09</v>
      </c>
      <c r="V270" s="147"/>
      <c r="W270" s="147"/>
      <c r="X270" s="147"/>
      <c r="Y270" s="147"/>
      <c r="Z270" s="147"/>
      <c r="AA270" s="147"/>
      <c r="AB270" s="147"/>
      <c r="AC270" s="147"/>
      <c r="AD270" s="147" t="s">
        <v>112</v>
      </c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</row>
    <row r="271" spans="1:59" outlineLevel="1" x14ac:dyDescent="0.25">
      <c r="A271" s="148"/>
      <c r="B271" s="154"/>
      <c r="C271" s="195" t="s">
        <v>378</v>
      </c>
      <c r="D271" s="159"/>
      <c r="E271" s="167">
        <v>0.27</v>
      </c>
      <c r="F271" s="173"/>
      <c r="G271" s="173"/>
      <c r="H271" s="173"/>
      <c r="I271" s="173"/>
      <c r="J271" s="173"/>
      <c r="K271" s="173"/>
      <c r="L271" s="173"/>
      <c r="M271" s="173"/>
      <c r="N271" s="157"/>
      <c r="O271" s="157"/>
      <c r="P271" s="157"/>
      <c r="Q271" s="157"/>
      <c r="R271" s="157"/>
      <c r="S271" s="157"/>
      <c r="T271" s="158"/>
      <c r="U271" s="157"/>
      <c r="V271" s="147"/>
      <c r="W271" s="147"/>
      <c r="X271" s="147"/>
      <c r="Y271" s="147"/>
      <c r="Z271" s="147"/>
      <c r="AA271" s="147"/>
      <c r="AB271" s="147"/>
      <c r="AC271" s="147"/>
      <c r="AD271" s="147" t="s">
        <v>114</v>
      </c>
      <c r="AE271" s="147">
        <v>0</v>
      </c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</row>
    <row r="272" spans="1:59" outlineLevel="1" x14ac:dyDescent="0.25">
      <c r="A272" s="148"/>
      <c r="B272" s="154"/>
      <c r="C272" s="195" t="s">
        <v>379</v>
      </c>
      <c r="D272" s="159"/>
      <c r="E272" s="167">
        <v>0.34799999999999998</v>
      </c>
      <c r="F272" s="173"/>
      <c r="G272" s="173"/>
      <c r="H272" s="173"/>
      <c r="I272" s="173"/>
      <c r="J272" s="173"/>
      <c r="K272" s="173"/>
      <c r="L272" s="173"/>
      <c r="M272" s="173"/>
      <c r="N272" s="157"/>
      <c r="O272" s="157"/>
      <c r="P272" s="157"/>
      <c r="Q272" s="157"/>
      <c r="R272" s="157"/>
      <c r="S272" s="157"/>
      <c r="T272" s="158"/>
      <c r="U272" s="157"/>
      <c r="V272" s="147"/>
      <c r="W272" s="147"/>
      <c r="X272" s="147"/>
      <c r="Y272" s="147"/>
      <c r="Z272" s="147"/>
      <c r="AA272" s="147"/>
      <c r="AB272" s="147"/>
      <c r="AC272" s="147"/>
      <c r="AD272" s="147" t="s">
        <v>114</v>
      </c>
      <c r="AE272" s="147">
        <v>0</v>
      </c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</row>
    <row r="273" spans="1:59" outlineLevel="1" x14ac:dyDescent="0.25">
      <c r="A273" s="148">
        <v>69</v>
      </c>
      <c r="B273" s="154" t="s">
        <v>172</v>
      </c>
      <c r="C273" s="194" t="s">
        <v>380</v>
      </c>
      <c r="D273" s="156" t="s">
        <v>381</v>
      </c>
      <c r="E273" s="166">
        <v>0.5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57">
        <v>0</v>
      </c>
      <c r="O273" s="157">
        <f>ROUND(E273*N273,5)</f>
        <v>0</v>
      </c>
      <c r="P273" s="157">
        <v>0</v>
      </c>
      <c r="Q273" s="157">
        <f>ROUND(E273*P273,5)</f>
        <v>0</v>
      </c>
      <c r="R273" s="157"/>
      <c r="S273" s="206" t="s">
        <v>172</v>
      </c>
      <c r="T273" s="158">
        <v>1</v>
      </c>
      <c r="U273" s="157">
        <f>ROUND(E273*T273,2)</f>
        <v>0.5</v>
      </c>
      <c r="V273" s="147"/>
      <c r="W273" s="147"/>
      <c r="X273" s="147"/>
      <c r="Y273" s="147"/>
      <c r="Z273" s="147"/>
      <c r="AA273" s="147"/>
      <c r="AB273" s="147"/>
      <c r="AC273" s="147"/>
      <c r="AD273" s="147" t="s">
        <v>112</v>
      </c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</row>
    <row r="274" spans="1:59" outlineLevel="1" x14ac:dyDescent="0.25">
      <c r="A274" s="148"/>
      <c r="B274" s="154"/>
      <c r="C274" s="195" t="s">
        <v>382</v>
      </c>
      <c r="D274" s="159"/>
      <c r="E274" s="167">
        <v>0.5</v>
      </c>
      <c r="F274" s="173"/>
      <c r="G274" s="173"/>
      <c r="H274" s="173"/>
      <c r="I274" s="173"/>
      <c r="J274" s="173"/>
      <c r="K274" s="173"/>
      <c r="L274" s="173"/>
      <c r="M274" s="173"/>
      <c r="N274" s="157"/>
      <c r="O274" s="157"/>
      <c r="P274" s="157"/>
      <c r="Q274" s="157"/>
      <c r="R274" s="157"/>
      <c r="S274" s="157"/>
      <c r="T274" s="158"/>
      <c r="U274" s="157"/>
      <c r="V274" s="147"/>
      <c r="W274" s="147"/>
      <c r="X274" s="147"/>
      <c r="Y274" s="147"/>
      <c r="Z274" s="147"/>
      <c r="AA274" s="147"/>
      <c r="AB274" s="147"/>
      <c r="AC274" s="147"/>
      <c r="AD274" s="147" t="s">
        <v>114</v>
      </c>
      <c r="AE274" s="147">
        <v>0</v>
      </c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</row>
    <row r="275" spans="1:59" outlineLevel="1" x14ac:dyDescent="0.25">
      <c r="A275" s="148">
        <v>70</v>
      </c>
      <c r="B275" s="154" t="s">
        <v>383</v>
      </c>
      <c r="C275" s="194" t="s">
        <v>384</v>
      </c>
      <c r="D275" s="156" t="s">
        <v>220</v>
      </c>
      <c r="E275" s="166">
        <v>4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21</v>
      </c>
      <c r="M275" s="173">
        <f>G275*(1+L275/100)</f>
        <v>0</v>
      </c>
      <c r="N275" s="157">
        <v>4.8999999999999998E-4</v>
      </c>
      <c r="O275" s="157">
        <f>ROUND(E275*N275,5)</f>
        <v>1.9599999999999999E-3</v>
      </c>
      <c r="P275" s="157">
        <v>1.4999999999999999E-2</v>
      </c>
      <c r="Q275" s="157">
        <f>ROUND(E275*P275,5)</f>
        <v>0.06</v>
      </c>
      <c r="R275" s="157"/>
      <c r="S275" s="206" t="s">
        <v>400</v>
      </c>
      <c r="T275" s="158">
        <v>0.54200000000000004</v>
      </c>
      <c r="U275" s="157">
        <f>ROUND(E275*T275,2)</f>
        <v>2.17</v>
      </c>
      <c r="V275" s="147"/>
      <c r="W275" s="147"/>
      <c r="X275" s="147"/>
      <c r="Y275" s="147"/>
      <c r="Z275" s="147"/>
      <c r="AA275" s="147"/>
      <c r="AB275" s="147"/>
      <c r="AC275" s="147"/>
      <c r="AD275" s="147" t="s">
        <v>112</v>
      </c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</row>
    <row r="276" spans="1:59" outlineLevel="1" x14ac:dyDescent="0.25">
      <c r="A276" s="148"/>
      <c r="B276" s="154"/>
      <c r="C276" s="195" t="s">
        <v>385</v>
      </c>
      <c r="D276" s="159"/>
      <c r="E276" s="167">
        <v>4</v>
      </c>
      <c r="F276" s="173"/>
      <c r="G276" s="173"/>
      <c r="H276" s="173"/>
      <c r="I276" s="173"/>
      <c r="J276" s="173"/>
      <c r="K276" s="173"/>
      <c r="L276" s="173"/>
      <c r="M276" s="173"/>
      <c r="N276" s="157"/>
      <c r="O276" s="157"/>
      <c r="P276" s="157"/>
      <c r="Q276" s="157"/>
      <c r="R276" s="157"/>
      <c r="S276" s="157"/>
      <c r="T276" s="158"/>
      <c r="U276" s="157"/>
      <c r="V276" s="147"/>
      <c r="W276" s="147"/>
      <c r="X276" s="147"/>
      <c r="Y276" s="147"/>
      <c r="Z276" s="147"/>
      <c r="AA276" s="147"/>
      <c r="AB276" s="147"/>
      <c r="AC276" s="147"/>
      <c r="AD276" s="147" t="s">
        <v>114</v>
      </c>
      <c r="AE276" s="147">
        <v>0</v>
      </c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</row>
    <row r="277" spans="1:59" x14ac:dyDescent="0.25">
      <c r="A277" s="149" t="s">
        <v>107</v>
      </c>
      <c r="B277" s="155" t="s">
        <v>78</v>
      </c>
      <c r="C277" s="196" t="s">
        <v>79</v>
      </c>
      <c r="D277" s="160"/>
      <c r="E277" s="168"/>
      <c r="F277" s="174"/>
      <c r="G277" s="174">
        <f>SUMIF(AD278:AD281,"&lt;&gt;NOR",G278:G281)</f>
        <v>0</v>
      </c>
      <c r="H277" s="174"/>
      <c r="I277" s="174">
        <f>SUM(I278:I281)</f>
        <v>0</v>
      </c>
      <c r="J277" s="174"/>
      <c r="K277" s="174">
        <f>SUM(K278:K281)</f>
        <v>0</v>
      </c>
      <c r="L277" s="174"/>
      <c r="M277" s="174">
        <f>SUM(M278:M281)</f>
        <v>0</v>
      </c>
      <c r="N277" s="161"/>
      <c r="O277" s="161">
        <f>SUM(O278:O281)</f>
        <v>0</v>
      </c>
      <c r="P277" s="161"/>
      <c r="Q277" s="161">
        <f>SUM(Q278:Q281)</f>
        <v>0</v>
      </c>
      <c r="R277" s="161"/>
      <c r="S277" s="161"/>
      <c r="T277" s="162"/>
      <c r="U277" s="161">
        <f>SUM(U278:U281)</f>
        <v>0.69</v>
      </c>
      <c r="AD277" t="s">
        <v>108</v>
      </c>
    </row>
    <row r="278" spans="1:59" ht="20.399999999999999" outlineLevel="1" x14ac:dyDescent="0.25">
      <c r="A278" s="148">
        <v>71</v>
      </c>
      <c r="B278" s="154" t="s">
        <v>386</v>
      </c>
      <c r="C278" s="194" t="s">
        <v>387</v>
      </c>
      <c r="D278" s="156" t="s">
        <v>163</v>
      </c>
      <c r="E278" s="166">
        <v>1.41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57">
        <v>0</v>
      </c>
      <c r="O278" s="157">
        <f>ROUND(E278*N278,5)</f>
        <v>0</v>
      </c>
      <c r="P278" s="157">
        <v>0</v>
      </c>
      <c r="Q278" s="157">
        <f>ROUND(E278*P278,5)</f>
        <v>0</v>
      </c>
      <c r="R278" s="157"/>
      <c r="S278" s="206" t="s">
        <v>400</v>
      </c>
      <c r="T278" s="158">
        <v>0.49</v>
      </c>
      <c r="U278" s="157">
        <f>ROUND(E278*T278,2)</f>
        <v>0.69</v>
      </c>
      <c r="V278" s="147"/>
      <c r="W278" s="147"/>
      <c r="X278" s="147"/>
      <c r="Y278" s="147"/>
      <c r="Z278" s="147"/>
      <c r="AA278" s="147"/>
      <c r="AB278" s="147"/>
      <c r="AC278" s="147"/>
      <c r="AD278" s="147" t="s">
        <v>112</v>
      </c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</row>
    <row r="279" spans="1:59" outlineLevel="1" x14ac:dyDescent="0.25">
      <c r="A279" s="148">
        <v>72</v>
      </c>
      <c r="B279" s="154" t="s">
        <v>388</v>
      </c>
      <c r="C279" s="194" t="s">
        <v>389</v>
      </c>
      <c r="D279" s="156" t="s">
        <v>163</v>
      </c>
      <c r="E279" s="166">
        <v>12.69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57">
        <v>0</v>
      </c>
      <c r="O279" s="157">
        <f>ROUND(E279*N279,5)</f>
        <v>0</v>
      </c>
      <c r="P279" s="157">
        <v>0</v>
      </c>
      <c r="Q279" s="157">
        <f>ROUND(E279*P279,5)</f>
        <v>0</v>
      </c>
      <c r="R279" s="157"/>
      <c r="S279" s="206" t="s">
        <v>400</v>
      </c>
      <c r="T279" s="158">
        <v>0</v>
      </c>
      <c r="U279" s="157">
        <f>ROUND(E279*T279,2)</f>
        <v>0</v>
      </c>
      <c r="V279" s="147"/>
      <c r="W279" s="147"/>
      <c r="X279" s="147"/>
      <c r="Y279" s="147"/>
      <c r="Z279" s="147"/>
      <c r="AA279" s="147"/>
      <c r="AB279" s="147"/>
      <c r="AC279" s="147"/>
      <c r="AD279" s="147" t="s">
        <v>112</v>
      </c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</row>
    <row r="280" spans="1:59" outlineLevel="1" x14ac:dyDescent="0.25">
      <c r="A280" s="148"/>
      <c r="B280" s="154"/>
      <c r="C280" s="195" t="s">
        <v>390</v>
      </c>
      <c r="D280" s="159"/>
      <c r="E280" s="167">
        <v>12.69</v>
      </c>
      <c r="F280" s="173"/>
      <c r="G280" s="173"/>
      <c r="H280" s="173"/>
      <c r="I280" s="173"/>
      <c r="J280" s="173"/>
      <c r="K280" s="173"/>
      <c r="L280" s="173"/>
      <c r="M280" s="173"/>
      <c r="N280" s="157"/>
      <c r="O280" s="157"/>
      <c r="P280" s="157"/>
      <c r="Q280" s="157"/>
      <c r="R280" s="157"/>
      <c r="S280" s="157"/>
      <c r="T280" s="158"/>
      <c r="U280" s="157"/>
      <c r="V280" s="147"/>
      <c r="W280" s="147"/>
      <c r="X280" s="147"/>
      <c r="Y280" s="147"/>
      <c r="Z280" s="147"/>
      <c r="AA280" s="147"/>
      <c r="AB280" s="147"/>
      <c r="AC280" s="147"/>
      <c r="AD280" s="147" t="s">
        <v>114</v>
      </c>
      <c r="AE280" s="147">
        <v>0</v>
      </c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</row>
    <row r="281" spans="1:59" outlineLevel="1" x14ac:dyDescent="0.25">
      <c r="A281" s="148">
        <v>73</v>
      </c>
      <c r="B281" s="154" t="s">
        <v>391</v>
      </c>
      <c r="C281" s="194" t="s">
        <v>392</v>
      </c>
      <c r="D281" s="156" t="s">
        <v>163</v>
      </c>
      <c r="E281" s="166">
        <v>1.41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57">
        <v>0</v>
      </c>
      <c r="O281" s="157">
        <f>ROUND(E281*N281,5)</f>
        <v>0</v>
      </c>
      <c r="P281" s="157">
        <v>0</v>
      </c>
      <c r="Q281" s="157">
        <f>ROUND(E281*P281,5)</f>
        <v>0</v>
      </c>
      <c r="R281" s="157"/>
      <c r="S281" s="206" t="s">
        <v>400</v>
      </c>
      <c r="T281" s="158">
        <v>0</v>
      </c>
      <c r="U281" s="157">
        <f>ROUND(E281*T281,2)</f>
        <v>0</v>
      </c>
      <c r="V281" s="147"/>
      <c r="W281" s="147"/>
      <c r="X281" s="147"/>
      <c r="Y281" s="147"/>
      <c r="Z281" s="147"/>
      <c r="AA281" s="147"/>
      <c r="AB281" s="147"/>
      <c r="AC281" s="147"/>
      <c r="AD281" s="147" t="s">
        <v>112</v>
      </c>
      <c r="AE281" s="147"/>
      <c r="AF281" s="147"/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</row>
    <row r="282" spans="1:59" x14ac:dyDescent="0.25">
      <c r="A282" s="149" t="s">
        <v>107</v>
      </c>
      <c r="B282" s="155" t="s">
        <v>80</v>
      </c>
      <c r="C282" s="196" t="s">
        <v>26</v>
      </c>
      <c r="D282" s="160"/>
      <c r="E282" s="168"/>
      <c r="F282" s="174"/>
      <c r="G282" s="174">
        <f>SUMIF(AD283:AD283,"&lt;&gt;NOR",G283:G283)</f>
        <v>0</v>
      </c>
      <c r="H282" s="174"/>
      <c r="I282" s="174">
        <f>SUM(I283:I283)</f>
        <v>0</v>
      </c>
      <c r="J282" s="174"/>
      <c r="K282" s="174">
        <f>SUM(K283:K283)</f>
        <v>0</v>
      </c>
      <c r="L282" s="174"/>
      <c r="M282" s="174">
        <f>SUM(M283:M283)</f>
        <v>0</v>
      </c>
      <c r="N282" s="161"/>
      <c r="O282" s="161">
        <f>SUM(O283:O283)</f>
        <v>0</v>
      </c>
      <c r="P282" s="161"/>
      <c r="Q282" s="161">
        <f>SUM(Q283:Q283)</f>
        <v>0</v>
      </c>
      <c r="R282" s="161"/>
      <c r="S282" s="161"/>
      <c r="T282" s="162"/>
      <c r="U282" s="161">
        <f>SUM(U283:U283)</f>
        <v>0</v>
      </c>
      <c r="AD282" t="s">
        <v>108</v>
      </c>
    </row>
    <row r="283" spans="1:59" ht="20.399999999999999" outlineLevel="1" x14ac:dyDescent="0.25">
      <c r="A283" s="183">
        <v>74</v>
      </c>
      <c r="B283" s="207" t="s">
        <v>172</v>
      </c>
      <c r="C283" s="201" t="s">
        <v>393</v>
      </c>
      <c r="D283" s="184" t="s">
        <v>394</v>
      </c>
      <c r="E283" s="185">
        <v>1</v>
      </c>
      <c r="F283" s="186"/>
      <c r="G283" s="187">
        <f>ROUND(E283*F283,2)</f>
        <v>0</v>
      </c>
      <c r="H283" s="186"/>
      <c r="I283" s="187">
        <f>ROUND(E283*H283,2)</f>
        <v>0</v>
      </c>
      <c r="J283" s="186"/>
      <c r="K283" s="187">
        <f>ROUND(E283*J283,2)</f>
        <v>0</v>
      </c>
      <c r="L283" s="187">
        <v>21</v>
      </c>
      <c r="M283" s="187">
        <f>G283*(1+L283/100)</f>
        <v>0</v>
      </c>
      <c r="N283" s="188">
        <v>0</v>
      </c>
      <c r="O283" s="188">
        <f>ROUND(E283*N283,5)</f>
        <v>0</v>
      </c>
      <c r="P283" s="188">
        <v>0</v>
      </c>
      <c r="Q283" s="188">
        <f>ROUND(E283*P283,5)</f>
        <v>0</v>
      </c>
      <c r="R283" s="188"/>
      <c r="S283" s="207" t="s">
        <v>172</v>
      </c>
      <c r="T283" s="189">
        <v>0</v>
      </c>
      <c r="U283" s="188">
        <f>ROUND(E283*T283,2)</f>
        <v>0</v>
      </c>
      <c r="V283" s="147"/>
      <c r="W283" s="147"/>
      <c r="X283" s="147"/>
      <c r="Y283" s="147"/>
      <c r="Z283" s="147"/>
      <c r="AA283" s="147"/>
      <c r="AB283" s="147"/>
      <c r="AC283" s="147"/>
      <c r="AD283" s="147" t="s">
        <v>112</v>
      </c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</row>
    <row r="284" spans="1:59" x14ac:dyDescent="0.25">
      <c r="A284" s="6"/>
      <c r="B284" s="7" t="s">
        <v>395</v>
      </c>
      <c r="C284" s="202" t="s">
        <v>395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AB284">
        <v>15</v>
      </c>
      <c r="AC284">
        <v>21</v>
      </c>
    </row>
    <row r="285" spans="1:59" x14ac:dyDescent="0.25">
      <c r="A285" s="190"/>
      <c r="B285" s="191">
        <v>26</v>
      </c>
      <c r="C285" s="203" t="s">
        <v>395</v>
      </c>
      <c r="D285" s="192"/>
      <c r="E285" s="192"/>
      <c r="F285" s="192"/>
      <c r="G285" s="193">
        <f>G8+G59+G133+G142+G174+G194+G198+G201+G220+G269+G277+G282</f>
        <v>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AB285">
        <f>SUMIF(L7:L283,AB284,G7:G283)</f>
        <v>0</v>
      </c>
      <c r="AC285">
        <f>SUMIF(L7:L283,AC284,G7:G283)</f>
        <v>0</v>
      </c>
      <c r="AD285" t="s">
        <v>396</v>
      </c>
    </row>
    <row r="286" spans="1:59" x14ac:dyDescent="0.25">
      <c r="A286" s="6"/>
      <c r="B286" s="7" t="s">
        <v>395</v>
      </c>
      <c r="C286" s="202" t="s">
        <v>395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59" x14ac:dyDescent="0.25">
      <c r="A287" s="6"/>
      <c r="B287" s="7" t="s">
        <v>395</v>
      </c>
      <c r="C287" s="202" t="s">
        <v>395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59" x14ac:dyDescent="0.25">
      <c r="A288" s="290">
        <v>33</v>
      </c>
      <c r="B288" s="290"/>
      <c r="C288" s="29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30" x14ac:dyDescent="0.25">
      <c r="A289" s="271"/>
      <c r="B289" s="272"/>
      <c r="C289" s="273"/>
      <c r="D289" s="272"/>
      <c r="E289" s="272"/>
      <c r="F289" s="272"/>
      <c r="G289" s="274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AD289" t="s">
        <v>397</v>
      </c>
    </row>
    <row r="290" spans="1:30" x14ac:dyDescent="0.25">
      <c r="A290" s="275"/>
      <c r="B290" s="276"/>
      <c r="C290" s="277"/>
      <c r="D290" s="276"/>
      <c r="E290" s="276"/>
      <c r="F290" s="276"/>
      <c r="G290" s="27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30" x14ac:dyDescent="0.25">
      <c r="A291" s="275"/>
      <c r="B291" s="276"/>
      <c r="C291" s="277"/>
      <c r="D291" s="276"/>
      <c r="E291" s="276"/>
      <c r="F291" s="276"/>
      <c r="G291" s="27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30" x14ac:dyDescent="0.25">
      <c r="A292" s="275"/>
      <c r="B292" s="276"/>
      <c r="C292" s="277"/>
      <c r="D292" s="276"/>
      <c r="E292" s="276"/>
      <c r="F292" s="276"/>
      <c r="G292" s="27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30" x14ac:dyDescent="0.25">
      <c r="A293" s="279"/>
      <c r="B293" s="280"/>
      <c r="C293" s="281"/>
      <c r="D293" s="280"/>
      <c r="E293" s="280"/>
      <c r="F293" s="280"/>
      <c r="G293" s="282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30" x14ac:dyDescent="0.25">
      <c r="A294" s="6"/>
      <c r="B294" s="7" t="s">
        <v>395</v>
      </c>
      <c r="C294" s="202" t="s">
        <v>395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30" x14ac:dyDescent="0.25">
      <c r="C295" s="204"/>
      <c r="AD295" t="s">
        <v>398</v>
      </c>
    </row>
  </sheetData>
  <mergeCells count="6">
    <mergeCell ref="A289:G293"/>
    <mergeCell ref="A1:G1"/>
    <mergeCell ref="C2:G2"/>
    <mergeCell ref="C3:G3"/>
    <mergeCell ref="C4:G4"/>
    <mergeCell ref="A288:C288"/>
  </mergeCells>
  <pageMargins left="0.59055118110236204" right="0.39370078740157499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Tomáš</cp:lastModifiedBy>
  <cp:lastPrinted>2014-02-28T09:52:57Z</cp:lastPrinted>
  <dcterms:created xsi:type="dcterms:W3CDTF">2009-04-08T07:15:50Z</dcterms:created>
  <dcterms:modified xsi:type="dcterms:W3CDTF">2020-07-28T09:17:20Z</dcterms:modified>
</cp:coreProperties>
</file>