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11"/>
  <workbookPr/>
  <bookViews>
    <workbookView xWindow="65416" yWindow="65416" windowWidth="29040" windowHeight="15840" activeTab="0"/>
  </bookViews>
  <sheets>
    <sheet name="Krycí list" sheetId="4" r:id="rId1"/>
    <sheet name="Rekapitulace stavby" sheetId="1" r:id="rId2"/>
    <sheet name="SO 01 - Pevný interiér" sheetId="2" r:id="rId3"/>
    <sheet name="SO 02 - Mobiliář" sheetId="3" r:id="rId4"/>
  </sheets>
  <definedNames>
    <definedName name="_xlnm._FilterDatabase" localSheetId="2" hidden="1">'SO 01 - Pevný interiér'!$C$116:$K$159</definedName>
    <definedName name="_xlnm._FilterDatabase" localSheetId="3" hidden="1">'SO 02 - Mobiliář'!$C$116:$K$151</definedName>
    <definedName name="_xlnm.Print_Area" localSheetId="0">'Krycí list'!$A$1:$N$63</definedName>
    <definedName name="_xlnm.Print_Area" localSheetId="1">'Rekapitulace stavby'!$D$4:$AO$76,'Rekapitulace stavby'!$C$82:$AQ$97</definedName>
    <definedName name="_xlnm.Print_Area" localSheetId="2">'SO 01 - Pevný interiér'!$C$4:$J$76,'SO 01 - Pevný interiér'!$C$82:$J$98,'SO 01 - Pevný interiér'!$C$104:$J$159</definedName>
    <definedName name="_xlnm.Print_Area" localSheetId="3">'SO 02 - Mobiliář'!$C$4:$J$76,'SO 02 - Mobiliář'!$C$82:$J$98,'SO 02 - Mobiliář'!$C$104:$J$151</definedName>
    <definedName name="_xlnm.Print_Titles" localSheetId="1">'Rekapitulace stavby'!$92:$92</definedName>
    <definedName name="_xlnm.Print_Titles" localSheetId="2">'SO 01 - Pevný interiér'!$116:$116</definedName>
    <definedName name="_xlnm.Print_Titles" localSheetId="3">'SO 02 - Mobiliář'!$116:$116</definedName>
  </definedNames>
  <calcPr calcId="191028"/>
  <extLst/>
</workbook>
</file>

<file path=xl/sharedStrings.xml><?xml version="1.0" encoding="utf-8"?>
<sst xmlns="http://schemas.openxmlformats.org/spreadsheetml/2006/main" count="1059" uniqueCount="298">
  <si>
    <t>Rozpočet stavby</t>
  </si>
  <si>
    <t>Celková rekonstrukce domu Chopin - interiérové vybavení (budova A+C)</t>
  </si>
  <si>
    <t>Hlavní tř. 48/27, 353 01 Mariánské Lázně</t>
  </si>
  <si>
    <t>Export Komplet</t>
  </si>
  <si>
    <t/>
  </si>
  <si>
    <t>2.0</t>
  </si>
  <si>
    <t>False</t>
  </si>
  <si>
    <t>{68065cd9-75e4-4edf-97ae-c74beb9679cf}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</si>
  <si>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</si>
  <si>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</si>
  <si>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</si>
  <si>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</si>
  <si>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</si>
  <si>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</si>
  <si>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</si>
  <si>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</si>
  <si>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</si>
  <si>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2022-12-22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</si>
  <si>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</si>
  <si>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</si>
  <si>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</si>
  <si>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801</t>
  </si>
  <si>
    <t>CC-CZ:</t>
  </si>
  <si>
    <t>12</t>
  </si>
  <si>
    <t>Místo:</t>
  </si>
  <si>
    <t>Datum:</t>
  </si>
  <si>
    <t>6. 1. 2023</t>
  </si>
  <si>
    <t>CZ-CPV:</t>
  </si>
  <si>
    <t>45000000-7</t>
  </si>
  <si>
    <t>CZ-CPA:</t>
  </si>
  <si>
    <t>41</t>
  </si>
  <si>
    <t>Zadavatel:</t>
  </si>
  <si>
    <t>IČ:</t>
  </si>
  <si>
    <t>00254061</t>
  </si>
  <si>
    <t>Město Mariánské Lázně</t>
  </si>
  <si>
    <t>DIČ:</t>
  </si>
  <si>
    <t>CZ00254061</t>
  </si>
  <si>
    <t>Uchazeč:</t>
  </si>
  <si>
    <t>Vyplň údaj</t>
  </si>
  <si>
    <t>Projektant:</t>
  </si>
  <si>
    <t>70735352</t>
  </si>
  <si>
    <t>Ing.arch. Ondřej Tuček</t>
  </si>
  <si>
    <t>CZ7509300106</t>
  </si>
  <si>
    <t>True</t>
  </si>
  <si>
    <t>Zpracovatel:</t>
  </si>
  <si>
    <t>Poznámka:</t>
  </si>
  <si>
    <t xml:space="preserve">Tento projekt řeší návrh interiérového vybavení částí vnitřních a vnějších prostorů rekonstruovaného domu Chopin. 
Veškeré zde uváděné specifikace, technické popisy a materiálová řešení jsou uváděna jako referenční. Vybraný zhotovitel je povinen konkrétní řešení, výrobky, detaily apod. doplnit vzorky, dílenskou dokumentací či jinou podrobnější specifikací a nechat je schválit objednatelem a architektem.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</si>
  <si>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</si>
  <si>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</si>
  <si>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</si>
  <si>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</si>
  <si>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</si>
  <si>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</si>
  <si>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</si>
  <si>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</si>
  <si>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</si>
  <si>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</si>
  <si>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</si>
  <si>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</si>
  <si>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</si>
  <si>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</si>
  <si>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</si>
  <si>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</si>
  <si>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</si>
  <si>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</si>
  <si>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</si>
  <si>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</si>
  <si>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</si>
  <si>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</si>
  <si>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</si>
  <si>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</si>
  <si>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</si>
  <si>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</si>
  <si>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</si>
  <si>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</si>
  <si>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</si>
  <si>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</si>
  <si>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</si>
  <si>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</si>
  <si>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</si>
  <si>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</si>
  <si>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</si>
  <si>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</si>
  <si>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</si>
  <si>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</si>
  <si>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</si>
  <si>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</si>
  <si>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</si>
  <si>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</si>
  <si>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</si>
  <si>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</si>
  <si>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</si>
  <si>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</si>
  <si>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Pevný interiér</t>
  </si>
  <si>
    <t>STA</t>
  </si>
  <si>
    <t>1</t>
  </si>
  <si>
    <t>{ef61a9c3-6458-4826-8066-4e9fa83d0b98}</t>
  </si>
  <si>
    <t>2</t>
  </si>
  <si>
    <t>SO 02</t>
  </si>
  <si>
    <t>Mobiliář</t>
  </si>
  <si>
    <t>{ec52aa70-dcef-4026-be78-866bebf4bd0c}</t>
  </si>
  <si>
    <t>KRYCÍ LIST SOUPISU PRACÍ</t>
  </si>
  <si>
    <t>Objekt:</t>
  </si>
  <si>
    <t>SO 01 - Pevný interiér</t>
  </si>
  <si>
    <t>Pokud se ve stavebním rozpočtu vyskytují obchodní názvy materiálů, slouží pouze pro vyjádření vlastností materiálů a mohou být nahrazeny materiály se stejnými nebo lepšími vlastnostmi. Při naceňování je nutné brát v úvahu celkovou projektovou dokumentaci. Jedná se o orientační výkazy výměr, které je nutno ověřit dodavatelskou firmou. V případě nesrovnalostí je nutné kontaktovat projektanta. Součástí nabídkové ceny musí být veškeré náklady, aby cena byla konečná. Každým uchazečem vyplněná položka musí obsahovat veškeré technicky a logicky dovoditélné součásti dodávky a montáže. Označení výrobků konkrétním výrobcem v projektu stavby vyjadřuje standard požadované kvality. Pokud uchazeč nabídne produkt od jiného výrobce je povinen dodržet standard a zároveň, přejímá odpovědnost za správnost náhrady - splnění všech parametrů a koordinaci se všemi navazujícími profesemi, eventuelní nutnost úpravy projektu pro výběr zhotovitele půjde k tíží uchazeče (vybraného dodavatele). Položky níže vykázané je nutné nacenit včetně přívozu, složení, naložení, manipulace, montáže, napojení, kotvení, kování, spojovacího materiálu, povrchové úpravy, atp.</t>
  </si>
  <si>
    <t>REKAPITULACE ČLENĚNÍ SOUPISU PRACÍ</t>
  </si>
  <si>
    <t>Kód dílu - Popis</t>
  </si>
  <si>
    <t>Cena celkem [CZK]</t>
  </si>
  <si>
    <t>Náklady ze soupisu prací</t>
  </si>
  <si>
    <t>-1</t>
  </si>
  <si>
    <t>PEV - PEVNÝ INTERIÉR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</si>
  <si>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</si>
  <si>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</si>
  <si>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</si>
  <si>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</si>
  <si>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</si>
  <si>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</si>
  <si>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</si>
  <si>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</si>
  <si>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</si>
  <si>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</si>
  <si>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</si>
  <si>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</si>
  <si>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</si>
  <si>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PEV</t>
  </si>
  <si>
    <t>PEVNÝ INTERIÉR</t>
  </si>
  <si>
    <t>ROZPOCET</t>
  </si>
  <si>
    <t>K</t>
  </si>
  <si>
    <t>INT 01</t>
  </si>
  <si>
    <t>D+M vestavěné police, ozn. INT 01 - vč. všech syst. detailů, manipulace, instalace, kotvení, kování, spojovacího a pomocného materiálu, finální povrchové úpravy</t>
  </si>
  <si>
    <t>kpl</t>
  </si>
  <si>
    <t>4</t>
  </si>
  <si>
    <t>-1970182060</t>
  </si>
  <si>
    <t>P</t>
  </si>
  <si>
    <t>Poznámka k položce:
Umístění: 
- dvě identické sestavy vestavěných polic 
- po obvodě podél 3 stěn 
- 3 výškové úrovně: spodní úroveň (hlubší policový sokl), stědní (pouze dřevěné záda), horní (mělké police z ocel. plechu tl. 5 mm) 
Kovové police bílé barvy:  
- systém box výšky 300mmx šířky 1106mm x hloubky 300mm  
- spodní úroveň zasklená a uzamykatelná 
- ocelový plech tl. 3mm, sklo - kalené tl. 5mm 
- vrchní poličky otevřené s kovovými výstavními držáky z ohybaného plechu 
- částečně zasklené výklopné čela s možností uzamykání
Skříňky po obvodu místnosti: 
- výška: 750mm 
- hloubka: 535mm 
- šířka:: 520mm 
- korpus: dýhovaná (dub, olejovoskový finiš) MDF tl. 30mm 
- zadní krycí díl: MDF deska tl. 20mm 
- horní díl otevřený 
- spodní díl šuplíky: systém otevírání- push, bez úchytek, čelo 
- šuplíku z dýhované dřevotřísky tl.30mm 
- horní police doplněny podstavci pro umístění tiskovin a knih 
- v zadní části (u PC) spodní korpus chybí, je zde pracovní pult
Pult po obvodu místnosti: 
- výška: 800mm 
- pultová deska: tl. 30mm, hloubka dle využití 535mm/800mm, složená ze 3 částí integrovaná jako vrchní díl polic, info pultu nebo pracovní plochy
Bílá dřevěná skříňka: 
- výška: 750mm 
- hloubka: 770mm 
- šířka: 514mm 
- korpus: lakovaná MDF, bílá, tl. 30mm 
- oba díly otevřené
Obklad nad pultem: dřevěná deska tl. 20mm, výšky 500mm, po celém obvodu místnosti.
Součástí je provedení otvorů pro zásuvky a kabely.</t>
  </si>
  <si>
    <t>INT 02</t>
  </si>
  <si>
    <t>D+M přepážkový informační pult, ozn. INT 02 - vč. všech syst. detailů, manipulace, instalace, kotvení, kování, spojovacího a pomocného materiálu, finální povrchové úpravy</t>
  </si>
  <si>
    <t>-824507494</t>
  </si>
  <si>
    <t xml:space="preserve">Poznámka k položce:
Materiálové zpracování: 
- ŽB panel zhotovený na místě vč. bednění, odbednění, výztuže
Povrchová úprava: 
- lité broušené terrazzo ze všech 4 stran (materiálové a barevní zpracování shodné s podlahou) vč. leštění a finální povrchové úpravy 
- součástí čelní strany mosazný nápis, zabroušený do roviny s terrazzem 
- vnitřní strana monolitu obložena dřevěnou deskou tl. 18 mm, zajištěno trny do podlahy 
- boky pultu shora prosklené (tvoří vitrýny) - pult i korpus z dýhovaných DVT desek, dýha přírodní dub s olejo-voskovým finišem, osazení celkové sestavy na dřevěné hranoly kotvené do podlahy
Průchody: 
- zdvižné části pultu šířky 600 mm 
- dosedající na ocel. úhelníky 
- kotvení do stěny 
- panty skryté 
Sokl: 
- nerez plech
Součástí je provedení otvorů pro zásuvky a kabely.
</t>
  </si>
  <si>
    <t>3</t>
  </si>
  <si>
    <t>INT 03a</t>
  </si>
  <si>
    <t>D+M zárubeň, ozn. INT 03a - vč. všech syst. detailů, manipulace, instalace, kotvení, kování, spojovacího a pomocného materiálu, finální povrchové úpravy</t>
  </si>
  <si>
    <t>388265725</t>
  </si>
  <si>
    <t xml:space="preserve">Poznámka k položce:
Materiál a potvrchová úprava: 
- zárubeň z masivu, dub, olejovoskový finiš  
- šířka obložení 150 mm - (0,89*2,615)*2+0,89*2,74+(2,615*4+2,74*2)*0,15 = 9,50 m2
</t>
  </si>
  <si>
    <t>INT 03b</t>
  </si>
  <si>
    <t>D+M závěs, ozn. INT 03b - vč. všech syst. detailů, manipulace, instalace, kotvení, kování, spojovacího a pomocného materiálu, finální povrchové úpravy</t>
  </si>
  <si>
    <t>1878390333</t>
  </si>
  <si>
    <t xml:space="preserve">Poznámka k položce:
Materiál a potvrchová úprava: 
- Barva: bílá blackout 
- Materiál: textilní taftová látka, 100% polyester 
- Gramáž: 250 g/m² 
- Upevnění závěsu: integrované poutka 
- Šíře: 2 x 2250 mm
</t>
  </si>
  <si>
    <t>5</t>
  </si>
  <si>
    <t>INT 03c</t>
  </si>
  <si>
    <t>D+M garnýž, ozn. INT 03c - vč. všech syst. detailů, manipulace, instalace, kotvení, kování, spojovacího a pomocného materiálu, finální povrchové úpravy</t>
  </si>
  <si>
    <t>885947816</t>
  </si>
  <si>
    <t xml:space="preserve">Poznámka k položce:
Materiál a potvrchová úprava: 
- tyč průměru 16 mm 
- kov, barva stříbro 
- délka: 3000 mm 
- upevnění na dvou držácích z oceli 
- odsazení tyče od zdi 100 mm
</t>
  </si>
  <si>
    <t>6</t>
  </si>
  <si>
    <t>INT 04</t>
  </si>
  <si>
    <t>D+M zavěšený modulární věšák, ozn. INT 04 - vč. všech syst. detailů, manipulace, instalace, kotvení, kování, spojovacího a pomocného materiálu, finální povrchové úpravy</t>
  </si>
  <si>
    <t>2104204632</t>
  </si>
  <si>
    <t xml:space="preserve">Poznámka k položce:
Materiál a potvrchová úprava: 
- deska 2500x1250 mm 
- panel z překližky tl. 18 mm 
- otvory d=20 mm 
- háčky z dřevěné kulatiny d=20 mm, délka 120 mm, přírodní, 10 ks 
- kotvení 6xL profil z překližky, délka 1150 mm (více viz. detail) 
- nátěr matný transparentní
</t>
  </si>
  <si>
    <t>7</t>
  </si>
  <si>
    <t>INT 05</t>
  </si>
  <si>
    <t>D+M úložný prostor, ozn. INT 05 - vč. všech syst. detailů, manipulace, instalace, kotvení, kování, spojovacího a pomocného materiálu, finální povrchové úpravy</t>
  </si>
  <si>
    <t>1476456356</t>
  </si>
  <si>
    <t xml:space="preserve">Poznámka k položce:
Materiál a potvrchová úprava: 
- korpus MDF deska tl. 18 mm 
- nátěr bílý lakovaný
</t>
  </si>
  <si>
    <t>8</t>
  </si>
  <si>
    <t>INT 06</t>
  </si>
  <si>
    <t>D+M vestavěná skříň, ozn. INT 06 - vč. všech syst. detailů, manipulace, instalace, kotvení, kování, spojovacího a pomocného materiálu, finální povrchové úpravy</t>
  </si>
  <si>
    <t>587545619</t>
  </si>
  <si>
    <t xml:space="preserve">Poznámka k položce:
- dvě identické sestavy skříňových sestav 
- každá sestava 7 polí, každé pole se po výšce dělí na 3 korpusy (celkem 21 korpusů) vzájemně sešroubovaných 
- spodní a horní díl obsahuje dvoukřídlé naložené dvířka, střední korpus otevřený
Střední díl skřínek: 
- systém box 790mm x 1578mm 
- hloubka: 420mm 
- korpus: lakovaná MDF, tl. 18mm 
- zadní krycí díl: překližka, tl. 18mm 
- barva-bílá
Spodní díl skřínek: 
- výška: 750mm 
- hloubka: 400mm 
- šířka:: 790mm 
- korpust: MDF deska, tl. 18mm 
- zadní krycí díl: MDF deska, tl. 10mm 
- dvířka: MDF dýhované, tl. 18mm 
- povrh: korpusy - bílý matný lak, dvířka matný transparentní lak 
- úchytky: kovové kulaté
</t>
  </si>
  <si>
    <t>9</t>
  </si>
  <si>
    <t>INT 07</t>
  </si>
  <si>
    <t>D+M věšák, ozn. INT07 - vč. všech syst. detailů, manipulace, instalace, kotvení, kování, spojovacího a pomocného materiálu, finální povrchové úpravy</t>
  </si>
  <si>
    <t>-355541999</t>
  </si>
  <si>
    <t>Poznámka k položce:
Vyroben jako rám z kovu plochého profilu 5x50mm. Ve výšce 1700mm bude přivařen (na výšku) další kovový plochý profil 5x50mm, na kterém budou přivařeny tyčové úchytky tl cca 10mm ve sklonu 45stupňů a s rozestupy po 100mm.
Materiál a povrchová úprava: 
- výška: 2380mm 
- šířka: 1220mm 
- tělo (rám) z ocelové pásoviny 5x50mm 
- povrchová úprava: černý lak, matný 
- kotvení  k podlaze a stropu pomocí hmoždinek a vrutů
Pro věšáky na svrchní oděvy budou vytvořeny dřevěné nebo plastové závěsné cedulky. Cedulka bude s oděvem zavěšena na věšák, návštěvník dostane číslo na papírku. Úložné boxy budou značeny písmeny.</t>
  </si>
  <si>
    <t>10</t>
  </si>
  <si>
    <t>INT 08</t>
  </si>
  <si>
    <t>D+M recepční pult, ozn. INT08 - vč. všech syst. detailů, manipulace, instalace, kotvení, kování, spojovacího a pomocného materiálu, finální povrchové úpravy</t>
  </si>
  <si>
    <t>1220983701</t>
  </si>
  <si>
    <t>Poznámka k položce:
Materiál a povrchová úprava: 
- výška: 1200mm 
- šířka: 600mm 
- délka: 1900mm 
- korpust: dýhovaná dřevotříska tl. 25mm 
- výplňové barevné díly: lakovaná překližka tl. 18 mm, barevnost RAL 9001 cream, RAL 9004 signal black 
- barevnost korpusu: černý lak matný</t>
  </si>
  <si>
    <t>11</t>
  </si>
  <si>
    <t>INT 09</t>
  </si>
  <si>
    <t>D+M šatní pult, ozn. INT09 - vč. všech syst. detailů, manipulace, instalace, kotvení, kování, spojovacího a pomocného materiálu, finální povrchové úpravy</t>
  </si>
  <si>
    <t>271025681</t>
  </si>
  <si>
    <t>Poznámka k položce:
Materiál a povrchová úprava: 
- výška: 1200mm 
- šířka: 600mm 
- délka: 2650mm 
- korpust: dýhovaná dřevotříska tl. 25mm 
- přední díl z tvrzeného skla/plexiskla 
- výplňové barevné díly: lakovaná překližka tl. 18 mm, barevnost RAL 9001 cream, RAL 9004 signal black 
- barva korpusu: černý lak matný</t>
  </si>
  <si>
    <t>INT 10</t>
  </si>
  <si>
    <t>D+M podium z praktikáblů, ozn. INT10 - vč. všech syst. detailů, manipulace, instalace, kotvení, kování, spojovacího a pomocného materiálu, finální povrchové úpravy</t>
  </si>
  <si>
    <t>1257848346</t>
  </si>
  <si>
    <t>Poznámka k položce:
Materiál: 
- podium z praktikáblů v modulu 1000x1000mm, výška 500mm 
- počet v modulu 1000x1000 mm: 20 ks 
- počet v modulu 500x1000 mm: 4 ks 
- nástupní schody s podestou: 1 ks</t>
  </si>
  <si>
    <t>13</t>
  </si>
  <si>
    <t>INT 11</t>
  </si>
  <si>
    <t>D+M opona vč. závěsu, garnýže a posuvného systému , ozn. INT11 - vč. všech syst. detailů, manipulace, instalace, kotvení, kování, spojovacího a pomocného materiálu, finální povrchové úpravy</t>
  </si>
  <si>
    <t>-386997683</t>
  </si>
  <si>
    <t>Poznámka k položce:
Materiál a povrchová úprava: 
- opona (závěs): 
 Barva: bílá blackout
Materiál: textilní taftová látka, 100% polyester 
Gramáž: 250 g/m² 
- garnýž:  
tyč průměru 16 mm 
kov, barva lakovaná bílá 
délka: 5470 mm 
- posuvný systém</t>
  </si>
  <si>
    <t>14</t>
  </si>
  <si>
    <t>INT 12</t>
  </si>
  <si>
    <t>D+M promítací plátno , ozn. INT12 - vč. všech syst. detailů, manipulace, instalace, kotvení, kování, spojovacího a pomocného materiálu, finální povrchové úpravy</t>
  </si>
  <si>
    <t>1256092133</t>
  </si>
  <si>
    <t>Poznámka k položce:
Materiál a povrchová úprava: 
- shrnovací promítací plátno s elektrickým výsuvem ovládaným pomocí kabelového ovladače 
- projekční strana matně bílá, zadní strana černá, základním materiálem je termoplast vyztužený tkaninou  
- gramáž plátna 600 g/m2 
- moderní hliníkový tubus je standardně lakovaný bílou práškovou barvou 
- odstín RAL 9003 - rozměr tubusu: 8,5 x 8,5 cm, zesílená navíjecí trubka o průměru 50 mm 
- univerzální držáky pro montáž na stěnu nebo strop 
- použité plátno odpovídá normě DIN 4102 (B2) o odolnosti proti samovolnému hoření 
- VMS Systém 
- variabilní montážní systém umožňuje posuvem držáků na tubusu optimalizovat umístění úchytných bodů s ohledem na potřeby montáže 
- součástí výrobku je třípolohový otočný spínač pod omítku
Připevněno na stěnu.</t>
  </si>
  <si>
    <t>INT 14a</t>
  </si>
  <si>
    <t>D+M závěs, ozn. INT14 - vč. všech syst. detailů, manipulace, instalace, kotvení, kování, spojovacího a pomocného materiálu, finální povrchové úpravy</t>
  </si>
  <si>
    <t>1329019353</t>
  </si>
  <si>
    <t>Poznámka k položce:
Materiál a povrchová úprava: 
- závěsy se skrytým látkovým tunelem pro zavěšení. 
- Barva: bílá blackout - Materiál: textilní taftová látka, 100% polyester 
- Gramáž: 250 g/m²
Délka: 
- INT 14a: délka 2370 mm, šířka 1x 3200 mm (zkrácené o výšku pódia) 
- INT 14b: délka 3000 mm, šířka 2x 1150 mm 
- INT 14c: délka 3000 mm, šířka 2x 1150 mm 
- INT 14d: délka 3000 mm, šířka 2x 1150 mm 
- INT 14e: délka 3000 mm, šířka 2x 1150 mm 
- INT 14f: délka 3000 mm, šířka 2x 1150 mm 
- INT 14g: délka 3x 3000 mm, šířka 2850 mm 
- INT 14h: délka 2x 2700 mm, šířka 4300 mm
Rozmístěná závěsů je odvozeno od rozmístění nástěných světel mezi okny a dveřními nikami.</t>
  </si>
  <si>
    <t>16</t>
  </si>
  <si>
    <t>INT 14b</t>
  </si>
  <si>
    <t>D+M gárnyž, ozn. INT14 - vč. všech syst. detailů, manipulace, instalace, kotvení, kování, spojovacího a pomocného materiálu, finální povrchové úpravy</t>
  </si>
  <si>
    <t>1236367146</t>
  </si>
  <si>
    <t>Poznámka k položce:
Materiál a povrchová úprava: 
- tyč průměru 16 mm 
- kov, barva lakovaná bílá 
- upevnění na dvou držácích z oceli
Délka (+50 mm rezerva na každou stranu): odsazení tyče od zdi 100 mm 
- INT 14a: 2470 mm 
- INT 14b: 1635 mm 
- INT 14c: 1625 mm 
- INT 14d: 1880 mm 
- INT 14e: 2130 mm 
- INT 14f: 2025 mm 
- INT 14h: 5860 mm odsazení tyče od zdi 200 mm 
- INT 14g: 5860 mm
Výška upevnění garnýže bude zkorigována na místě tak, aby byly závěsy 10 mm nad úrovní podlahy.</t>
  </si>
  <si>
    <t>17</t>
  </si>
  <si>
    <t>INT 16</t>
  </si>
  <si>
    <t>D+M systém výstavních předstěn, ozn. INT 16 - vč. všech syst. detailů, manipulace, instalace, kotvení, kování, spojovacího a pomocného materiálu, finální povrchové úpravy</t>
  </si>
  <si>
    <t>535181781</t>
  </si>
  <si>
    <t>Poznámka k položce:
Expozice založena na rozdělení 3 témat na 3 stěny místosti s umístěním do vitrín v předsazeném obkladu
Materál a povrchová úprava: 
- dřevěné hranoly 80x80 mm 
- opláštění SDK 2x12,50 mm 
- obklad: tmavě modrý nátěr RAL 5007 
- samolepící fólie: průvodní text k prezentaci
- vložené prosklené vitríny - jednotlivé vitrýny budou osvětleny vnitřním systémem osvětlení (LED)
Prvek INT 16 bude doupřesněn dle konkrétního zadání a návrhu.</t>
  </si>
  <si>
    <t>18</t>
  </si>
  <si>
    <t>INT 17</t>
  </si>
  <si>
    <t>D+M výstavní vitrína, ozn. INT 17 - vč. všech syst. detailů, manipulace, instalace, kotvení, kování, spojovacího a pomocného materiálu, finální povrchové úpravy</t>
  </si>
  <si>
    <t>11180283</t>
  </si>
  <si>
    <t>Poznámka k položce:
Materiál a povrchová úprava: 
- ocelová svařovaná kce z plného profilu 30x30 mm 
- plastové/gumové rektifikační podložky na závit 
- MDF korpus  
- barva lakovaná bílá 
- skleněný záklop zapuštěný, odnímatelný</t>
  </si>
  <si>
    <t>19</t>
  </si>
  <si>
    <t>INT 19</t>
  </si>
  <si>
    <t>D+M informační panel, ozn. INT 19 - vč. všech syst. detailů, manipulace, instalace, kotvení, kování, spojovacího a pomocného materiálu, finální povrchové úpravy</t>
  </si>
  <si>
    <t>-2043035680</t>
  </si>
  <si>
    <t>Poznámka k položce:
Materiál a povrchová úprava: 
- kovová magnetická deska tl. 2 mm 
- v dese budou 4 prostupy pro připevnění pomocí vrutů 
- osazeno na distanční podložky 40 mm (odsazení od stěny 40 mm) 
- lakovaný bílý povrch 
- příslušenství: malé kulaté magnety stříbrné barvy 
- rozměr: 1200x1600 mm</t>
  </si>
  <si>
    <t>20</t>
  </si>
  <si>
    <t>INT 20</t>
  </si>
  <si>
    <t>D+M dekorační panel, ozn. INT 20 - vč. všech syst. detailů, manipulace, instalace, kotvení, kování, spojovacího a pomocného materiálu, finální povrchové úpravy</t>
  </si>
  <si>
    <t>-1200688310</t>
  </si>
  <si>
    <t>Poznámka k položce:
Skladba: 
- svislé laťování 50x30 mm skryté kotvené 
- netkaná černá textilie 
- vodorovného laťování 50x30 mm 
- netkaná černá textilie 
- vzduchová mezera a svislé laťování 50x80 mm 
- stávající stěna 
- rozměr: poloměr 1275 mm, plocha 5,11 m2</t>
  </si>
  <si>
    <t>R-pol 01</t>
  </si>
  <si>
    <t>Doprava, přesun hmot,  montáž vč. likvidace obalových materiálů</t>
  </si>
  <si>
    <t>%</t>
  </si>
  <si>
    <t>-1894711684</t>
  </si>
  <si>
    <t>SO 02 - Mobiliář</t>
  </si>
  <si>
    <t>MOB - MOBILIÁŘ</t>
  </si>
  <si>
    <t>MOB</t>
  </si>
  <si>
    <t>MOBILIÁŘ</t>
  </si>
  <si>
    <t>MOB 01</t>
  </si>
  <si>
    <t>D+M židle u monitorů, ozn. MOB 01 - vč. všech syst. detailů, manipulace, instalace, pomocného materiálu</t>
  </si>
  <si>
    <t>-151836601</t>
  </si>
  <si>
    <t>Poznámka k položce:
Materiál a povrchová úprava: 
- rozměry: 320 x 490 mm 
- nohy: světlé dřevo, matný lak. 
- látka: světle šedá, odolná, omyvatelná látka</t>
  </si>
  <si>
    <t>MOB 02</t>
  </si>
  <si>
    <t>D+M kancelářská židle, ozn. MOB 02 - vč. všech syst. detailů, manipulace, instalace, pomocného materiálu</t>
  </si>
  <si>
    <t>705971837</t>
  </si>
  <si>
    <t>Poznámka k položce:
Materiál a povrchová úprava: 
- hloubka: 68 cm 
- výška: 140 cm 
- šířka: 68 cm
objekt A, Infocentrum - 2 ks
objekt A, Infocentrum kancelář - 3 ks</t>
  </si>
  <si>
    <t>MOB 03</t>
  </si>
  <si>
    <t>D+M pracovní stůl, ozn. MOB 03 - vč. všech syst. detailů, manipulace, instalace, pomocného materiálu</t>
  </si>
  <si>
    <t>-1579042675</t>
  </si>
  <si>
    <t xml:space="preserve">Poznámka k položce:
Materiál a povrchová úprava: 
- ocelové nohy, čtvercové, bílý matný lak 
- deska: bílá lamino 2100x800 mm 
- výška: 730 mm
Součástí je provedení otvorů pro zásuvky a kabely.
</t>
  </si>
  <si>
    <t>MOB 04</t>
  </si>
  <si>
    <t>D+M zásuvkový kontejner, ozn. MOB 04 - vč. všech syst. detailů, manipulace, instalace, pomocného materiálu</t>
  </si>
  <si>
    <t>-1748772338</t>
  </si>
  <si>
    <t xml:space="preserve">Poznámka k položce:
Materiál a povrchová úprava: 
- korpus zásuvkového konteineru: lakovaná MDF, tl. 18mm 
- šuplíky: MDF dýhované tl. 18mm 
- korpusy - bílý matný lak nebo lamino 
- šířka: 400 mm - hloubka: 585 mm (není hlubší než deska stolu) 
- výška: 700 mm (umožňuje zasunutí pod stůl)
</t>
  </si>
  <si>
    <t>MOB 05</t>
  </si>
  <si>
    <t>D+M police, ozn. MOB 05 - vč. všech syst. detailů, manipulace, instalace, pomocného materiálu</t>
  </si>
  <si>
    <t>1247158992</t>
  </si>
  <si>
    <t xml:space="preserve">Poznámka k položce:
Materiál a povrchová úprava: 
- korpust: MDF deska, tl. 18mm 
- zadní krycí díl: MDF deska, tl. 10mm 
- dvířka: překližka, tl. 18mm 
- korpusy - bílý matný lak 
- délka: 2100 mm (3x 700 mm) 
- výška: 700 mm 
- hloubka: 350 mm
</t>
  </si>
  <si>
    <t>MOB 06</t>
  </si>
  <si>
    <t>D+M konferenční stolek, ozn. MOB 06 - vč. všech syst. detailů, manipulace, instalace, pomocného materiálu</t>
  </si>
  <si>
    <t>1968708749</t>
  </si>
  <si>
    <t xml:space="preserve">Poznámka k položce:
Materiál a povrchová úprava: 
- průměr 60 cm 
- výška 42,5 cm 
- materiál: dřevo dub, matný lak
</t>
  </si>
  <si>
    <t>MOB 07</t>
  </si>
  <si>
    <t>D+M křeslo, ozn. MOB 07 - vč. všech syst. detailů, manipulace, instalace, pomocného materiálu</t>
  </si>
  <si>
    <t>1394763338</t>
  </si>
  <si>
    <t xml:space="preserve">Poznámka k položce:
Materiál a povrchová úprava: 
- výška: 83 cm 
- šířka: 74 cm 
- hloubka: 79 cm 
- materiál: dřevěné dubové nohy
 - potah/ látka: tmavě zelená tkanina, omyvatelná.
</t>
  </si>
  <si>
    <t>MOB 08</t>
  </si>
  <si>
    <t>D+M židle (Malá scéna), ozn. MOB 08 - vč. všech syst. detailů, manipulace, instalace, pomocného materiálu</t>
  </si>
  <si>
    <t>-671277401</t>
  </si>
  <si>
    <t>Poznámka k položce:
Materiál a povrchová úprava: 
- hloubka: 530 mm 
- výška: 810 mm 
- šířka 520 mm - poplastovaný povrh - polypropylen</t>
  </si>
  <si>
    <t>MOB 09</t>
  </si>
  <si>
    <t>D+M židle (Chopinův sál), ozn. MOB 09 - vč. všech syst. detailů, manipulace, instalace, pomocného materiálu</t>
  </si>
  <si>
    <t>-1459587188</t>
  </si>
  <si>
    <t>Poznámka k položce:
Materiál a povrchová úprava: 
- hloubka: 530 mm 
- výška: 780 mm 
- šířka 480 mm 
- dřevo: dub, lakované 
- materiál polstrování: světle šedá, odolná, omyvatelná látka</t>
  </si>
  <si>
    <t>MOB 10a</t>
  </si>
  <si>
    <t>D+M tmavě modrý koberec, rozměr 6640x1800 mm, ozn. MOB 10 - vč. všech syst. detailů, manipulace, instalace, pomocného materiálu</t>
  </si>
  <si>
    <t>281660333</t>
  </si>
  <si>
    <t>Poznámka k položce:
Materiál a povrchová úprava: 
- smyčkový 
- solitérní 
- tmavě modré barvy 
- kotvený k podlaze oboustrannou lepenkou s možností odstranění 
- okraj obšit</t>
  </si>
  <si>
    <t>MOB 10b</t>
  </si>
  <si>
    <t>D+M tmavě modrý koberec, rozměr 2600x1800 mm, ozn. MOB 10 - vč. všech syst. detailů, manipulace, instalace, pomocného materiálu</t>
  </si>
  <si>
    <t>-1379020564</t>
  </si>
  <si>
    <t>MOB 11</t>
  </si>
  <si>
    <t>D+M taburet na sezení v muzeu, ozn. MOB 11 - vč. všech syst. detailů, manipulace, instalace, pomocného materiálu</t>
  </si>
  <si>
    <t>1241631134</t>
  </si>
  <si>
    <t>Poznámka k položce:
Materiál a povrchová úprava: 
- ocelový kruh, tl. 5mm 
- ocelová trubka ⌀ 60 mm dl. 500 mm 
- gumové podložky zajišťujicí stabilitu 
- jednotlivé části jsou svařované 
- barevnost dle vzorníku</t>
  </si>
  <si>
    <t>MOB 12</t>
  </si>
  <si>
    <t>D+M stůl (venkovní nábytek), ozn. MOB 12 - vč. všech syst. detailů, manipulace, instalace, pomocného materiálu</t>
  </si>
  <si>
    <t>1426351448</t>
  </si>
  <si>
    <t>Poznámka k položce:
Materiál a povrchová úprava: 
- výška: 750 mm 
- šířka: poloměr 800 mm 
- barva laku: 
50% stolů: RAL 3012( cihlová ) 
50% stolů: RAL 6001(emerald green)</t>
  </si>
  <si>
    <t>MOB 13</t>
  </si>
  <si>
    <t>D+M židle (venkovní nábytek), ozn. MOB 13 - vč. všech syst. detailů, manipulace, instalace, pomocného materiálu</t>
  </si>
  <si>
    <t>-439381972</t>
  </si>
  <si>
    <t>Poznámka k položce:
Materiál a povrchová úprava: 
- hloubka: 560 mm 
- výška: 865 mm 
- šířka 495 mm 
- barva laku : 
50% židlí: RAL 3012( cihlová ) 
50% židlí: RAL 6001(emerald green)</t>
  </si>
  <si>
    <t>MOB 14</t>
  </si>
  <si>
    <t>D+M zástěna (stolový paravánový systém), ozn. MOB 14 - vč. všech syst. detailů, manipulace, instalace, pomocného materiálu</t>
  </si>
  <si>
    <t>1741014456</t>
  </si>
  <si>
    <t xml:space="preserve">Poznámka k položce:
Materiál a povrchová úprava: 
- délka: 2100 mm 
- výška 300 mm 
- kovové prvky: RAL9010 bílá 
- potah/ látka: tmavě zelená tkanina, omyvatelná.
</t>
  </si>
  <si>
    <t>MOB 15</t>
  </si>
  <si>
    <t>D+M klavírní stolička, ozn. MOB 15 - vč. všech syst. detailů, manipulace, instalace, pomocného materiálu</t>
  </si>
  <si>
    <t>-1978125129</t>
  </si>
  <si>
    <t>Poznámka k položce:
Materiál a povrchová úprava: 
- barva: černý mat / černý potah 
- materiál: masivní dřevo 
- potah: velur 
- sedací plocha: 52 x 30 cm 
- nastavitelná výška: 48–57 cm</t>
  </si>
  <si>
    <t>-923924228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</si>
</sst>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name val="Trebuchet MS"/>
      <family val="2"/>
    </font>
    <font>
      <sz val="11"/>
      <color theme="1"/>
      <name val="Arial"/>
      <family val="2"/>
    </font>
    <font>
      <b/>
      <sz val="36"/>
      <color theme="1"/>
      <name val="Arial"/>
      <family val="2"/>
    </font>
    <font>
      <b/>
      <sz val="2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>
      <alignment/>
      <protection/>
    </xf>
  </cellStyleXfs>
  <cellXfs count="19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top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4" fontId="6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4" fontId="22" fillId="0" borderId="0" xfId="0" applyNumberFormat="1" applyFont="1"/>
    <xf numFmtId="166" fontId="30" fillId="0" borderId="10" xfId="0" applyNumberFormat="1" applyFont="1" applyBorder="1"/>
    <xf numFmtId="166" fontId="30" fillId="0" borderId="11" xfId="0" applyNumberFormat="1" applyFont="1" applyBorder="1"/>
    <xf numFmtId="4" fontId="31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8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2" fillId="0" borderId="0" xfId="21">
      <alignment/>
      <protection/>
    </xf>
    <xf numFmtId="0" fontId="35" fillId="0" borderId="0" xfId="22">
      <alignment/>
      <protection/>
    </xf>
    <xf numFmtId="0" fontId="36" fillId="0" borderId="0" xfId="21" applyFont="1">
      <alignment/>
      <protection/>
    </xf>
    <xf numFmtId="14" fontId="40" fillId="0" borderId="0" xfId="21" applyNumberFormat="1" applyFont="1">
      <alignment/>
      <protection/>
    </xf>
    <xf numFmtId="0" fontId="37" fillId="0" borderId="0" xfId="21" applyFont="1" applyAlignment="1">
      <alignment horizontal="center" vertical="top"/>
      <protection/>
    </xf>
    <xf numFmtId="0" fontId="38" fillId="0" borderId="0" xfId="22" applyFont="1" applyAlignment="1">
      <alignment horizontal="center" vertical="center" wrapText="1"/>
      <protection/>
    </xf>
    <xf numFmtId="0" fontId="39" fillId="0" borderId="0" xfId="21" applyFont="1" applyAlignment="1">
      <alignment horizontal="center" wrapText="1"/>
      <protection/>
    </xf>
    <xf numFmtId="14" fontId="2" fillId="0" borderId="0" xfId="21" applyNumberFormat="1" applyAlignment="1">
      <alignment horizontal="center"/>
      <protection/>
    </xf>
    <xf numFmtId="0" fontId="11" fillId="5" borderId="0" xfId="0" applyFont="1" applyFill="1" applyAlignment="1">
      <alignment horizontal="center" vertical="center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2 2" xfId="21"/>
    <cellStyle name="Normální 3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54</xdr:row>
      <xdr:rowOff>85725</xdr:rowOff>
    </xdr:from>
    <xdr:to>
      <xdr:col>13</xdr:col>
      <xdr:colOff>219075</xdr:colOff>
      <xdr:row>61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34525"/>
          <a:ext cx="8324850" cy="1343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E2A58-E0DB-489B-A3B3-1CB918D39D2C}">
  <sheetPr>
    <tabColor theme="7" tint="0.7999799847602844"/>
  </sheetPr>
  <dimension ref="A6:AG62"/>
  <sheetViews>
    <sheetView showGridLines="0" tabSelected="1" zoomScale="70" zoomScaleNormal="70" zoomScaleSheetLayoutView="70" workbookViewId="0" topLeftCell="A1"/>
  </sheetViews>
  <sheetFormatPr defaultColWidth="9.28125" defaultRowHeight="12"/>
  <cols>
    <col min="1" max="1" width="4.421875" style="148" customWidth="1"/>
    <col min="2" max="10" width="9.28125" style="148" customWidth="1"/>
    <col min="11" max="11" width="11.28125" style="148" bestFit="1" customWidth="1"/>
    <col min="12" max="12" width="15.7109375" style="148" bestFit="1" customWidth="1"/>
    <col min="13" max="16384" width="9.28125" style="148" customWidth="1"/>
  </cols>
  <sheetData>
    <row r="6" spans="11:33" ht="15.75" customHeight="1"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</row>
    <row r="12" spans="1:12" ht="21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</row>
    <row r="13" spans="1:13" ht="54" customHeight="1">
      <c r="A13" s="152" t="s">
        <v>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4" spans="1:12" ht="15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ht="12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</row>
    <row r="16" spans="1:12" ht="12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</row>
    <row r="17" spans="1:13" ht="15" customHeight="1">
      <c r="A17" s="153" t="s">
        <v>1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  <row r="18" spans="1:13" ht="1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</row>
    <row r="19" spans="1:13" ht="1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</row>
    <row r="20" spans="1:12" ht="18" customHeight="1">
      <c r="A20" s="150"/>
      <c r="B20" s="150"/>
      <c r="C20" s="150"/>
      <c r="D20" s="154" t="s">
        <v>2</v>
      </c>
      <c r="E20" s="154"/>
      <c r="F20" s="154"/>
      <c r="G20" s="154"/>
      <c r="H20" s="154"/>
      <c r="I20" s="154"/>
      <c r="J20" s="154"/>
      <c r="K20" s="154"/>
      <c r="L20" s="150"/>
    </row>
    <row r="21" spans="1:12" ht="32.25" customHeight="1">
      <c r="A21" s="150"/>
      <c r="B21" s="150"/>
      <c r="C21" s="150"/>
      <c r="D21" s="154"/>
      <c r="E21" s="154"/>
      <c r="F21" s="154"/>
      <c r="G21" s="154"/>
      <c r="H21" s="154"/>
      <c r="I21" s="154"/>
      <c r="J21" s="154"/>
      <c r="K21" s="154"/>
      <c r="L21" s="150"/>
    </row>
    <row r="22" spans="1:12" ht="12">
      <c r="A22" s="150"/>
      <c r="B22" s="150"/>
      <c r="C22" s="150"/>
      <c r="D22" s="150"/>
      <c r="E22" s="150"/>
      <c r="J22" s="150"/>
      <c r="K22" s="150"/>
      <c r="L22" s="150"/>
    </row>
    <row r="23" spans="1:12" ht="12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</row>
    <row r="24" spans="1:12" ht="12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</row>
    <row r="25" spans="1:12" ht="12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1:12" ht="12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1:12" ht="12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</row>
    <row r="28" spans="1:12" ht="12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</row>
    <row r="29" spans="1:12" ht="12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</row>
    <row r="30" spans="1:12" ht="12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</row>
    <row r="31" spans="1:12" ht="12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</row>
    <row r="32" spans="1:12" ht="12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</row>
    <row r="33" spans="1:12" ht="12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</row>
    <row r="34" spans="1:12" ht="12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</row>
    <row r="35" spans="1:12" ht="12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</row>
    <row r="36" spans="1:12" ht="12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</row>
    <row r="37" spans="1:12" ht="12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</row>
    <row r="38" spans="1:12" ht="12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</row>
    <row r="39" spans="1:12" ht="12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</row>
    <row r="40" spans="1:12" ht="1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</row>
    <row r="41" spans="1:12" ht="12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</row>
    <row r="42" spans="1:12" ht="12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</row>
    <row r="43" spans="1:12" ht="12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</row>
    <row r="44" spans="1:12" ht="1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</row>
    <row r="45" spans="1:12" ht="12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1:12" ht="12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12" ht="12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1:12" ht="12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</row>
    <row r="49" spans="1:12" ht="12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1:12" ht="12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</row>
    <row r="51" spans="1:12" ht="12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</row>
    <row r="52" spans="1:12" ht="12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</row>
    <row r="53" spans="1:12" ht="12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1:12" ht="12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</row>
    <row r="55" spans="1:12" ht="15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1:12" ht="15.75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1"/>
    </row>
    <row r="57" ht="15"/>
    <row r="58" ht="15"/>
    <row r="59" ht="15"/>
    <row r="60" ht="15"/>
    <row r="61" ht="15"/>
    <row r="62" spans="12:13" ht="15">
      <c r="L62" s="155"/>
      <c r="M62" s="155"/>
    </row>
  </sheetData>
  <mergeCells count="4">
    <mergeCell ref="A13:M13"/>
    <mergeCell ref="A17:M19"/>
    <mergeCell ref="D20:K21"/>
    <mergeCell ref="L62:M62"/>
  </mergeCells>
  <printOptions horizontalCentered="1" verticalCentered="1"/>
  <pageMargins left="0" right="0" top="0" bottom="0" header="0" footer="0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3</v>
      </c>
      <c r="AZ1" s="11" t="s">
        <v>4</v>
      </c>
      <c r="BA1" s="11" t="s">
        <v>5</v>
      </c>
      <c r="BB1" s="11" t="s">
        <v>4</v>
      </c>
      <c r="BT1" s="11" t="s">
        <v>6</v>
      </c>
      <c r="BU1" s="11" t="s">
        <v>6</v>
      </c>
      <c r="BV1" s="11" t="s">
        <v>7</v>
      </c>
    </row>
    <row r="2" spans="44:72" ht="36.95" customHeight="1">
      <c r="AR2" s="156" t="s">
        <v>8</v>
      </c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S2" s="12" t="s">
        <v>9</v>
      </c>
      <c r="BT2" s="12" t="s">
        <v>10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9</v>
      </c>
      <c r="BT3" s="12" t="s">
        <v>11</v>
      </c>
    </row>
    <row r="4" spans="2:71" ht="24.95" customHeight="1">
      <c r="B4" s="15"/>
      <c r="D4" s="16" t="s">
        <v>12</v>
      </c>
      <c r="AR4" s="15"/>
      <c r="AS4" s="17" t="s">
        <v>13</v>
      </c>
      <c r="BE4" s="18" t="s">
        <v>14</v>
      </c>
      <c r="BS4" s="12" t="s">
        <v>15</v>
      </c>
    </row>
    <row r="5" spans="2:71" ht="12" customHeight="1">
      <c r="B5" s="15"/>
      <c r="D5" s="19" t="s">
        <v>16</v>
      </c>
      <c r="K5" s="188" t="s">
        <v>17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R5" s="15"/>
      <c r="BE5" s="185" t="s">
        <v>18</v>
      </c>
      <c r="BS5" s="12" t="s">
        <v>9</v>
      </c>
    </row>
    <row r="6" spans="2:71" ht="36.95" customHeight="1">
      <c r="B6" s="15"/>
      <c r="D6" s="21" t="s">
        <v>19</v>
      </c>
      <c r="K6" s="189" t="s">
        <v>1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R6" s="15"/>
      <c r="BE6" s="186"/>
      <c r="BS6" s="12" t="s">
        <v>9</v>
      </c>
    </row>
    <row r="7" spans="2:71" ht="12" customHeight="1">
      <c r="B7" s="15"/>
      <c r="D7" s="22" t="s">
        <v>20</v>
      </c>
      <c r="K7" s="20" t="s">
        <v>21</v>
      </c>
      <c r="AK7" s="22" t="s">
        <v>22</v>
      </c>
      <c r="AN7" s="20" t="s">
        <v>23</v>
      </c>
      <c r="AR7" s="15"/>
      <c r="BE7" s="186"/>
      <c r="BS7" s="12" t="s">
        <v>9</v>
      </c>
    </row>
    <row r="8" spans="2:71" ht="12" customHeight="1">
      <c r="B8" s="15"/>
      <c r="D8" s="22" t="s">
        <v>24</v>
      </c>
      <c r="K8" s="20" t="s">
        <v>2</v>
      </c>
      <c r="AK8" s="22" t="s">
        <v>25</v>
      </c>
      <c r="AN8" s="23" t="s">
        <v>26</v>
      </c>
      <c r="AR8" s="15"/>
      <c r="BE8" s="186"/>
      <c r="BS8" s="12" t="s">
        <v>9</v>
      </c>
    </row>
    <row r="9" spans="2:71" ht="29.25" customHeight="1">
      <c r="B9" s="15"/>
      <c r="D9" s="19" t="s">
        <v>27</v>
      </c>
      <c r="K9" s="24" t="s">
        <v>28</v>
      </c>
      <c r="AK9" s="19" t="s">
        <v>29</v>
      </c>
      <c r="AN9" s="24" t="s">
        <v>30</v>
      </c>
      <c r="AR9" s="15"/>
      <c r="BE9" s="186"/>
      <c r="BS9" s="12" t="s">
        <v>9</v>
      </c>
    </row>
    <row r="10" spans="2:71" ht="12" customHeight="1">
      <c r="B10" s="15"/>
      <c r="D10" s="22" t="s">
        <v>31</v>
      </c>
      <c r="AK10" s="22" t="s">
        <v>32</v>
      </c>
      <c r="AN10" s="20" t="s">
        <v>33</v>
      </c>
      <c r="AR10" s="15"/>
      <c r="BE10" s="186"/>
      <c r="BS10" s="12" t="s">
        <v>9</v>
      </c>
    </row>
    <row r="11" spans="2:71" ht="18.4" customHeight="1">
      <c r="B11" s="15"/>
      <c r="E11" s="20" t="s">
        <v>34</v>
      </c>
      <c r="AK11" s="22" t="s">
        <v>35</v>
      </c>
      <c r="AN11" s="20" t="s">
        <v>36</v>
      </c>
      <c r="AR11" s="15"/>
      <c r="BE11" s="186"/>
      <c r="BS11" s="12" t="s">
        <v>9</v>
      </c>
    </row>
    <row r="12" spans="2:71" ht="6.95" customHeight="1">
      <c r="B12" s="15"/>
      <c r="AR12" s="15"/>
      <c r="BE12" s="186"/>
      <c r="BS12" s="12" t="s">
        <v>9</v>
      </c>
    </row>
    <row r="13" spans="2:71" ht="12" customHeight="1">
      <c r="B13" s="15"/>
      <c r="D13" s="22" t="s">
        <v>37</v>
      </c>
      <c r="AK13" s="22" t="s">
        <v>32</v>
      </c>
      <c r="AN13" s="25" t="s">
        <v>38</v>
      </c>
      <c r="AR13" s="15"/>
      <c r="BE13" s="186"/>
      <c r="BS13" s="12" t="s">
        <v>9</v>
      </c>
    </row>
    <row r="14" spans="2:71" ht="12.75">
      <c r="B14" s="15"/>
      <c r="E14" s="157" t="s">
        <v>38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22" t="s">
        <v>35</v>
      </c>
      <c r="AN14" s="25" t="s">
        <v>38</v>
      </c>
      <c r="AR14" s="15"/>
      <c r="BE14" s="186"/>
      <c r="BS14" s="12" t="s">
        <v>9</v>
      </c>
    </row>
    <row r="15" spans="2:71" ht="6.95" customHeight="1">
      <c r="B15" s="15"/>
      <c r="AR15" s="15"/>
      <c r="BE15" s="186"/>
      <c r="BS15" s="12" t="s">
        <v>6</v>
      </c>
    </row>
    <row r="16" spans="2:71" ht="12" customHeight="1">
      <c r="B16" s="15"/>
      <c r="D16" s="22" t="s">
        <v>39</v>
      </c>
      <c r="AK16" s="22" t="s">
        <v>32</v>
      </c>
      <c r="AN16" s="20" t="s">
        <v>40</v>
      </c>
      <c r="AR16" s="15"/>
      <c r="BE16" s="186"/>
      <c r="BS16" s="12" t="s">
        <v>6</v>
      </c>
    </row>
    <row r="17" spans="2:71" ht="18.4" customHeight="1">
      <c r="B17" s="15"/>
      <c r="E17" s="20" t="s">
        <v>41</v>
      </c>
      <c r="AK17" s="22" t="s">
        <v>35</v>
      </c>
      <c r="AN17" s="20" t="s">
        <v>42</v>
      </c>
      <c r="AR17" s="15"/>
      <c r="BE17" s="186"/>
      <c r="BS17" s="12" t="s">
        <v>43</v>
      </c>
    </row>
    <row r="18" spans="2:71" ht="6.95" customHeight="1">
      <c r="B18" s="15"/>
      <c r="AR18" s="15"/>
      <c r="BE18" s="186"/>
      <c r="BS18" s="12" t="s">
        <v>9</v>
      </c>
    </row>
    <row r="19" spans="2:71" ht="12" customHeight="1">
      <c r="B19" s="15"/>
      <c r="D19" s="22" t="s">
        <v>44</v>
      </c>
      <c r="AK19" s="22" t="s">
        <v>32</v>
      </c>
      <c r="AN19" s="25" t="s">
        <v>38</v>
      </c>
      <c r="AR19" s="15"/>
      <c r="BE19" s="186"/>
      <c r="BS19" s="12" t="s">
        <v>9</v>
      </c>
    </row>
    <row r="20" spans="2:71" ht="18.4" customHeight="1">
      <c r="B20" s="15"/>
      <c r="E20" s="157" t="s">
        <v>38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22" t="s">
        <v>35</v>
      </c>
      <c r="AN20" s="25" t="s">
        <v>38</v>
      </c>
      <c r="AR20" s="15"/>
      <c r="BE20" s="186"/>
      <c r="BS20" s="12" t="s">
        <v>6</v>
      </c>
    </row>
    <row r="21" spans="2:57" ht="6.95" customHeight="1">
      <c r="B21" s="15"/>
      <c r="AR21" s="15"/>
      <c r="BE21" s="186"/>
    </row>
    <row r="22" spans="2:57" ht="12" customHeight="1">
      <c r="B22" s="15"/>
      <c r="D22" s="22" t="s">
        <v>45</v>
      </c>
      <c r="AR22" s="15"/>
      <c r="BE22" s="186"/>
    </row>
    <row r="23" spans="2:57" ht="60.75" customHeight="1">
      <c r="B23" s="15"/>
      <c r="E23" s="190" t="s">
        <v>46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R23" s="15"/>
      <c r="BE23" s="186"/>
    </row>
    <row r="24" spans="2:57" ht="6.95" customHeight="1">
      <c r="B24" s="15"/>
      <c r="AR24" s="15"/>
      <c r="BE24" s="186"/>
    </row>
    <row r="25" spans="2:57" ht="6.95" customHeight="1">
      <c r="B25" s="1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5"/>
      <c r="BE25" s="186"/>
    </row>
    <row r="26" spans="2:57" s="1" customFormat="1" ht="25.9" customHeight="1">
      <c r="B26" s="28"/>
      <c r="D26" s="29" t="s">
        <v>47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91">
        <f>ROUND(AG94,2)</f>
        <v>0</v>
      </c>
      <c r="AL26" s="192"/>
      <c r="AM26" s="192"/>
      <c r="AN26" s="192"/>
      <c r="AO26" s="192"/>
      <c r="AR26" s="28"/>
      <c r="BE26" s="186"/>
    </row>
    <row r="27" spans="2:57" s="1" customFormat="1" ht="6.95" customHeight="1">
      <c r="B27" s="28"/>
      <c r="AR27" s="28"/>
      <c r="BE27" s="186"/>
    </row>
    <row r="28" spans="2:57" s="1" customFormat="1" ht="12.75">
      <c r="B28" s="28"/>
      <c r="L28" s="193" t="s">
        <v>48</v>
      </c>
      <c r="M28" s="193"/>
      <c r="N28" s="193"/>
      <c r="O28" s="193"/>
      <c r="P28" s="193"/>
      <c r="W28" s="193" t="s">
        <v>49</v>
      </c>
      <c r="X28" s="193"/>
      <c r="Y28" s="193"/>
      <c r="Z28" s="193"/>
      <c r="AA28" s="193"/>
      <c r="AB28" s="193"/>
      <c r="AC28" s="193"/>
      <c r="AD28" s="193"/>
      <c r="AE28" s="193"/>
      <c r="AK28" s="193" t="s">
        <v>50</v>
      </c>
      <c r="AL28" s="193"/>
      <c r="AM28" s="193"/>
      <c r="AN28" s="193"/>
      <c r="AO28" s="193"/>
      <c r="AR28" s="28"/>
      <c r="BE28" s="186"/>
    </row>
    <row r="29" spans="2:57" s="2" customFormat="1" ht="14.45" customHeight="1">
      <c r="B29" s="32"/>
      <c r="D29" s="22" t="s">
        <v>51</v>
      </c>
      <c r="F29" s="22" t="s">
        <v>52</v>
      </c>
      <c r="L29" s="180">
        <v>0.21</v>
      </c>
      <c r="M29" s="179"/>
      <c r="N29" s="179"/>
      <c r="O29" s="179"/>
      <c r="P29" s="179"/>
      <c r="W29" s="178">
        <f>ROUND(AZ94,2)</f>
        <v>0</v>
      </c>
      <c r="X29" s="179"/>
      <c r="Y29" s="179"/>
      <c r="Z29" s="179"/>
      <c r="AA29" s="179"/>
      <c r="AB29" s="179"/>
      <c r="AC29" s="179"/>
      <c r="AD29" s="179"/>
      <c r="AE29" s="179"/>
      <c r="AK29" s="178">
        <f>ROUND(AV94,2)</f>
        <v>0</v>
      </c>
      <c r="AL29" s="179"/>
      <c r="AM29" s="179"/>
      <c r="AN29" s="179"/>
      <c r="AO29" s="179"/>
      <c r="AR29" s="32"/>
      <c r="BE29" s="187"/>
    </row>
    <row r="30" spans="2:57" s="2" customFormat="1" ht="14.45" customHeight="1">
      <c r="B30" s="32"/>
      <c r="F30" s="22" t="s">
        <v>53</v>
      </c>
      <c r="L30" s="180">
        <v>0.15</v>
      </c>
      <c r="M30" s="179"/>
      <c r="N30" s="179"/>
      <c r="O30" s="179"/>
      <c r="P30" s="179"/>
      <c r="W30" s="178">
        <f>ROUND(BA94,2)</f>
        <v>0</v>
      </c>
      <c r="X30" s="179"/>
      <c r="Y30" s="179"/>
      <c r="Z30" s="179"/>
      <c r="AA30" s="179"/>
      <c r="AB30" s="179"/>
      <c r="AC30" s="179"/>
      <c r="AD30" s="179"/>
      <c r="AE30" s="179"/>
      <c r="AK30" s="178">
        <f>ROUND(AW94,2)</f>
        <v>0</v>
      </c>
      <c r="AL30" s="179"/>
      <c r="AM30" s="179"/>
      <c r="AN30" s="179"/>
      <c r="AO30" s="179"/>
      <c r="AR30" s="32"/>
      <c r="BE30" s="187"/>
    </row>
    <row r="31" spans="2:57" s="2" customFormat="1" ht="14.45" customHeight="1" hidden="1">
      <c r="B31" s="32"/>
      <c r="F31" s="22" t="s">
        <v>54</v>
      </c>
      <c r="L31" s="180">
        <v>0.21</v>
      </c>
      <c r="M31" s="179"/>
      <c r="N31" s="179"/>
      <c r="O31" s="179"/>
      <c r="P31" s="179"/>
      <c r="W31" s="178">
        <f>ROUND(BB94,2)</f>
        <v>0</v>
      </c>
      <c r="X31" s="179"/>
      <c r="Y31" s="179"/>
      <c r="Z31" s="179"/>
      <c r="AA31" s="179"/>
      <c r="AB31" s="179"/>
      <c r="AC31" s="179"/>
      <c r="AD31" s="179"/>
      <c r="AE31" s="179"/>
      <c r="AK31" s="178">
        <v>0</v>
      </c>
      <c r="AL31" s="179"/>
      <c r="AM31" s="179"/>
      <c r="AN31" s="179"/>
      <c r="AO31" s="179"/>
      <c r="AR31" s="32"/>
      <c r="BE31" s="187"/>
    </row>
    <row r="32" spans="2:57" s="2" customFormat="1" ht="14.45" customHeight="1" hidden="1">
      <c r="B32" s="32"/>
      <c r="F32" s="22" t="s">
        <v>55</v>
      </c>
      <c r="L32" s="180">
        <v>0.15</v>
      </c>
      <c r="M32" s="179"/>
      <c r="N32" s="179"/>
      <c r="O32" s="179"/>
      <c r="P32" s="179"/>
      <c r="W32" s="178">
        <f>ROUND(BC94,2)</f>
        <v>0</v>
      </c>
      <c r="X32" s="179"/>
      <c r="Y32" s="179"/>
      <c r="Z32" s="179"/>
      <c r="AA32" s="179"/>
      <c r="AB32" s="179"/>
      <c r="AC32" s="179"/>
      <c r="AD32" s="179"/>
      <c r="AE32" s="179"/>
      <c r="AK32" s="178">
        <v>0</v>
      </c>
      <c r="AL32" s="179"/>
      <c r="AM32" s="179"/>
      <c r="AN32" s="179"/>
      <c r="AO32" s="179"/>
      <c r="AR32" s="32"/>
      <c r="BE32" s="187"/>
    </row>
    <row r="33" spans="2:57" s="2" customFormat="1" ht="14.45" customHeight="1" hidden="1">
      <c r="B33" s="32"/>
      <c r="F33" s="22" t="s">
        <v>56</v>
      </c>
      <c r="L33" s="180">
        <v>0</v>
      </c>
      <c r="M33" s="179"/>
      <c r="N33" s="179"/>
      <c r="O33" s="179"/>
      <c r="P33" s="179"/>
      <c r="W33" s="178">
        <f>ROUND(BD94,2)</f>
        <v>0</v>
      </c>
      <c r="X33" s="179"/>
      <c r="Y33" s="179"/>
      <c r="Z33" s="179"/>
      <c r="AA33" s="179"/>
      <c r="AB33" s="179"/>
      <c r="AC33" s="179"/>
      <c r="AD33" s="179"/>
      <c r="AE33" s="179"/>
      <c r="AK33" s="178">
        <v>0</v>
      </c>
      <c r="AL33" s="179"/>
      <c r="AM33" s="179"/>
      <c r="AN33" s="179"/>
      <c r="AO33" s="179"/>
      <c r="AR33" s="32"/>
      <c r="BE33" s="187"/>
    </row>
    <row r="34" spans="2:57" s="1" customFormat="1" ht="6.95" customHeight="1">
      <c r="B34" s="28"/>
      <c r="AR34" s="28"/>
      <c r="BE34" s="186"/>
    </row>
    <row r="35" spans="2:44" s="1" customFormat="1" ht="25.9" customHeight="1">
      <c r="B35" s="28"/>
      <c r="C35" s="33"/>
      <c r="D35" s="34" t="s">
        <v>57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58</v>
      </c>
      <c r="U35" s="35"/>
      <c r="V35" s="35"/>
      <c r="W35" s="35"/>
      <c r="X35" s="181" t="s">
        <v>59</v>
      </c>
      <c r="Y35" s="182"/>
      <c r="Z35" s="182"/>
      <c r="AA35" s="182"/>
      <c r="AB35" s="182"/>
      <c r="AC35" s="35"/>
      <c r="AD35" s="35"/>
      <c r="AE35" s="35"/>
      <c r="AF35" s="35"/>
      <c r="AG35" s="35"/>
      <c r="AH35" s="35"/>
      <c r="AI35" s="35"/>
      <c r="AJ35" s="35"/>
      <c r="AK35" s="183">
        <f>SUM(AK26:AK33)</f>
        <v>0</v>
      </c>
      <c r="AL35" s="182"/>
      <c r="AM35" s="182"/>
      <c r="AN35" s="182"/>
      <c r="AO35" s="184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15"/>
      <c r="AR38" s="15"/>
    </row>
    <row r="39" spans="2:44" ht="14.45" customHeight="1">
      <c r="B39" s="15"/>
      <c r="AR39" s="15"/>
    </row>
    <row r="40" spans="2:44" ht="14.45" customHeight="1">
      <c r="B40" s="15"/>
      <c r="AR40" s="15"/>
    </row>
    <row r="41" spans="2:44" ht="14.45" customHeight="1">
      <c r="B41" s="15"/>
      <c r="AR41" s="15"/>
    </row>
    <row r="42" spans="2:44" ht="14.45" customHeight="1">
      <c r="B42" s="15"/>
      <c r="AR42" s="15"/>
    </row>
    <row r="43" spans="2:44" ht="14.45" customHeight="1">
      <c r="B43" s="15"/>
      <c r="AR43" s="15"/>
    </row>
    <row r="44" spans="2:44" ht="14.45" customHeight="1">
      <c r="B44" s="15"/>
      <c r="AR44" s="15"/>
    </row>
    <row r="45" spans="2:44" ht="14.45" customHeight="1">
      <c r="B45" s="15"/>
      <c r="AR45" s="15"/>
    </row>
    <row r="46" spans="2:44" ht="14.45" customHeight="1">
      <c r="B46" s="15"/>
      <c r="AR46" s="15"/>
    </row>
    <row r="47" spans="2:44" ht="14.45" customHeight="1">
      <c r="B47" s="15"/>
      <c r="AR47" s="15"/>
    </row>
    <row r="48" spans="2:44" ht="14.45" customHeight="1">
      <c r="B48" s="15"/>
      <c r="AR48" s="15"/>
    </row>
    <row r="49" spans="2:44" s="1" customFormat="1" ht="14.45" customHeight="1">
      <c r="B49" s="28"/>
      <c r="D49" s="37" t="s">
        <v>60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61</v>
      </c>
      <c r="AI49" s="38"/>
      <c r="AJ49" s="38"/>
      <c r="AK49" s="38"/>
      <c r="AL49" s="38"/>
      <c r="AM49" s="38"/>
      <c r="AN49" s="38"/>
      <c r="AO49" s="38"/>
      <c r="AR49" s="28"/>
    </row>
    <row r="50" spans="2:44" ht="11.25">
      <c r="B50" s="15"/>
      <c r="AR50" s="15"/>
    </row>
    <row r="51" spans="2:44" ht="11.25">
      <c r="B51" s="15"/>
      <c r="AR51" s="15"/>
    </row>
    <row r="52" spans="2:44" ht="11.25">
      <c r="B52" s="15"/>
      <c r="AR52" s="15"/>
    </row>
    <row r="53" spans="2:44" ht="11.25">
      <c r="B53" s="15"/>
      <c r="AR53" s="15"/>
    </row>
    <row r="54" spans="2:44" ht="11.25">
      <c r="B54" s="15"/>
      <c r="AR54" s="15"/>
    </row>
    <row r="55" spans="2:44" ht="11.25">
      <c r="B55" s="15"/>
      <c r="AR55" s="15"/>
    </row>
    <row r="56" spans="2:44" ht="11.25">
      <c r="B56" s="15"/>
      <c r="AR56" s="15"/>
    </row>
    <row r="57" spans="2:44" ht="11.25">
      <c r="B57" s="15"/>
      <c r="AR57" s="15"/>
    </row>
    <row r="58" spans="2:44" ht="11.25">
      <c r="B58" s="15"/>
      <c r="AR58" s="15"/>
    </row>
    <row r="59" spans="2:44" ht="11.25">
      <c r="B59" s="15"/>
      <c r="AR59" s="15"/>
    </row>
    <row r="60" spans="2:44" s="1" customFormat="1" ht="12.75">
      <c r="B60" s="28"/>
      <c r="D60" s="39" t="s">
        <v>62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63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62</v>
      </c>
      <c r="AI60" s="30"/>
      <c r="AJ60" s="30"/>
      <c r="AK60" s="30"/>
      <c r="AL60" s="30"/>
      <c r="AM60" s="39" t="s">
        <v>63</v>
      </c>
      <c r="AN60" s="30"/>
      <c r="AO60" s="30"/>
      <c r="AR60" s="28"/>
    </row>
    <row r="61" spans="2:44" ht="11.25">
      <c r="B61" s="15"/>
      <c r="AR61" s="15"/>
    </row>
    <row r="62" spans="2:44" ht="11.25">
      <c r="B62" s="15"/>
      <c r="AR62" s="15"/>
    </row>
    <row r="63" spans="2:44" ht="11.25">
      <c r="B63" s="15"/>
      <c r="AR63" s="15"/>
    </row>
    <row r="64" spans="2:44" s="1" customFormat="1" ht="12.75">
      <c r="B64" s="28"/>
      <c r="D64" s="37" t="s">
        <v>64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65</v>
      </c>
      <c r="AI64" s="38"/>
      <c r="AJ64" s="38"/>
      <c r="AK64" s="38"/>
      <c r="AL64" s="38"/>
      <c r="AM64" s="38"/>
      <c r="AN64" s="38"/>
      <c r="AO64" s="38"/>
      <c r="AR64" s="28"/>
    </row>
    <row r="65" spans="2:44" ht="11.25">
      <c r="B65" s="15"/>
      <c r="AR65" s="15"/>
    </row>
    <row r="66" spans="2:44" ht="11.25">
      <c r="B66" s="15"/>
      <c r="AR66" s="15"/>
    </row>
    <row r="67" spans="2:44" ht="11.25">
      <c r="B67" s="15"/>
      <c r="AR67" s="15"/>
    </row>
    <row r="68" spans="2:44" ht="11.25">
      <c r="B68" s="15"/>
      <c r="AR68" s="15"/>
    </row>
    <row r="69" spans="2:44" ht="11.25">
      <c r="B69" s="15"/>
      <c r="AR69" s="15"/>
    </row>
    <row r="70" spans="2:44" ht="11.25">
      <c r="B70" s="15"/>
      <c r="AR70" s="15"/>
    </row>
    <row r="71" spans="2:44" ht="11.25">
      <c r="B71" s="15"/>
      <c r="AR71" s="15"/>
    </row>
    <row r="72" spans="2:44" ht="11.25">
      <c r="B72" s="15"/>
      <c r="AR72" s="15"/>
    </row>
    <row r="73" spans="2:44" ht="11.25">
      <c r="B73" s="15"/>
      <c r="AR73" s="15"/>
    </row>
    <row r="74" spans="2:44" ht="11.25">
      <c r="B74" s="15"/>
      <c r="AR74" s="15"/>
    </row>
    <row r="75" spans="2:44" s="1" customFormat="1" ht="12.75">
      <c r="B75" s="28"/>
      <c r="D75" s="39" t="s">
        <v>62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63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62</v>
      </c>
      <c r="AI75" s="30"/>
      <c r="AJ75" s="30"/>
      <c r="AK75" s="30"/>
      <c r="AL75" s="30"/>
      <c r="AM75" s="39" t="s">
        <v>63</v>
      </c>
      <c r="AN75" s="30"/>
      <c r="AO75" s="30"/>
      <c r="AR75" s="28"/>
    </row>
    <row r="76" spans="2:44" s="1" customFormat="1" ht="11.25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5" customHeight="1">
      <c r="B82" s="28"/>
      <c r="C82" s="16" t="s">
        <v>66</v>
      </c>
      <c r="AR82" s="28"/>
    </row>
    <row r="83" spans="2:44" s="1" customFormat="1" ht="6.95" customHeight="1">
      <c r="B83" s="28"/>
      <c r="AR83" s="28"/>
    </row>
    <row r="84" spans="2:44" s="3" customFormat="1" ht="12" customHeight="1">
      <c r="B84" s="44"/>
      <c r="C84" s="22" t="s">
        <v>16</v>
      </c>
      <c r="L84" s="3" t="str">
        <f>K5</f>
        <v>2022-12-22</v>
      </c>
      <c r="AR84" s="44"/>
    </row>
    <row r="85" spans="2:44" s="4" customFormat="1" ht="36.95" customHeight="1">
      <c r="B85" s="45"/>
      <c r="C85" s="46" t="s">
        <v>19</v>
      </c>
      <c r="L85" s="169" t="str">
        <f>K6</f>
        <v>Celková rekonstrukce domu Chopin - interiérové vybavení (budova A+C)</v>
      </c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R85" s="45"/>
    </row>
    <row r="86" spans="2:44" s="1" customFormat="1" ht="6.95" customHeight="1">
      <c r="B86" s="28"/>
      <c r="AR86" s="28"/>
    </row>
    <row r="87" spans="2:44" s="1" customFormat="1" ht="12" customHeight="1">
      <c r="B87" s="28"/>
      <c r="C87" s="22" t="s">
        <v>24</v>
      </c>
      <c r="L87" s="47" t="str">
        <f>IF(K8="","",K8)</f>
        <v>Hlavní tř. 48/27, 353 01 Mariánské Lázně</v>
      </c>
      <c r="AI87" s="22" t="s">
        <v>25</v>
      </c>
      <c r="AM87" s="171" t="str">
        <f>IF(AN8="","",AN8)</f>
        <v>6. 1. 2023</v>
      </c>
      <c r="AN87" s="171"/>
      <c r="AR87" s="28"/>
    </row>
    <row r="88" spans="2:44" s="1" customFormat="1" ht="6.95" customHeight="1">
      <c r="B88" s="28"/>
      <c r="AR88" s="28"/>
    </row>
    <row r="89" spans="2:56" s="1" customFormat="1" ht="15.2" customHeight="1">
      <c r="B89" s="28"/>
      <c r="C89" s="22" t="s">
        <v>31</v>
      </c>
      <c r="L89" s="3" t="str">
        <f>IF(E11="","",E11)</f>
        <v>Město Mariánské Lázně</v>
      </c>
      <c r="AI89" s="22" t="s">
        <v>39</v>
      </c>
      <c r="AM89" s="172" t="str">
        <f>IF(E17="","",E17)</f>
        <v>Ing.arch. Ondřej Tuček</v>
      </c>
      <c r="AN89" s="173"/>
      <c r="AO89" s="173"/>
      <c r="AP89" s="173"/>
      <c r="AR89" s="28"/>
      <c r="AS89" s="174" t="s">
        <v>67</v>
      </c>
      <c r="AT89" s="175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2" customHeight="1">
      <c r="B90" s="28"/>
      <c r="C90" s="22" t="s">
        <v>37</v>
      </c>
      <c r="L90" s="3" t="str">
        <f>IF(E14="Vyplň údaj","",E14)</f>
        <v/>
      </c>
      <c r="AI90" s="22" t="s">
        <v>44</v>
      </c>
      <c r="AM90" s="172" t="str">
        <f>IF(E20="","",E20)</f>
        <v>Vyplň údaj</v>
      </c>
      <c r="AN90" s="173"/>
      <c r="AO90" s="173"/>
      <c r="AP90" s="173"/>
      <c r="AR90" s="28"/>
      <c r="AS90" s="176"/>
      <c r="AT90" s="177"/>
      <c r="BD90" s="52"/>
    </row>
    <row r="91" spans="2:56" s="1" customFormat="1" ht="10.9" customHeight="1">
      <c r="B91" s="28"/>
      <c r="AR91" s="28"/>
      <c r="AS91" s="176"/>
      <c r="AT91" s="177"/>
      <c r="BD91" s="52"/>
    </row>
    <row r="92" spans="2:56" s="1" customFormat="1" ht="29.25" customHeight="1">
      <c r="B92" s="28"/>
      <c r="C92" s="164" t="s">
        <v>68</v>
      </c>
      <c r="D92" s="165"/>
      <c r="E92" s="165"/>
      <c r="F92" s="165"/>
      <c r="G92" s="165"/>
      <c r="H92" s="53"/>
      <c r="I92" s="166" t="s">
        <v>69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7" t="s">
        <v>70</v>
      </c>
      <c r="AH92" s="165"/>
      <c r="AI92" s="165"/>
      <c r="AJ92" s="165"/>
      <c r="AK92" s="165"/>
      <c r="AL92" s="165"/>
      <c r="AM92" s="165"/>
      <c r="AN92" s="166" t="s">
        <v>71</v>
      </c>
      <c r="AO92" s="165"/>
      <c r="AP92" s="168"/>
      <c r="AQ92" s="54" t="s">
        <v>72</v>
      </c>
      <c r="AR92" s="28"/>
      <c r="AS92" s="55" t="s">
        <v>73</v>
      </c>
      <c r="AT92" s="56" t="s">
        <v>74</v>
      </c>
      <c r="AU92" s="56" t="s">
        <v>75</v>
      </c>
      <c r="AV92" s="56" t="s">
        <v>76</v>
      </c>
      <c r="AW92" s="56" t="s">
        <v>77</v>
      </c>
      <c r="AX92" s="56" t="s">
        <v>78</v>
      </c>
      <c r="AY92" s="56" t="s">
        <v>79</v>
      </c>
      <c r="AZ92" s="56" t="s">
        <v>80</v>
      </c>
      <c r="BA92" s="56" t="s">
        <v>81</v>
      </c>
      <c r="BB92" s="56" t="s">
        <v>82</v>
      </c>
      <c r="BC92" s="56" t="s">
        <v>83</v>
      </c>
      <c r="BD92" s="57" t="s">
        <v>84</v>
      </c>
    </row>
    <row r="93" spans="2:56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5" customHeight="1">
      <c r="B94" s="59"/>
      <c r="C94" s="60" t="s">
        <v>85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62">
        <f>ROUND(SUM(AG95:AG96),2)</f>
        <v>0</v>
      </c>
      <c r="AH94" s="162"/>
      <c r="AI94" s="162"/>
      <c r="AJ94" s="162"/>
      <c r="AK94" s="162"/>
      <c r="AL94" s="162"/>
      <c r="AM94" s="162"/>
      <c r="AN94" s="163">
        <f>SUM(AG94,AT94)</f>
        <v>0</v>
      </c>
      <c r="AO94" s="163"/>
      <c r="AP94" s="163"/>
      <c r="AQ94" s="63" t="s">
        <v>4</v>
      </c>
      <c r="AR94" s="59"/>
      <c r="AS94" s="64">
        <f>ROUND(SUM(AS95:AS96),2)</f>
        <v>0</v>
      </c>
      <c r="AT94" s="65">
        <f>ROUND(SUM(AV94:AW94),2)</f>
        <v>0</v>
      </c>
      <c r="AU94" s="66">
        <f>ROUND(SUM(AU95:AU96),5)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ROUND(SUM(AZ95:AZ96),2)</f>
        <v>0</v>
      </c>
      <c r="BA94" s="65">
        <f>ROUND(SUM(BA95:BA96),2)</f>
        <v>0</v>
      </c>
      <c r="BB94" s="65">
        <f>ROUND(SUM(BB95:BB96),2)</f>
        <v>0</v>
      </c>
      <c r="BC94" s="65">
        <f>ROUND(SUM(BC95:BC96),2)</f>
        <v>0</v>
      </c>
      <c r="BD94" s="67">
        <f>ROUND(SUM(BD95:BD96),2)</f>
        <v>0</v>
      </c>
      <c r="BS94" s="68" t="s">
        <v>86</v>
      </c>
      <c r="BT94" s="68" t="s">
        <v>87</v>
      </c>
      <c r="BU94" s="69" t="s">
        <v>88</v>
      </c>
      <c r="BV94" s="68" t="s">
        <v>89</v>
      </c>
      <c r="BW94" s="68" t="s">
        <v>7</v>
      </c>
      <c r="BX94" s="68" t="s">
        <v>90</v>
      </c>
      <c r="CL94" s="68" t="s">
        <v>21</v>
      </c>
    </row>
    <row r="95" spans="1:91" s="6" customFormat="1" ht="16.5" customHeight="1">
      <c r="A95" s="70" t="s">
        <v>91</v>
      </c>
      <c r="B95" s="71"/>
      <c r="C95" s="72"/>
      <c r="D95" s="161" t="s">
        <v>92</v>
      </c>
      <c r="E95" s="161"/>
      <c r="F95" s="161"/>
      <c r="G95" s="161"/>
      <c r="H95" s="161"/>
      <c r="I95" s="73"/>
      <c r="J95" s="161" t="s">
        <v>93</v>
      </c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59">
        <f>'SO 01 - Pevný interiér'!J30</f>
        <v>0</v>
      </c>
      <c r="AH95" s="160"/>
      <c r="AI95" s="160"/>
      <c r="AJ95" s="160"/>
      <c r="AK95" s="160"/>
      <c r="AL95" s="160"/>
      <c r="AM95" s="160"/>
      <c r="AN95" s="159">
        <f>SUM(AG95,AT95)</f>
        <v>0</v>
      </c>
      <c r="AO95" s="160"/>
      <c r="AP95" s="160"/>
      <c r="AQ95" s="74" t="s">
        <v>94</v>
      </c>
      <c r="AR95" s="71"/>
      <c r="AS95" s="75">
        <v>0</v>
      </c>
      <c r="AT95" s="76">
        <f>ROUND(SUM(AV95:AW95),2)</f>
        <v>0</v>
      </c>
      <c r="AU95" s="77">
        <f>'SO 01 - Pevný interiér'!P117</f>
        <v>0</v>
      </c>
      <c r="AV95" s="76">
        <f>'SO 01 - Pevný interiér'!J33</f>
        <v>0</v>
      </c>
      <c r="AW95" s="76">
        <f>'SO 01 - Pevný interiér'!J34</f>
        <v>0</v>
      </c>
      <c r="AX95" s="76">
        <f>'SO 01 - Pevný interiér'!J35</f>
        <v>0</v>
      </c>
      <c r="AY95" s="76">
        <f>'SO 01 - Pevný interiér'!J36</f>
        <v>0</v>
      </c>
      <c r="AZ95" s="76">
        <f>'SO 01 - Pevný interiér'!F33</f>
        <v>0</v>
      </c>
      <c r="BA95" s="76">
        <f>'SO 01 - Pevný interiér'!F34</f>
        <v>0</v>
      </c>
      <c r="BB95" s="76">
        <f>'SO 01 - Pevný interiér'!F35</f>
        <v>0</v>
      </c>
      <c r="BC95" s="76">
        <f>'SO 01 - Pevný interiér'!F36</f>
        <v>0</v>
      </c>
      <c r="BD95" s="78">
        <f>'SO 01 - Pevný interiér'!F37</f>
        <v>0</v>
      </c>
      <c r="BT95" s="79" t="s">
        <v>95</v>
      </c>
      <c r="BV95" s="79" t="s">
        <v>89</v>
      </c>
      <c r="BW95" s="79" t="s">
        <v>96</v>
      </c>
      <c r="BX95" s="79" t="s">
        <v>7</v>
      </c>
      <c r="CL95" s="79" t="s">
        <v>21</v>
      </c>
      <c r="CM95" s="79" t="s">
        <v>97</v>
      </c>
    </row>
    <row r="96" spans="1:91" s="6" customFormat="1" ht="16.5" customHeight="1">
      <c r="A96" s="70" t="s">
        <v>91</v>
      </c>
      <c r="B96" s="71"/>
      <c r="C96" s="72"/>
      <c r="D96" s="161" t="s">
        <v>98</v>
      </c>
      <c r="E96" s="161"/>
      <c r="F96" s="161"/>
      <c r="G96" s="161"/>
      <c r="H96" s="161"/>
      <c r="I96" s="73"/>
      <c r="J96" s="161" t="s">
        <v>99</v>
      </c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59">
        <f>'SO 02 - Mobiliář'!J30</f>
        <v>0</v>
      </c>
      <c r="AH96" s="160"/>
      <c r="AI96" s="160"/>
      <c r="AJ96" s="160"/>
      <c r="AK96" s="160"/>
      <c r="AL96" s="160"/>
      <c r="AM96" s="160"/>
      <c r="AN96" s="159">
        <f>SUM(AG96,AT96)</f>
        <v>0</v>
      </c>
      <c r="AO96" s="160"/>
      <c r="AP96" s="160"/>
      <c r="AQ96" s="74" t="s">
        <v>94</v>
      </c>
      <c r="AR96" s="71"/>
      <c r="AS96" s="80">
        <v>0</v>
      </c>
      <c r="AT96" s="81">
        <f>ROUND(SUM(AV96:AW96),2)</f>
        <v>0</v>
      </c>
      <c r="AU96" s="82">
        <f>'SO 02 - Mobiliář'!P117</f>
        <v>0</v>
      </c>
      <c r="AV96" s="81">
        <f>'SO 02 - Mobiliář'!J33</f>
        <v>0</v>
      </c>
      <c r="AW96" s="81">
        <f>'SO 02 - Mobiliář'!J34</f>
        <v>0</v>
      </c>
      <c r="AX96" s="81">
        <f>'SO 02 - Mobiliář'!J35</f>
        <v>0</v>
      </c>
      <c r="AY96" s="81">
        <f>'SO 02 - Mobiliář'!J36</f>
        <v>0</v>
      </c>
      <c r="AZ96" s="81">
        <f>'SO 02 - Mobiliář'!F33</f>
        <v>0</v>
      </c>
      <c r="BA96" s="81">
        <f>'SO 02 - Mobiliář'!F34</f>
        <v>0</v>
      </c>
      <c r="BB96" s="81">
        <f>'SO 02 - Mobiliář'!F35</f>
        <v>0</v>
      </c>
      <c r="BC96" s="81">
        <f>'SO 02 - Mobiliář'!F36</f>
        <v>0</v>
      </c>
      <c r="BD96" s="83">
        <f>'SO 02 - Mobiliář'!F37</f>
        <v>0</v>
      </c>
      <c r="BT96" s="79" t="s">
        <v>95</v>
      </c>
      <c r="BV96" s="79" t="s">
        <v>89</v>
      </c>
      <c r="BW96" s="79" t="s">
        <v>100</v>
      </c>
      <c r="BX96" s="79" t="s">
        <v>7</v>
      </c>
      <c r="CL96" s="79" t="s">
        <v>21</v>
      </c>
      <c r="CM96" s="79" t="s">
        <v>97</v>
      </c>
    </row>
    <row r="97" spans="2:44" s="1" customFormat="1" ht="30" customHeight="1">
      <c r="B97" s="28"/>
      <c r="AR97" s="28"/>
    </row>
    <row r="98" spans="2:44" s="1" customFormat="1" ht="6.95" customHeight="1"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28"/>
    </row>
  </sheetData>
  <mergeCells count="47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AR2:BE2"/>
    <mergeCell ref="E20:AJ20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</mergeCells>
  <hyperlinks>
    <hyperlink ref="A95" location="'SO 01 - Pevný interiér'!C2" display="/"/>
    <hyperlink ref="A96" location="'SO 02 - Mobiliář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56" t="s">
        <v>8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2" t="s">
        <v>96</v>
      </c>
    </row>
    <row r="3" spans="2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97</v>
      </c>
    </row>
    <row r="4" spans="2:46" ht="24.95" customHeight="1">
      <c r="B4" s="15"/>
      <c r="D4" s="16" t="s">
        <v>101</v>
      </c>
      <c r="L4" s="15"/>
      <c r="M4" s="84" t="s">
        <v>13</v>
      </c>
      <c r="AT4" s="12" t="s">
        <v>6</v>
      </c>
    </row>
    <row r="5" spans="2:12" ht="6.95" customHeight="1">
      <c r="B5" s="15"/>
      <c r="L5" s="15"/>
    </row>
    <row r="6" spans="2:12" ht="12" customHeight="1">
      <c r="B6" s="15"/>
      <c r="D6" s="22" t="s">
        <v>19</v>
      </c>
      <c r="L6" s="15"/>
    </row>
    <row r="7" spans="2:12" ht="26.25" customHeight="1">
      <c r="B7" s="15"/>
      <c r="E7" s="195" t="str">
        <f>'Rekapitulace stavby'!K6</f>
        <v>Celková rekonstrukce domu Chopin - interiérové vybavení (budova A+C)</v>
      </c>
      <c r="F7" s="196"/>
      <c r="G7" s="196"/>
      <c r="H7" s="196"/>
      <c r="L7" s="15"/>
    </row>
    <row r="8" spans="2:12" s="1" customFormat="1" ht="12" customHeight="1">
      <c r="B8" s="28"/>
      <c r="D8" s="22" t="s">
        <v>102</v>
      </c>
      <c r="L8" s="28"/>
    </row>
    <row r="9" spans="2:12" s="1" customFormat="1" ht="16.5" customHeight="1">
      <c r="B9" s="28"/>
      <c r="E9" s="169" t="s">
        <v>103</v>
      </c>
      <c r="F9" s="194"/>
      <c r="G9" s="194"/>
      <c r="H9" s="194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2" t="s">
        <v>20</v>
      </c>
      <c r="F11" s="20" t="s">
        <v>21</v>
      </c>
      <c r="I11" s="22" t="s">
        <v>22</v>
      </c>
      <c r="J11" s="20" t="s">
        <v>4</v>
      </c>
      <c r="L11" s="28"/>
    </row>
    <row r="12" spans="2:12" s="1" customFormat="1" ht="12" customHeight="1">
      <c r="B12" s="28"/>
      <c r="D12" s="22" t="s">
        <v>24</v>
      </c>
      <c r="F12" s="20" t="s">
        <v>2</v>
      </c>
      <c r="I12" s="22" t="s">
        <v>25</v>
      </c>
      <c r="J12" s="48" t="str">
        <f>'Rekapitulace stavby'!AN8</f>
        <v>6. 1. 2023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2" t="s">
        <v>31</v>
      </c>
      <c r="I14" s="22" t="s">
        <v>32</v>
      </c>
      <c r="J14" s="20" t="s">
        <v>33</v>
      </c>
      <c r="L14" s="28"/>
    </row>
    <row r="15" spans="2:12" s="1" customFormat="1" ht="18" customHeight="1">
      <c r="B15" s="28"/>
      <c r="E15" s="20" t="s">
        <v>34</v>
      </c>
      <c r="I15" s="22" t="s">
        <v>35</v>
      </c>
      <c r="J15" s="20" t="s">
        <v>36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2" t="s">
        <v>37</v>
      </c>
      <c r="I17" s="22" t="s">
        <v>32</v>
      </c>
      <c r="J17" s="23" t="str">
        <f>'Rekapitulace stavby'!AN13</f>
        <v>Vyplň údaj</v>
      </c>
      <c r="L17" s="28"/>
    </row>
    <row r="18" spans="2:12" s="1" customFormat="1" ht="18" customHeight="1">
      <c r="B18" s="28"/>
      <c r="E18" s="197" t="str">
        <f>'Rekapitulace stavby'!E14</f>
        <v>Vyplň údaj</v>
      </c>
      <c r="F18" s="188"/>
      <c r="G18" s="188"/>
      <c r="H18" s="188"/>
      <c r="I18" s="22" t="s">
        <v>35</v>
      </c>
      <c r="J18" s="23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2" t="s">
        <v>39</v>
      </c>
      <c r="I20" s="22" t="s">
        <v>32</v>
      </c>
      <c r="J20" s="20" t="s">
        <v>40</v>
      </c>
      <c r="L20" s="28"/>
    </row>
    <row r="21" spans="2:12" s="1" customFormat="1" ht="18" customHeight="1">
      <c r="B21" s="28"/>
      <c r="E21" s="20" t="s">
        <v>41</v>
      </c>
      <c r="I21" s="22" t="s">
        <v>35</v>
      </c>
      <c r="J21" s="20" t="s">
        <v>42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2" t="s">
        <v>44</v>
      </c>
      <c r="I23" s="22" t="s">
        <v>32</v>
      </c>
      <c r="J23" s="25" t="s">
        <v>38</v>
      </c>
      <c r="L23" s="28"/>
    </row>
    <row r="24" spans="2:12" s="1" customFormat="1" ht="18" customHeight="1">
      <c r="B24" s="28"/>
      <c r="E24" s="197" t="str">
        <f>'Rekapitulace stavby'!E20</f>
        <v>Vyplň údaj</v>
      </c>
      <c r="F24" s="188"/>
      <c r="G24" s="188"/>
      <c r="H24" s="188"/>
      <c r="I24" s="22" t="s">
        <v>35</v>
      </c>
      <c r="J24" s="25" t="s">
        <v>38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2" t="s">
        <v>45</v>
      </c>
      <c r="L26" s="28"/>
    </row>
    <row r="27" spans="2:12" s="7" customFormat="1" ht="210" customHeight="1">
      <c r="B27" s="85"/>
      <c r="E27" s="190" t="s">
        <v>104</v>
      </c>
      <c r="F27" s="190"/>
      <c r="G27" s="190"/>
      <c r="H27" s="190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47</v>
      </c>
      <c r="J30" s="62">
        <f>ROUND(J117,2)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49</v>
      </c>
      <c r="I32" s="31" t="s">
        <v>48</v>
      </c>
      <c r="J32" s="31" t="s">
        <v>50</v>
      </c>
      <c r="L32" s="28"/>
    </row>
    <row r="33" spans="2:12" s="1" customFormat="1" ht="14.45" customHeight="1">
      <c r="B33" s="28"/>
      <c r="D33" s="51" t="s">
        <v>51</v>
      </c>
      <c r="E33" s="22" t="s">
        <v>52</v>
      </c>
      <c r="F33" s="87">
        <f>ROUND((SUM(BE117:BE159)),2)</f>
        <v>0</v>
      </c>
      <c r="I33" s="88">
        <v>0.21</v>
      </c>
      <c r="J33" s="87">
        <f>ROUND(((SUM(BE117:BE159))*I33),2)</f>
        <v>0</v>
      </c>
      <c r="L33" s="28"/>
    </row>
    <row r="34" spans="2:12" s="1" customFormat="1" ht="14.45" customHeight="1">
      <c r="B34" s="28"/>
      <c r="E34" s="22" t="s">
        <v>53</v>
      </c>
      <c r="F34" s="87">
        <f>ROUND((SUM(BF117:BF159)),2)</f>
        <v>0</v>
      </c>
      <c r="I34" s="88">
        <v>0.15</v>
      </c>
      <c r="J34" s="87">
        <f>ROUND(((SUM(BF117:BF159))*I34),2)</f>
        <v>0</v>
      </c>
      <c r="L34" s="28"/>
    </row>
    <row r="35" spans="2:12" s="1" customFormat="1" ht="14.45" customHeight="1" hidden="1">
      <c r="B35" s="28"/>
      <c r="E35" s="22" t="s">
        <v>54</v>
      </c>
      <c r="F35" s="87">
        <f>ROUND((SUM(BG117:BG159)),2)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2" t="s">
        <v>55</v>
      </c>
      <c r="F36" s="87">
        <f>ROUND((SUM(BH117:BH159)),2)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2" t="s">
        <v>56</v>
      </c>
      <c r="F37" s="87">
        <f>ROUND((SUM(BI117:BI159)),2)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57</v>
      </c>
      <c r="E39" s="53"/>
      <c r="F39" s="53"/>
      <c r="G39" s="91" t="s">
        <v>58</v>
      </c>
      <c r="H39" s="92" t="s">
        <v>59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5"/>
      <c r="L41" s="15"/>
    </row>
    <row r="42" spans="2:12" ht="14.45" customHeight="1">
     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s="15"/>
    </row>
    <row r="45" spans="2:12" ht="14.45" customHeight="1">
      <c r="B45" s="15"/>
      <c r="L45" s="15"/>
    </row>
    <row r="46" spans="2:12" ht="14.45" customHeight="1">
      <c r="B46" s="15"/>
      <c r="L46" s="15"/>
    </row>
    <row r="47" spans="2:12" ht="14.45" customHeight="1">
      <c r="B47" s="15"/>
      <c r="L47" s="15"/>
    </row>
    <row r="48" spans="2:12" ht="14.45" customHeight="1">
      <c r="B48" s="15"/>
      <c r="L48" s="15"/>
    </row>
    <row r="49" spans="2:12" ht="14.45" customHeight="1">
      <c r="B49" s="15"/>
      <c r="L49" s="15"/>
    </row>
    <row r="50" spans="2:12" s="1" customFormat="1" ht="14.45" customHeight="1">
      <c r="B50" s="28"/>
      <c r="D50" s="37" t="s">
        <v>60</v>
      </c>
      <c r="E50" s="38"/>
      <c r="F50" s="38"/>
      <c r="G50" s="37" t="s">
        <v>61</v>
      </c>
      <c r="H50" s="38"/>
      <c r="I50" s="38"/>
      <c r="J50" s="38"/>
      <c r="K50" s="38"/>
      <c r="L50" s="28"/>
    </row>
    <row r="51" spans="2:12" ht="11.25">
      <c r="B51" s="15"/>
      <c r="L51" s="15"/>
    </row>
    <row r="52" spans="2:12" ht="11.25">
      <c r="B52" s="15"/>
      <c r="L52" s="15"/>
    </row>
    <row r="53" spans="2:12" ht="11.25">
      <c r="B53" s="15"/>
      <c r="L53" s="15"/>
    </row>
    <row r="54" spans="2:12" ht="11.25">
      <c r="B54" s="15"/>
      <c r="L54" s="15"/>
    </row>
    <row r="55" spans="2:12" ht="11.25">
      <c r="B55" s="15"/>
      <c r="L55" s="15"/>
    </row>
    <row r="56" spans="2:12" ht="11.25">
      <c r="B56" s="15"/>
      <c r="L56" s="15"/>
    </row>
    <row r="57" spans="2:12" ht="11.25">
      <c r="B57" s="15"/>
      <c r="L57" s="15"/>
    </row>
    <row r="58" spans="2:12" ht="11.25">
      <c r="B58" s="15"/>
      <c r="L58" s="15"/>
    </row>
    <row r="59" spans="2:12" ht="11.25">
      <c r="B59" s="15"/>
      <c r="L59" s="15"/>
    </row>
    <row r="60" spans="2:12" ht="11.25">
      <c r="B60" s="15"/>
      <c r="L60" s="15"/>
    </row>
    <row r="61" spans="2:12" s="1" customFormat="1" ht="12.75">
      <c r="B61" s="28"/>
      <c r="D61" s="39" t="s">
        <v>62</v>
      </c>
      <c r="E61" s="30"/>
      <c r="F61" s="95" t="s">
        <v>63</v>
      </c>
      <c r="G61" s="39" t="s">
        <v>62</v>
      </c>
      <c r="H61" s="30"/>
      <c r="I61" s="30"/>
      <c r="J61" s="96" t="s">
        <v>63</v>
      </c>
      <c r="K61" s="30"/>
      <c r="L61" s="28"/>
    </row>
    <row r="62" spans="2:12" ht="11.25">
      <c r="B62" s="15"/>
      <c r="L62" s="15"/>
    </row>
    <row r="63" spans="2:12" ht="11.25">
      <c r="B63" s="15"/>
      <c r="L63" s="15"/>
    </row>
    <row r="64" spans="2:12" ht="11.25">
      <c r="B64" s="15"/>
      <c r="L64" s="15"/>
    </row>
    <row r="65" spans="2:12" s="1" customFormat="1" ht="12.75">
      <c r="B65" s="28"/>
      <c r="D65" s="37" t="s">
        <v>64</v>
      </c>
      <c r="E65" s="38"/>
      <c r="F65" s="38"/>
      <c r="G65" s="37" t="s">
        <v>65</v>
      </c>
      <c r="H65" s="38"/>
      <c r="I65" s="38"/>
      <c r="J65" s="38"/>
      <c r="K65" s="38"/>
      <c r="L65" s="28"/>
    </row>
    <row r="66" spans="2:12" ht="11.25">
      <c r="B66" s="15"/>
      <c r="L66" s="15"/>
    </row>
    <row r="67" spans="2:12" ht="11.25">
      <c r="B67" s="15"/>
      <c r="L67" s="15"/>
    </row>
    <row r="68" spans="2:12" ht="11.25">
      <c r="B68" s="15"/>
      <c r="L68" s="15"/>
    </row>
    <row r="69" spans="2:12" ht="11.25">
      <c r="B69" s="15"/>
      <c r="L69" s="15"/>
    </row>
    <row r="70" spans="2:12" ht="11.25">
      <c r="B70" s="15"/>
      <c r="L70" s="15"/>
    </row>
    <row r="71" spans="2:12" ht="11.25">
      <c r="B71" s="15"/>
      <c r="L71" s="15"/>
    </row>
    <row r="72" spans="2:12" ht="11.25">
      <c r="B72" s="15"/>
      <c r="L72" s="15"/>
    </row>
    <row r="73" spans="2:12" ht="11.25">
      <c r="B73" s="15"/>
      <c r="L73" s="15"/>
    </row>
    <row r="74" spans="2:12" ht="11.25">
      <c r="B74" s="15"/>
      <c r="L74" s="15"/>
    </row>
    <row r="75" spans="2:12" ht="11.25">
      <c r="B75" s="15"/>
      <c r="L75" s="15"/>
    </row>
    <row r="76" spans="2:12" s="1" customFormat="1" ht="12.75">
      <c r="B76" s="28"/>
      <c r="D76" s="39" t="s">
        <v>62</v>
      </c>
      <c r="E76" s="30"/>
      <c r="F76" s="95" t="s">
        <v>63</v>
      </c>
      <c r="G76" s="39" t="s">
        <v>62</v>
      </c>
      <c r="H76" s="30"/>
      <c r="I76" s="30"/>
      <c r="J76" s="96" t="s">
        <v>63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6" t="s">
        <v>105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2" t="s">
        <v>19</v>
      </c>
      <c r="L84" s="28"/>
    </row>
    <row r="85" spans="2:12" s="1" customFormat="1" ht="26.25" customHeight="1">
      <c r="B85" s="28"/>
      <c r="E85" s="195" t="str">
        <f>E7</f>
        <v>Celková rekonstrukce domu Chopin - interiérové vybavení (budova A+C)</v>
      </c>
      <c r="F85" s="196"/>
      <c r="G85" s="196"/>
      <c r="H85" s="196"/>
      <c r="L85" s="28"/>
    </row>
    <row r="86" spans="2:12" s="1" customFormat="1" ht="12" customHeight="1">
      <c r="B86" s="28"/>
      <c r="C86" s="22" t="s">
        <v>102</v>
      </c>
      <c r="L86" s="28"/>
    </row>
    <row r="87" spans="2:12" s="1" customFormat="1" ht="16.5" customHeight="1">
      <c r="B87" s="28"/>
      <c r="E87" s="169" t="str">
        <f>E9</f>
        <v>SO 01 - Pevný interiér</v>
      </c>
      <c r="F87" s="194"/>
      <c r="G87" s="194"/>
      <c r="H87" s="194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2" t="s">
        <v>24</v>
      </c>
      <c r="F89" s="20" t="str">
        <f>F12</f>
        <v>Hlavní tř. 48/27, 353 01 Mariánské Lázně</v>
      </c>
      <c r="I89" s="22" t="s">
        <v>25</v>
      </c>
      <c r="J89" s="48" t="str">
        <f>IF(J12="","",J12)</f>
        <v>6. 1. 2023</v>
      </c>
      <c r="L89" s="28"/>
    </row>
    <row r="90" spans="2:12" s="1" customFormat="1" ht="6.95" customHeight="1">
      <c r="B90" s="28"/>
      <c r="L90" s="28"/>
    </row>
    <row r="91" spans="2:12" s="1" customFormat="1" ht="25.7" customHeight="1">
      <c r="B91" s="28"/>
      <c r="C91" s="22" t="s">
        <v>31</v>
      </c>
      <c r="F91" s="20" t="str">
        <f>E15</f>
        <v>Město Mariánské Lázně</v>
      </c>
      <c r="I91" s="22" t="s">
        <v>39</v>
      </c>
      <c r="J91" s="26" t="str">
        <f>E21</f>
        <v>Ing.arch. Ondřej Tuček</v>
      </c>
      <c r="L91" s="28"/>
    </row>
    <row r="92" spans="2:12" s="1" customFormat="1" ht="25.7" customHeight="1">
      <c r="B92" s="28"/>
      <c r="C92" s="22" t="s">
        <v>37</v>
      </c>
      <c r="F92" s="20" t="str">
        <f>IF(E18="","",E18)</f>
        <v>Vyplň údaj</v>
      </c>
      <c r="I92" s="22" t="s">
        <v>44</v>
      </c>
      <c r="J92" s="26" t="str">
        <f>E24</f>
        <v>Vyplň údaj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106</v>
      </c>
      <c r="D94" s="89"/>
      <c r="E94" s="89"/>
      <c r="F94" s="89"/>
      <c r="G94" s="89"/>
      <c r="H94" s="89"/>
      <c r="I94" s="89"/>
      <c r="J94" s="98" t="s">
        <v>107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108</v>
      </c>
      <c r="J96" s="62">
        <f>J117</f>
        <v>0</v>
      </c>
      <c r="L96" s="28"/>
      <c r="AU96" s="12" t="s">
        <v>109</v>
      </c>
    </row>
    <row r="97" spans="2:12" s="8" customFormat="1" ht="24.95" customHeight="1">
      <c r="B97" s="100"/>
      <c r="D97" s="101" t="s">
        <v>110</v>
      </c>
      <c r="E97" s="102"/>
      <c r="F97" s="102"/>
      <c r="G97" s="102"/>
      <c r="H97" s="102"/>
      <c r="I97" s="102"/>
      <c r="J97" s="103">
        <f>J118</f>
        <v>0</v>
      </c>
      <c r="L97" s="100"/>
    </row>
    <row r="98" spans="2:12" s="1" customFormat="1" ht="21.75" customHeight="1">
      <c r="B98" s="28"/>
      <c r="L98" s="28"/>
    </row>
    <row r="99" spans="2:12" s="1" customFormat="1" ht="6.95" customHeight="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28"/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28"/>
    </row>
    <row r="104" spans="2:12" s="1" customFormat="1" ht="24.95" customHeight="1">
      <c r="B104" s="28"/>
      <c r="C104" s="16" t="s">
        <v>111</v>
      </c>
      <c r="L104" s="28"/>
    </row>
    <row r="105" spans="2:12" s="1" customFormat="1" ht="6.95" customHeight="1">
      <c r="B105" s="28"/>
      <c r="L105" s="28"/>
    </row>
    <row r="106" spans="2:12" s="1" customFormat="1" ht="12" customHeight="1">
      <c r="B106" s="28"/>
      <c r="C106" s="22" t="s">
        <v>19</v>
      </c>
      <c r="L106" s="28"/>
    </row>
    <row r="107" spans="2:12" s="1" customFormat="1" ht="26.25" customHeight="1">
      <c r="B107" s="28"/>
      <c r="E107" s="195" t="str">
        <f>E7</f>
        <v>Celková rekonstrukce domu Chopin - interiérové vybavení (budova A+C)</v>
      </c>
      <c r="F107" s="196"/>
      <c r="G107" s="196"/>
      <c r="H107" s="196"/>
      <c r="L107" s="28"/>
    </row>
    <row r="108" spans="2:12" s="1" customFormat="1" ht="12" customHeight="1">
      <c r="B108" s="28"/>
      <c r="C108" s="22" t="s">
        <v>102</v>
      </c>
      <c r="L108" s="28"/>
    </row>
    <row r="109" spans="2:12" s="1" customFormat="1" ht="16.5" customHeight="1">
      <c r="B109" s="28"/>
      <c r="E109" s="169" t="str">
        <f>E9</f>
        <v>SO 01 - Pevný interiér</v>
      </c>
      <c r="F109" s="194"/>
      <c r="G109" s="194"/>
      <c r="H109" s="194"/>
      <c r="L109" s="28"/>
    </row>
    <row r="110" spans="2:12" s="1" customFormat="1" ht="6.95" customHeight="1">
      <c r="B110" s="28"/>
      <c r="L110" s="28"/>
    </row>
    <row r="111" spans="2:12" s="1" customFormat="1" ht="12" customHeight="1">
      <c r="B111" s="28"/>
      <c r="C111" s="22" t="s">
        <v>24</v>
      </c>
      <c r="F111" s="20" t="str">
        <f>F12</f>
        <v>Hlavní tř. 48/27, 353 01 Mariánské Lázně</v>
      </c>
      <c r="I111" s="22" t="s">
        <v>25</v>
      </c>
      <c r="J111" s="48" t="str">
        <f>IF(J12="","",J12)</f>
        <v>6. 1. 2023</v>
      </c>
      <c r="L111" s="28"/>
    </row>
    <row r="112" spans="2:12" s="1" customFormat="1" ht="6.95" customHeight="1">
      <c r="B112" s="28"/>
      <c r="L112" s="28"/>
    </row>
    <row r="113" spans="2:12" s="1" customFormat="1" ht="25.7" customHeight="1">
      <c r="B113" s="28"/>
      <c r="C113" s="22" t="s">
        <v>31</v>
      </c>
      <c r="F113" s="20" t="str">
        <f>E15</f>
        <v>Město Mariánské Lázně</v>
      </c>
      <c r="I113" s="22" t="s">
        <v>39</v>
      </c>
      <c r="J113" s="26" t="str">
        <f>E21</f>
        <v>Ing.arch. Ondřej Tuček</v>
      </c>
      <c r="L113" s="28"/>
    </row>
    <row r="114" spans="2:12" s="1" customFormat="1" ht="25.7" customHeight="1">
      <c r="B114" s="28"/>
      <c r="C114" s="22" t="s">
        <v>37</v>
      </c>
      <c r="F114" s="20" t="str">
        <f>IF(E18="","",E18)</f>
        <v>Vyplň údaj</v>
      </c>
      <c r="I114" s="22" t="s">
        <v>44</v>
      </c>
      <c r="J114" s="26" t="str">
        <f>E24</f>
        <v>Vyplň údaj</v>
      </c>
      <c r="L114" s="28"/>
    </row>
    <row r="115" spans="2:12" s="1" customFormat="1" ht="10.35" customHeight="1">
      <c r="B115" s="28"/>
      <c r="L115" s="28"/>
    </row>
    <row r="116" spans="2:20" s="9" customFormat="1" ht="29.25" customHeight="1">
      <c r="B116" s="104"/>
      <c r="C116" s="105" t="s">
        <v>112</v>
      </c>
      <c r="D116" s="106" t="s">
        <v>72</v>
      </c>
      <c r="E116" s="106" t="s">
        <v>68</v>
      </c>
      <c r="F116" s="106" t="s">
        <v>69</v>
      </c>
      <c r="G116" s="106" t="s">
        <v>113</v>
      </c>
      <c r="H116" s="106" t="s">
        <v>114</v>
      </c>
      <c r="I116" s="106" t="s">
        <v>115</v>
      </c>
      <c r="J116" s="107" t="s">
        <v>107</v>
      </c>
      <c r="K116" s="108" t="s">
        <v>116</v>
      </c>
      <c r="L116" s="104"/>
      <c r="M116" s="55" t="s">
        <v>4</v>
      </c>
      <c r="N116" s="56" t="s">
        <v>51</v>
      </c>
      <c r="O116" s="56" t="s">
        <v>117</v>
      </c>
      <c r="P116" s="56" t="s">
        <v>118</v>
      </c>
      <c r="Q116" s="56" t="s">
        <v>119</v>
      </c>
      <c r="R116" s="56" t="s">
        <v>120</v>
      </c>
      <c r="S116" s="56" t="s">
        <v>121</v>
      </c>
      <c r="T116" s="57" t="s">
        <v>122</v>
      </c>
    </row>
    <row r="117" spans="2:63" s="1" customFormat="1" ht="22.9" customHeight="1">
      <c r="B117" s="28"/>
      <c r="C117" s="60" t="s">
        <v>123</v>
      </c>
      <c r="J117" s="109">
        <f>BK117</f>
        <v>0</v>
      </c>
      <c r="L117" s="28"/>
      <c r="M117" s="58"/>
      <c r="N117" s="49"/>
      <c r="O117" s="49"/>
      <c r="P117" s="110">
        <f>P118</f>
        <v>0</v>
      </c>
      <c r="Q117" s="49"/>
      <c r="R117" s="110">
        <f>R118</f>
        <v>0</v>
      </c>
      <c r="S117" s="49"/>
      <c r="T117" s="111">
        <f>T118</f>
        <v>0</v>
      </c>
      <c r="AT117" s="12" t="s">
        <v>86</v>
      </c>
      <c r="AU117" s="12" t="s">
        <v>109</v>
      </c>
      <c r="BK117" s="112">
        <f>BK118</f>
        <v>0</v>
      </c>
    </row>
    <row r="118" spans="2:63" s="10" customFormat="1" ht="25.9" customHeight="1">
      <c r="B118" s="113"/>
      <c r="D118" s="114" t="s">
        <v>86</v>
      </c>
      <c r="E118" s="115" t="s">
        <v>124</v>
      </c>
      <c r="F118" s="115" t="s">
        <v>125</v>
      </c>
      <c r="I118" s="116"/>
      <c r="J118" s="117">
        <f>BK118</f>
        <v>0</v>
      </c>
      <c r="L118" s="113"/>
      <c r="M118" s="118"/>
      <c r="P118" s="119">
        <f>SUM(P119:P159)</f>
        <v>0</v>
      </c>
      <c r="R118" s="119">
        <f>SUM(R119:R159)</f>
        <v>0</v>
      </c>
      <c r="T118" s="120">
        <f>SUM(T119:T159)</f>
        <v>0</v>
      </c>
      <c r="AR118" s="114" t="s">
        <v>95</v>
      </c>
      <c r="AT118" s="121" t="s">
        <v>86</v>
      </c>
      <c r="AU118" s="121" t="s">
        <v>87</v>
      </c>
      <c r="AY118" s="114" t="s">
        <v>126</v>
      </c>
      <c r="BK118" s="122">
        <f>SUM(BK119:BK159)</f>
        <v>0</v>
      </c>
    </row>
    <row r="119" spans="2:65" s="1" customFormat="1" ht="49.15" customHeight="1">
      <c r="B119" s="123"/>
      <c r="C119" s="124" t="s">
        <v>95</v>
      </c>
      <c r="D119" s="124" t="s">
        <v>127</v>
      </c>
      <c r="E119" s="125" t="s">
        <v>128</v>
      </c>
      <c r="F119" s="126" t="s">
        <v>129</v>
      </c>
      <c r="G119" s="127" t="s">
        <v>130</v>
      </c>
      <c r="H119" s="128">
        <v>2</v>
      </c>
      <c r="I119" s="129"/>
      <c r="J119" s="130">
        <f>ROUND(I119*H119,2)</f>
        <v>0</v>
      </c>
      <c r="K119" s="131"/>
      <c r="L119" s="28"/>
      <c r="M119" s="132" t="s">
        <v>4</v>
      </c>
      <c r="N119" s="133" t="s">
        <v>52</v>
      </c>
      <c r="P119" s="134">
        <f>O119*H119</f>
        <v>0</v>
      </c>
      <c r="Q119" s="134">
        <v>0</v>
      </c>
      <c r="R119" s="134">
        <f>Q119*H119</f>
        <v>0</v>
      </c>
      <c r="S119" s="134">
        <v>0</v>
      </c>
      <c r="T119" s="135">
        <f>S119*H119</f>
        <v>0</v>
      </c>
      <c r="AR119" s="136" t="s">
        <v>131</v>
      </c>
      <c r="AT119" s="136" t="s">
        <v>127</v>
      </c>
      <c r="AU119" s="136" t="s">
        <v>95</v>
      </c>
      <c r="AY119" s="12" t="s">
        <v>126</v>
      </c>
      <c r="BE119" s="137">
        <f>IF(N119="základní",J119,0)</f>
        <v>0</v>
      </c>
      <c r="BF119" s="137">
        <f>IF(N119="snížená",J119,0)</f>
        <v>0</v>
      </c>
      <c r="BG119" s="137">
        <f>IF(N119="zákl. přenesená",J119,0)</f>
        <v>0</v>
      </c>
      <c r="BH119" s="137">
        <f>IF(N119="sníž. přenesená",J119,0)</f>
        <v>0</v>
      </c>
      <c r="BI119" s="137">
        <f>IF(N119="nulová",J119,0)</f>
        <v>0</v>
      </c>
      <c r="BJ119" s="12" t="s">
        <v>95</v>
      </c>
      <c r="BK119" s="137">
        <f>ROUND(I119*H119,2)</f>
        <v>0</v>
      </c>
      <c r="BL119" s="12" t="s">
        <v>131</v>
      </c>
      <c r="BM119" s="136" t="s">
        <v>132</v>
      </c>
    </row>
    <row r="120" spans="2:47" s="1" customFormat="1" ht="409.5">
      <c r="B120" s="28"/>
      <c r="D120" s="138" t="s">
        <v>133</v>
      </c>
      <c r="F120" s="139" t="s">
        <v>134</v>
      </c>
      <c r="I120" s="140"/>
      <c r="L120" s="28"/>
      <c r="M120" s="141"/>
      <c r="T120" s="52"/>
      <c r="AT120" s="12" t="s">
        <v>133</v>
      </c>
      <c r="AU120" s="12" t="s">
        <v>95</v>
      </c>
    </row>
    <row r="121" spans="2:65" s="1" customFormat="1" ht="49.15" customHeight="1">
      <c r="B121" s="123"/>
      <c r="C121" s="124" t="s">
        <v>97</v>
      </c>
      <c r="D121" s="124" t="s">
        <v>127</v>
      </c>
      <c r="E121" s="125" t="s">
        <v>135</v>
      </c>
      <c r="F121" s="126" t="s">
        <v>136</v>
      </c>
      <c r="G121" s="127" t="s">
        <v>130</v>
      </c>
      <c r="H121" s="128">
        <v>1</v>
      </c>
      <c r="I121" s="129"/>
      <c r="J121" s="130">
        <f>ROUND(I121*H121,2)</f>
        <v>0</v>
      </c>
      <c r="K121" s="131"/>
      <c r="L121" s="28"/>
      <c r="M121" s="132" t="s">
        <v>4</v>
      </c>
      <c r="N121" s="133" t="s">
        <v>52</v>
      </c>
      <c r="P121" s="134">
        <f>O121*H121</f>
        <v>0</v>
      </c>
      <c r="Q121" s="134">
        <v>0</v>
      </c>
      <c r="R121" s="134">
        <f>Q121*H121</f>
        <v>0</v>
      </c>
      <c r="S121" s="134">
        <v>0</v>
      </c>
      <c r="T121" s="135">
        <f>S121*H121</f>
        <v>0</v>
      </c>
      <c r="AR121" s="136" t="s">
        <v>131</v>
      </c>
      <c r="AT121" s="136" t="s">
        <v>127</v>
      </c>
      <c r="AU121" s="136" t="s">
        <v>95</v>
      </c>
      <c r="AY121" s="12" t="s">
        <v>126</v>
      </c>
      <c r="BE121" s="137">
        <f>IF(N121="základní",J121,0)</f>
        <v>0</v>
      </c>
      <c r="BF121" s="137">
        <f>IF(N121="snížená",J121,0)</f>
        <v>0</v>
      </c>
      <c r="BG121" s="137">
        <f>IF(N121="zákl. přenesená",J121,0)</f>
        <v>0</v>
      </c>
      <c r="BH121" s="137">
        <f>IF(N121="sníž. přenesená",J121,0)</f>
        <v>0</v>
      </c>
      <c r="BI121" s="137">
        <f>IF(N121="nulová",J121,0)</f>
        <v>0</v>
      </c>
      <c r="BJ121" s="12" t="s">
        <v>95</v>
      </c>
      <c r="BK121" s="137">
        <f>ROUND(I121*H121,2)</f>
        <v>0</v>
      </c>
      <c r="BL121" s="12" t="s">
        <v>131</v>
      </c>
      <c r="BM121" s="136" t="s">
        <v>137</v>
      </c>
    </row>
    <row r="122" spans="2:47" s="1" customFormat="1" ht="263.25">
      <c r="B122" s="28"/>
      <c r="D122" s="138" t="s">
        <v>133</v>
      </c>
      <c r="F122" s="139" t="s">
        <v>138</v>
      </c>
      <c r="I122" s="140"/>
      <c r="L122" s="28"/>
      <c r="M122" s="141"/>
      <c r="T122" s="52"/>
      <c r="AT122" s="12" t="s">
        <v>133</v>
      </c>
      <c r="AU122" s="12" t="s">
        <v>95</v>
      </c>
    </row>
    <row r="123" spans="2:65" s="1" customFormat="1" ht="44.25" customHeight="1">
      <c r="B123" s="123"/>
      <c r="C123" s="124" t="s">
        <v>139</v>
      </c>
      <c r="D123" s="124" t="s">
        <v>127</v>
      </c>
      <c r="E123" s="125" t="s">
        <v>140</v>
      </c>
      <c r="F123" s="126" t="s">
        <v>141</v>
      </c>
      <c r="G123" s="127" t="s">
        <v>130</v>
      </c>
      <c r="H123" s="128">
        <v>1</v>
      </c>
      <c r="I123" s="129"/>
      <c r="J123" s="130">
        <f>ROUND(I123*H123,2)</f>
        <v>0</v>
      </c>
      <c r="K123" s="131"/>
      <c r="L123" s="28"/>
      <c r="M123" s="132" t="s">
        <v>4</v>
      </c>
      <c r="N123" s="133" t="s">
        <v>52</v>
      </c>
      <c r="P123" s="134">
        <f>O123*H123</f>
        <v>0</v>
      </c>
      <c r="Q123" s="134">
        <v>0</v>
      </c>
      <c r="R123" s="134">
        <f>Q123*H123</f>
        <v>0</v>
      </c>
      <c r="S123" s="134">
        <v>0</v>
      </c>
      <c r="T123" s="135">
        <f>S123*H123</f>
        <v>0</v>
      </c>
      <c r="AR123" s="136" t="s">
        <v>131</v>
      </c>
      <c r="AT123" s="136" t="s">
        <v>127</v>
      </c>
      <c r="AU123" s="136" t="s">
        <v>95</v>
      </c>
      <c r="AY123" s="12" t="s">
        <v>126</v>
      </c>
      <c r="BE123" s="137">
        <f>IF(N123="základní",J123,0)</f>
        <v>0</v>
      </c>
      <c r="BF123" s="137">
        <f>IF(N123="snížená",J123,0)</f>
        <v>0</v>
      </c>
      <c r="BG123" s="137">
        <f>IF(N123="zákl. přenesená",J123,0)</f>
        <v>0</v>
      </c>
      <c r="BH123" s="137">
        <f>IF(N123="sníž. přenesená",J123,0)</f>
        <v>0</v>
      </c>
      <c r="BI123" s="137">
        <f>IF(N123="nulová",J123,0)</f>
        <v>0</v>
      </c>
      <c r="BJ123" s="12" t="s">
        <v>95</v>
      </c>
      <c r="BK123" s="137">
        <f>ROUND(I123*H123,2)</f>
        <v>0</v>
      </c>
      <c r="BL123" s="12" t="s">
        <v>131</v>
      </c>
      <c r="BM123" s="136" t="s">
        <v>142</v>
      </c>
    </row>
    <row r="124" spans="2:47" s="1" customFormat="1" ht="58.5">
      <c r="B124" s="28"/>
      <c r="D124" s="138" t="s">
        <v>133</v>
      </c>
      <c r="F124" s="139" t="s">
        <v>143</v>
      </c>
      <c r="I124" s="140"/>
      <c r="L124" s="28"/>
      <c r="M124" s="141"/>
      <c r="T124" s="52"/>
      <c r="AT124" s="12" t="s">
        <v>133</v>
      </c>
      <c r="AU124" s="12" t="s">
        <v>95</v>
      </c>
    </row>
    <row r="125" spans="2:65" s="1" customFormat="1" ht="44.25" customHeight="1">
      <c r="B125" s="123"/>
      <c r="C125" s="124" t="s">
        <v>131</v>
      </c>
      <c r="D125" s="124" t="s">
        <v>127</v>
      </c>
      <c r="E125" s="125" t="s">
        <v>144</v>
      </c>
      <c r="F125" s="126" t="s">
        <v>145</v>
      </c>
      <c r="G125" s="127" t="s">
        <v>130</v>
      </c>
      <c r="H125" s="128">
        <v>1</v>
      </c>
      <c r="I125" s="129"/>
      <c r="J125" s="130">
        <f>ROUND(I125*H125,2)</f>
        <v>0</v>
      </c>
      <c r="K125" s="131"/>
      <c r="L125" s="28"/>
      <c r="M125" s="132" t="s">
        <v>4</v>
      </c>
      <c r="N125" s="133" t="s">
        <v>52</v>
      </c>
      <c r="P125" s="134">
        <f>O125*H125</f>
        <v>0</v>
      </c>
      <c r="Q125" s="134">
        <v>0</v>
      </c>
      <c r="R125" s="134">
        <f>Q125*H125</f>
        <v>0</v>
      </c>
      <c r="S125" s="134">
        <v>0</v>
      </c>
      <c r="T125" s="135">
        <f>S125*H125</f>
        <v>0</v>
      </c>
      <c r="AR125" s="136" t="s">
        <v>131</v>
      </c>
      <c r="AT125" s="136" t="s">
        <v>127</v>
      </c>
      <c r="AU125" s="136" t="s">
        <v>95</v>
      </c>
      <c r="AY125" s="12" t="s">
        <v>126</v>
      </c>
      <c r="BE125" s="137">
        <f>IF(N125="základní",J125,0)</f>
        <v>0</v>
      </c>
      <c r="BF125" s="137">
        <f>IF(N125="snížená",J125,0)</f>
        <v>0</v>
      </c>
      <c r="BG125" s="137">
        <f>IF(N125="zákl. přenesená",J125,0)</f>
        <v>0</v>
      </c>
      <c r="BH125" s="137">
        <f>IF(N125="sníž. přenesená",J125,0)</f>
        <v>0</v>
      </c>
      <c r="BI125" s="137">
        <f>IF(N125="nulová",J125,0)</f>
        <v>0</v>
      </c>
      <c r="BJ125" s="12" t="s">
        <v>95</v>
      </c>
      <c r="BK125" s="137">
        <f>ROUND(I125*H125,2)</f>
        <v>0</v>
      </c>
      <c r="BL125" s="12" t="s">
        <v>131</v>
      </c>
      <c r="BM125" s="136" t="s">
        <v>146</v>
      </c>
    </row>
    <row r="126" spans="2:47" s="1" customFormat="1" ht="78">
      <c r="B126" s="28"/>
      <c r="D126" s="138" t="s">
        <v>133</v>
      </c>
      <c r="F126" s="139" t="s">
        <v>147</v>
      </c>
      <c r="I126" s="140"/>
      <c r="L126" s="28"/>
      <c r="M126" s="141"/>
      <c r="T126" s="52"/>
      <c r="AT126" s="12" t="s">
        <v>133</v>
      </c>
      <c r="AU126" s="12" t="s">
        <v>95</v>
      </c>
    </row>
    <row r="127" spans="2:65" s="1" customFormat="1" ht="44.25" customHeight="1">
      <c r="B127" s="123"/>
      <c r="C127" s="124" t="s">
        <v>148</v>
      </c>
      <c r="D127" s="124" t="s">
        <v>127</v>
      </c>
      <c r="E127" s="125" t="s">
        <v>149</v>
      </c>
      <c r="F127" s="126" t="s">
        <v>150</v>
      </c>
      <c r="G127" s="127" t="s">
        <v>130</v>
      </c>
      <c r="H127" s="128">
        <v>1</v>
      </c>
      <c r="I127" s="129"/>
      <c r="J127" s="130">
        <f>ROUND(I127*H127,2)</f>
        <v>0</v>
      </c>
      <c r="K127" s="131"/>
      <c r="L127" s="28"/>
      <c r="M127" s="132" t="s">
        <v>4</v>
      </c>
      <c r="N127" s="133" t="s">
        <v>52</v>
      </c>
      <c r="P127" s="134">
        <f>O127*H127</f>
        <v>0</v>
      </c>
      <c r="Q127" s="134">
        <v>0</v>
      </c>
      <c r="R127" s="134">
        <f>Q127*H127</f>
        <v>0</v>
      </c>
      <c r="S127" s="134">
        <v>0</v>
      </c>
      <c r="T127" s="135">
        <f>S127*H127</f>
        <v>0</v>
      </c>
      <c r="AR127" s="136" t="s">
        <v>131</v>
      </c>
      <c r="AT127" s="136" t="s">
        <v>127</v>
      </c>
      <c r="AU127" s="136" t="s">
        <v>95</v>
      </c>
      <c r="AY127" s="12" t="s">
        <v>126</v>
      </c>
      <c r="BE127" s="137">
        <f>IF(N127="základní",J127,0)</f>
        <v>0</v>
      </c>
      <c r="BF127" s="137">
        <f>IF(N127="snížená",J127,0)</f>
        <v>0</v>
      </c>
      <c r="BG127" s="137">
        <f>IF(N127="zákl. přenesená",J127,0)</f>
        <v>0</v>
      </c>
      <c r="BH127" s="137">
        <f>IF(N127="sníž. přenesená",J127,0)</f>
        <v>0</v>
      </c>
      <c r="BI127" s="137">
        <f>IF(N127="nulová",J127,0)</f>
        <v>0</v>
      </c>
      <c r="BJ127" s="12" t="s">
        <v>95</v>
      </c>
      <c r="BK127" s="137">
        <f>ROUND(I127*H127,2)</f>
        <v>0</v>
      </c>
      <c r="BL127" s="12" t="s">
        <v>131</v>
      </c>
      <c r="BM127" s="136" t="s">
        <v>151</v>
      </c>
    </row>
    <row r="128" spans="2:47" s="1" customFormat="1" ht="78">
      <c r="B128" s="28"/>
      <c r="D128" s="138" t="s">
        <v>133</v>
      </c>
      <c r="F128" s="139" t="s">
        <v>152</v>
      </c>
      <c r="I128" s="140"/>
      <c r="L128" s="28"/>
      <c r="M128" s="141"/>
      <c r="T128" s="52"/>
      <c r="AT128" s="12" t="s">
        <v>133</v>
      </c>
      <c r="AU128" s="12" t="s">
        <v>95</v>
      </c>
    </row>
    <row r="129" spans="2:65" s="1" customFormat="1" ht="49.15" customHeight="1">
      <c r="B129" s="123"/>
      <c r="C129" s="124" t="s">
        <v>153</v>
      </c>
      <c r="D129" s="124" t="s">
        <v>127</v>
      </c>
      <c r="E129" s="125" t="s">
        <v>154</v>
      </c>
      <c r="F129" s="126" t="s">
        <v>155</v>
      </c>
      <c r="G129" s="127" t="s">
        <v>130</v>
      </c>
      <c r="H129" s="128">
        <v>1</v>
      </c>
      <c r="I129" s="129"/>
      <c r="J129" s="130">
        <f>ROUND(I129*H129,2)</f>
        <v>0</v>
      </c>
      <c r="K129" s="131"/>
      <c r="L129" s="28"/>
      <c r="M129" s="132" t="s">
        <v>4</v>
      </c>
      <c r="N129" s="133" t="s">
        <v>52</v>
      </c>
      <c r="P129" s="134">
        <f>O129*H129</f>
        <v>0</v>
      </c>
      <c r="Q129" s="134">
        <v>0</v>
      </c>
      <c r="R129" s="134">
        <f>Q129*H129</f>
        <v>0</v>
      </c>
      <c r="S129" s="134">
        <v>0</v>
      </c>
      <c r="T129" s="135">
        <f>S129*H129</f>
        <v>0</v>
      </c>
      <c r="AR129" s="136" t="s">
        <v>131</v>
      </c>
      <c r="AT129" s="136" t="s">
        <v>127</v>
      </c>
      <c r="AU129" s="136" t="s">
        <v>95</v>
      </c>
      <c r="AY129" s="12" t="s">
        <v>126</v>
      </c>
      <c r="BE129" s="137">
        <f>IF(N129="základní",J129,0)</f>
        <v>0</v>
      </c>
      <c r="BF129" s="137">
        <f>IF(N129="snížená",J129,0)</f>
        <v>0</v>
      </c>
      <c r="BG129" s="137">
        <f>IF(N129="zákl. přenesená",J129,0)</f>
        <v>0</v>
      </c>
      <c r="BH129" s="137">
        <f>IF(N129="sníž. přenesená",J129,0)</f>
        <v>0</v>
      </c>
      <c r="BI129" s="137">
        <f>IF(N129="nulová",J129,0)</f>
        <v>0</v>
      </c>
      <c r="BJ129" s="12" t="s">
        <v>95</v>
      </c>
      <c r="BK129" s="137">
        <f>ROUND(I129*H129,2)</f>
        <v>0</v>
      </c>
      <c r="BL129" s="12" t="s">
        <v>131</v>
      </c>
      <c r="BM129" s="136" t="s">
        <v>156</v>
      </c>
    </row>
    <row r="130" spans="2:47" s="1" customFormat="1" ht="87.75">
      <c r="B130" s="28"/>
      <c r="D130" s="138" t="s">
        <v>133</v>
      </c>
      <c r="F130" s="139" t="s">
        <v>157</v>
      </c>
      <c r="I130" s="140"/>
      <c r="L130" s="28"/>
      <c r="M130" s="141"/>
      <c r="T130" s="52"/>
      <c r="AT130" s="12" t="s">
        <v>133</v>
      </c>
      <c r="AU130" s="12" t="s">
        <v>95</v>
      </c>
    </row>
    <row r="131" spans="2:65" s="1" customFormat="1" ht="44.25" customHeight="1">
      <c r="B131" s="123"/>
      <c r="C131" s="124" t="s">
        <v>158</v>
      </c>
      <c r="D131" s="124" t="s">
        <v>127</v>
      </c>
      <c r="E131" s="125" t="s">
        <v>159</v>
      </c>
      <c r="F131" s="126" t="s">
        <v>160</v>
      </c>
      <c r="G131" s="127" t="s">
        <v>130</v>
      </c>
      <c r="H131" s="128">
        <v>1</v>
      </c>
      <c r="I131" s="129"/>
      <c r="J131" s="130">
        <f>ROUND(I131*H131,2)</f>
        <v>0</v>
      </c>
      <c r="K131" s="131"/>
      <c r="L131" s="28"/>
      <c r="M131" s="132" t="s">
        <v>4</v>
      </c>
      <c r="N131" s="133" t="s">
        <v>52</v>
      </c>
      <c r="P131" s="134">
        <f>O131*H131</f>
        <v>0</v>
      </c>
      <c r="Q131" s="134">
        <v>0</v>
      </c>
      <c r="R131" s="134">
        <f>Q131*H131</f>
        <v>0</v>
      </c>
      <c r="S131" s="134">
        <v>0</v>
      </c>
      <c r="T131" s="135">
        <f>S131*H131</f>
        <v>0</v>
      </c>
      <c r="AR131" s="136" t="s">
        <v>131</v>
      </c>
      <c r="AT131" s="136" t="s">
        <v>127</v>
      </c>
      <c r="AU131" s="136" t="s">
        <v>95</v>
      </c>
      <c r="AY131" s="12" t="s">
        <v>126</v>
      </c>
      <c r="BE131" s="137">
        <f>IF(N131="základní",J131,0)</f>
        <v>0</v>
      </c>
      <c r="BF131" s="137">
        <f>IF(N131="snížená",J131,0)</f>
        <v>0</v>
      </c>
      <c r="BG131" s="137">
        <f>IF(N131="zákl. přenesená",J131,0)</f>
        <v>0</v>
      </c>
      <c r="BH131" s="137">
        <f>IF(N131="sníž. přenesená",J131,0)</f>
        <v>0</v>
      </c>
      <c r="BI131" s="137">
        <f>IF(N131="nulová",J131,0)</f>
        <v>0</v>
      </c>
      <c r="BJ131" s="12" t="s">
        <v>95</v>
      </c>
      <c r="BK131" s="137">
        <f>ROUND(I131*H131,2)</f>
        <v>0</v>
      </c>
      <c r="BL131" s="12" t="s">
        <v>131</v>
      </c>
      <c r="BM131" s="136" t="s">
        <v>161</v>
      </c>
    </row>
    <row r="132" spans="2:47" s="1" customFormat="1" ht="48.75">
      <c r="B132" s="28"/>
      <c r="D132" s="138" t="s">
        <v>133</v>
      </c>
      <c r="F132" s="139" t="s">
        <v>162</v>
      </c>
      <c r="I132" s="140"/>
      <c r="L132" s="28"/>
      <c r="M132" s="141"/>
      <c r="T132" s="52"/>
      <c r="AT132" s="12" t="s">
        <v>133</v>
      </c>
      <c r="AU132" s="12" t="s">
        <v>95</v>
      </c>
    </row>
    <row r="133" spans="2:65" s="1" customFormat="1" ht="49.15" customHeight="1">
      <c r="B133" s="123"/>
      <c r="C133" s="124" t="s">
        <v>163</v>
      </c>
      <c r="D133" s="124" t="s">
        <v>127</v>
      </c>
      <c r="E133" s="125" t="s">
        <v>164</v>
      </c>
      <c r="F133" s="126" t="s">
        <v>165</v>
      </c>
      <c r="G133" s="127" t="s">
        <v>130</v>
      </c>
      <c r="H133" s="128">
        <v>2</v>
      </c>
      <c r="I133" s="129"/>
      <c r="J133" s="130">
        <f>ROUND(I133*H133,2)</f>
        <v>0</v>
      </c>
      <c r="K133" s="131"/>
      <c r="L133" s="28"/>
      <c r="M133" s="132" t="s">
        <v>4</v>
      </c>
      <c r="N133" s="133" t="s">
        <v>52</v>
      </c>
      <c r="P133" s="134">
        <f>O133*H133</f>
        <v>0</v>
      </c>
      <c r="Q133" s="134">
        <v>0</v>
      </c>
      <c r="R133" s="134">
        <f>Q133*H133</f>
        <v>0</v>
      </c>
      <c r="S133" s="134">
        <v>0</v>
      </c>
      <c r="T133" s="135">
        <f>S133*H133</f>
        <v>0</v>
      </c>
      <c r="AR133" s="136" t="s">
        <v>131</v>
      </c>
      <c r="AT133" s="136" t="s">
        <v>127</v>
      </c>
      <c r="AU133" s="136" t="s">
        <v>95</v>
      </c>
      <c r="AY133" s="12" t="s">
        <v>126</v>
      </c>
      <c r="BE133" s="137">
        <f>IF(N133="základní",J133,0)</f>
        <v>0</v>
      </c>
      <c r="BF133" s="137">
        <f>IF(N133="snížená",J133,0)</f>
        <v>0</v>
      </c>
      <c r="BG133" s="137">
        <f>IF(N133="zákl. přenesená",J133,0)</f>
        <v>0</v>
      </c>
      <c r="BH133" s="137">
        <f>IF(N133="sníž. přenesená",J133,0)</f>
        <v>0</v>
      </c>
      <c r="BI133" s="137">
        <f>IF(N133="nulová",J133,0)</f>
        <v>0</v>
      </c>
      <c r="BJ133" s="12" t="s">
        <v>95</v>
      </c>
      <c r="BK133" s="137">
        <f>ROUND(I133*H133,2)</f>
        <v>0</v>
      </c>
      <c r="BL133" s="12" t="s">
        <v>131</v>
      </c>
      <c r="BM133" s="136" t="s">
        <v>166</v>
      </c>
    </row>
    <row r="134" spans="2:47" s="1" customFormat="1" ht="234">
      <c r="B134" s="28"/>
      <c r="D134" s="138" t="s">
        <v>133</v>
      </c>
      <c r="F134" s="139" t="s">
        <v>167</v>
      </c>
      <c r="I134" s="140"/>
      <c r="L134" s="28"/>
      <c r="M134" s="141"/>
      <c r="T134" s="52"/>
      <c r="AT134" s="12" t="s">
        <v>133</v>
      </c>
      <c r="AU134" s="12" t="s">
        <v>95</v>
      </c>
    </row>
    <row r="135" spans="2:65" s="1" customFormat="1" ht="44.25" customHeight="1">
      <c r="B135" s="123"/>
      <c r="C135" s="124" t="s">
        <v>168</v>
      </c>
      <c r="D135" s="124" t="s">
        <v>127</v>
      </c>
      <c r="E135" s="125" t="s">
        <v>169</v>
      </c>
      <c r="F135" s="126" t="s">
        <v>170</v>
      </c>
      <c r="G135" s="127" t="s">
        <v>130</v>
      </c>
      <c r="H135" s="128">
        <v>3</v>
      </c>
      <c r="I135" s="129"/>
      <c r="J135" s="130">
        <f>ROUND(I135*H135,2)</f>
        <v>0</v>
      </c>
      <c r="K135" s="131"/>
      <c r="L135" s="28"/>
      <c r="M135" s="132" t="s">
        <v>4</v>
      </c>
      <c r="N135" s="133" t="s">
        <v>52</v>
      </c>
      <c r="P135" s="134">
        <f>O135*H135</f>
        <v>0</v>
      </c>
      <c r="Q135" s="134">
        <v>0</v>
      </c>
      <c r="R135" s="134">
        <f>Q135*H135</f>
        <v>0</v>
      </c>
      <c r="S135" s="134">
        <v>0</v>
      </c>
      <c r="T135" s="135">
        <f>S135*H135</f>
        <v>0</v>
      </c>
      <c r="AR135" s="136" t="s">
        <v>131</v>
      </c>
      <c r="AT135" s="136" t="s">
        <v>127</v>
      </c>
      <c r="AU135" s="136" t="s">
        <v>95</v>
      </c>
      <c r="AY135" s="12" t="s">
        <v>126</v>
      </c>
      <c r="BE135" s="137">
        <f>IF(N135="základní",J135,0)</f>
        <v>0</v>
      </c>
      <c r="BF135" s="137">
        <f>IF(N135="snížená",J135,0)</f>
        <v>0</v>
      </c>
      <c r="BG135" s="137">
        <f>IF(N135="zákl. přenesená",J135,0)</f>
        <v>0</v>
      </c>
      <c r="BH135" s="137">
        <f>IF(N135="sníž. přenesená",J135,0)</f>
        <v>0</v>
      </c>
      <c r="BI135" s="137">
        <f>IF(N135="nulová",J135,0)</f>
        <v>0</v>
      </c>
      <c r="BJ135" s="12" t="s">
        <v>95</v>
      </c>
      <c r="BK135" s="137">
        <f>ROUND(I135*H135,2)</f>
        <v>0</v>
      </c>
      <c r="BL135" s="12" t="s">
        <v>131</v>
      </c>
      <c r="BM135" s="136" t="s">
        <v>171</v>
      </c>
    </row>
    <row r="136" spans="2:47" s="1" customFormat="1" ht="165.75">
      <c r="B136" s="28"/>
      <c r="D136" s="138" t="s">
        <v>133</v>
      </c>
      <c r="F136" s="139" t="s">
        <v>172</v>
      </c>
      <c r="I136" s="140"/>
      <c r="L136" s="28"/>
      <c r="M136" s="141"/>
      <c r="T136" s="52"/>
      <c r="AT136" s="12" t="s">
        <v>133</v>
      </c>
      <c r="AU136" s="12" t="s">
        <v>95</v>
      </c>
    </row>
    <row r="137" spans="2:65" s="1" customFormat="1" ht="44.25" customHeight="1">
      <c r="B137" s="123"/>
      <c r="C137" s="124" t="s">
        <v>173</v>
      </c>
      <c r="D137" s="124" t="s">
        <v>127</v>
      </c>
      <c r="E137" s="125" t="s">
        <v>174</v>
      </c>
      <c r="F137" s="126" t="s">
        <v>175</v>
      </c>
      <c r="G137" s="127" t="s">
        <v>130</v>
      </c>
      <c r="H137" s="128">
        <v>1</v>
      </c>
      <c r="I137" s="129"/>
      <c r="J137" s="130">
        <f>ROUND(I137*H137,2)</f>
        <v>0</v>
      </c>
      <c r="K137" s="131"/>
      <c r="L137" s="28"/>
      <c r="M137" s="132" t="s">
        <v>4</v>
      </c>
      <c r="N137" s="133" t="s">
        <v>52</v>
      </c>
      <c r="P137" s="134">
        <f>O137*H137</f>
        <v>0</v>
      </c>
      <c r="Q137" s="134">
        <v>0</v>
      </c>
      <c r="R137" s="134">
        <f>Q137*H137</f>
        <v>0</v>
      </c>
      <c r="S137" s="134">
        <v>0</v>
      </c>
      <c r="T137" s="135">
        <f>S137*H137</f>
        <v>0</v>
      </c>
      <c r="AR137" s="136" t="s">
        <v>131</v>
      </c>
      <c r="AT137" s="136" t="s">
        <v>127</v>
      </c>
      <c r="AU137" s="136" t="s">
        <v>95</v>
      </c>
      <c r="AY137" s="12" t="s">
        <v>126</v>
      </c>
      <c r="BE137" s="137">
        <f>IF(N137="základní",J137,0)</f>
        <v>0</v>
      </c>
      <c r="BF137" s="137">
        <f>IF(N137="snížená",J137,0)</f>
        <v>0</v>
      </c>
      <c r="BG137" s="137">
        <f>IF(N137="zákl. přenesená",J137,0)</f>
        <v>0</v>
      </c>
      <c r="BH137" s="137">
        <f>IF(N137="sníž. přenesená",J137,0)</f>
        <v>0</v>
      </c>
      <c r="BI137" s="137">
        <f>IF(N137="nulová",J137,0)</f>
        <v>0</v>
      </c>
      <c r="BJ137" s="12" t="s">
        <v>95</v>
      </c>
      <c r="BK137" s="137">
        <f>ROUND(I137*H137,2)</f>
        <v>0</v>
      </c>
      <c r="BL137" s="12" t="s">
        <v>131</v>
      </c>
      <c r="BM137" s="136" t="s">
        <v>176</v>
      </c>
    </row>
    <row r="138" spans="2:47" s="1" customFormat="1" ht="87.75">
      <c r="B138" s="28"/>
      <c r="D138" s="138" t="s">
        <v>133</v>
      </c>
      <c r="F138" s="139" t="s">
        <v>177</v>
      </c>
      <c r="I138" s="140"/>
      <c r="L138" s="28"/>
      <c r="M138" s="141"/>
      <c r="T138" s="52"/>
      <c r="AT138" s="12" t="s">
        <v>133</v>
      </c>
      <c r="AU138" s="12" t="s">
        <v>95</v>
      </c>
    </row>
    <row r="139" spans="2:65" s="1" customFormat="1" ht="44.25" customHeight="1">
      <c r="B139" s="123"/>
      <c r="C139" s="124" t="s">
        <v>178</v>
      </c>
      <c r="D139" s="124" t="s">
        <v>127</v>
      </c>
      <c r="E139" s="125" t="s">
        <v>179</v>
      </c>
      <c r="F139" s="126" t="s">
        <v>180</v>
      </c>
      <c r="G139" s="127" t="s">
        <v>130</v>
      </c>
      <c r="H139" s="128">
        <v>1</v>
      </c>
      <c r="I139" s="129"/>
      <c r="J139" s="130">
        <f>ROUND(I139*H139,2)</f>
        <v>0</v>
      </c>
      <c r="K139" s="131"/>
      <c r="L139" s="28"/>
      <c r="M139" s="132" t="s">
        <v>4</v>
      </c>
      <c r="N139" s="133" t="s">
        <v>52</v>
      </c>
      <c r="P139" s="134">
        <f>O139*H139</f>
        <v>0</v>
      </c>
      <c r="Q139" s="134">
        <v>0</v>
      </c>
      <c r="R139" s="134">
        <f>Q139*H139</f>
        <v>0</v>
      </c>
      <c r="S139" s="134">
        <v>0</v>
      </c>
      <c r="T139" s="135">
        <f>S139*H139</f>
        <v>0</v>
      </c>
      <c r="AR139" s="136" t="s">
        <v>131</v>
      </c>
      <c r="AT139" s="136" t="s">
        <v>127</v>
      </c>
      <c r="AU139" s="136" t="s">
        <v>95</v>
      </c>
      <c r="AY139" s="12" t="s">
        <v>126</v>
      </c>
      <c r="BE139" s="137">
        <f>IF(N139="základní",J139,0)</f>
        <v>0</v>
      </c>
      <c r="BF139" s="137">
        <f>IF(N139="snížená",J139,0)</f>
        <v>0</v>
      </c>
      <c r="BG139" s="137">
        <f>IF(N139="zákl. přenesená",J139,0)</f>
        <v>0</v>
      </c>
      <c r="BH139" s="137">
        <f>IF(N139="sníž. přenesená",J139,0)</f>
        <v>0</v>
      </c>
      <c r="BI139" s="137">
        <f>IF(N139="nulová",J139,0)</f>
        <v>0</v>
      </c>
      <c r="BJ139" s="12" t="s">
        <v>95</v>
      </c>
      <c r="BK139" s="137">
        <f>ROUND(I139*H139,2)</f>
        <v>0</v>
      </c>
      <c r="BL139" s="12" t="s">
        <v>131</v>
      </c>
      <c r="BM139" s="136" t="s">
        <v>181</v>
      </c>
    </row>
    <row r="140" spans="2:47" s="1" customFormat="1" ht="97.5">
      <c r="B140" s="28"/>
      <c r="D140" s="138" t="s">
        <v>133</v>
      </c>
      <c r="F140" s="139" t="s">
        <v>182</v>
      </c>
      <c r="I140" s="140"/>
      <c r="L140" s="28"/>
      <c r="M140" s="141"/>
      <c r="T140" s="52"/>
      <c r="AT140" s="12" t="s">
        <v>133</v>
      </c>
      <c r="AU140" s="12" t="s">
        <v>95</v>
      </c>
    </row>
    <row r="141" spans="2:65" s="1" customFormat="1" ht="49.15" customHeight="1">
      <c r="B141" s="123"/>
      <c r="C141" s="124" t="s">
        <v>23</v>
      </c>
      <c r="D141" s="124" t="s">
        <v>127</v>
      </c>
      <c r="E141" s="125" t="s">
        <v>183</v>
      </c>
      <c r="F141" s="126" t="s">
        <v>184</v>
      </c>
      <c r="G141" s="127" t="s">
        <v>130</v>
      </c>
      <c r="H141" s="128">
        <v>1</v>
      </c>
      <c r="I141" s="129"/>
      <c r="J141" s="130">
        <f>ROUND(I141*H141,2)</f>
        <v>0</v>
      </c>
      <c r="K141" s="131"/>
      <c r="L141" s="28"/>
      <c r="M141" s="132" t="s">
        <v>4</v>
      </c>
      <c r="N141" s="133" t="s">
        <v>52</v>
      </c>
      <c r="P141" s="134">
        <f>O141*H141</f>
        <v>0</v>
      </c>
      <c r="Q141" s="134">
        <v>0</v>
      </c>
      <c r="R141" s="134">
        <f>Q141*H141</f>
        <v>0</v>
      </c>
      <c r="S141" s="134">
        <v>0</v>
      </c>
      <c r="T141" s="135">
        <f>S141*H141</f>
        <v>0</v>
      </c>
      <c r="AR141" s="136" t="s">
        <v>131</v>
      </c>
      <c r="AT141" s="136" t="s">
        <v>127</v>
      </c>
      <c r="AU141" s="136" t="s">
        <v>95</v>
      </c>
      <c r="AY141" s="12" t="s">
        <v>126</v>
      </c>
      <c r="BE141" s="137">
        <f>IF(N141="základní",J141,0)</f>
        <v>0</v>
      </c>
      <c r="BF141" s="137">
        <f>IF(N141="snížená",J141,0)</f>
        <v>0</v>
      </c>
      <c r="BG141" s="137">
        <f>IF(N141="zákl. přenesená",J141,0)</f>
        <v>0</v>
      </c>
      <c r="BH141" s="137">
        <f>IF(N141="sníž. přenesená",J141,0)</f>
        <v>0</v>
      </c>
      <c r="BI141" s="137">
        <f>IF(N141="nulová",J141,0)</f>
        <v>0</v>
      </c>
      <c r="BJ141" s="12" t="s">
        <v>95</v>
      </c>
      <c r="BK141" s="137">
        <f>ROUND(I141*H141,2)</f>
        <v>0</v>
      </c>
      <c r="BL141" s="12" t="s">
        <v>131</v>
      </c>
      <c r="BM141" s="136" t="s">
        <v>185</v>
      </c>
    </row>
    <row r="142" spans="2:47" s="1" customFormat="1" ht="58.5">
      <c r="B142" s="28"/>
      <c r="D142" s="138" t="s">
        <v>133</v>
      </c>
      <c r="F142" s="139" t="s">
        <v>186</v>
      </c>
      <c r="I142" s="140"/>
      <c r="L142" s="28"/>
      <c r="M142" s="141"/>
      <c r="T142" s="52"/>
      <c r="AT142" s="12" t="s">
        <v>133</v>
      </c>
      <c r="AU142" s="12" t="s">
        <v>95</v>
      </c>
    </row>
    <row r="143" spans="2:65" s="1" customFormat="1" ht="55.5" customHeight="1">
      <c r="B143" s="123"/>
      <c r="C143" s="124" t="s">
        <v>187</v>
      </c>
      <c r="D143" s="124" t="s">
        <v>127</v>
      </c>
      <c r="E143" s="125" t="s">
        <v>188</v>
      </c>
      <c r="F143" s="126" t="s">
        <v>189</v>
      </c>
      <c r="G143" s="127" t="s">
        <v>130</v>
      </c>
      <c r="H143" s="128">
        <v>2</v>
      </c>
      <c r="I143" s="129"/>
      <c r="J143" s="130">
        <f>ROUND(I143*H143,2)</f>
        <v>0</v>
      </c>
      <c r="K143" s="131"/>
      <c r="L143" s="28"/>
      <c r="M143" s="132" t="s">
        <v>4</v>
      </c>
      <c r="N143" s="133" t="s">
        <v>52</v>
      </c>
      <c r="P143" s="134">
        <f>O143*H143</f>
        <v>0</v>
      </c>
      <c r="Q143" s="134">
        <v>0</v>
      </c>
      <c r="R143" s="134">
        <f>Q143*H143</f>
        <v>0</v>
      </c>
      <c r="S143" s="134">
        <v>0</v>
      </c>
      <c r="T143" s="135">
        <f>S143*H143</f>
        <v>0</v>
      </c>
      <c r="AR143" s="136" t="s">
        <v>131</v>
      </c>
      <c r="AT143" s="136" t="s">
        <v>127</v>
      </c>
      <c r="AU143" s="136" t="s">
        <v>95</v>
      </c>
      <c r="AY143" s="12" t="s">
        <v>126</v>
      </c>
      <c r="BE143" s="137">
        <f>IF(N143="základní",J143,0)</f>
        <v>0</v>
      </c>
      <c r="BF143" s="137">
        <f>IF(N143="snížená",J143,0)</f>
        <v>0</v>
      </c>
      <c r="BG143" s="137">
        <f>IF(N143="zákl. přenesená",J143,0)</f>
        <v>0</v>
      </c>
      <c r="BH143" s="137">
        <f>IF(N143="sníž. přenesená",J143,0)</f>
        <v>0</v>
      </c>
      <c r="BI143" s="137">
        <f>IF(N143="nulová",J143,0)</f>
        <v>0</v>
      </c>
      <c r="BJ143" s="12" t="s">
        <v>95</v>
      </c>
      <c r="BK143" s="137">
        <f>ROUND(I143*H143,2)</f>
        <v>0</v>
      </c>
      <c r="BL143" s="12" t="s">
        <v>131</v>
      </c>
      <c r="BM143" s="136" t="s">
        <v>190</v>
      </c>
    </row>
    <row r="144" spans="2:47" s="1" customFormat="1" ht="107.25">
      <c r="B144" s="28"/>
      <c r="D144" s="138" t="s">
        <v>133</v>
      </c>
      <c r="F144" s="139" t="s">
        <v>191</v>
      </c>
      <c r="I144" s="140"/>
      <c r="L144" s="28"/>
      <c r="M144" s="141"/>
      <c r="T144" s="52"/>
      <c r="AT144" s="12" t="s">
        <v>133</v>
      </c>
      <c r="AU144" s="12" t="s">
        <v>95</v>
      </c>
    </row>
    <row r="145" spans="2:65" s="1" customFormat="1" ht="49.15" customHeight="1">
      <c r="B145" s="123"/>
      <c r="C145" s="124" t="s">
        <v>192</v>
      </c>
      <c r="D145" s="124" t="s">
        <v>127</v>
      </c>
      <c r="E145" s="125" t="s">
        <v>193</v>
      </c>
      <c r="F145" s="126" t="s">
        <v>194</v>
      </c>
      <c r="G145" s="127" t="s">
        <v>130</v>
      </c>
      <c r="H145" s="128">
        <v>2</v>
      </c>
      <c r="I145" s="129"/>
      <c r="J145" s="130">
        <f>ROUND(I145*H145,2)</f>
        <v>0</v>
      </c>
      <c r="K145" s="131"/>
      <c r="L145" s="28"/>
      <c r="M145" s="132" t="s">
        <v>4</v>
      </c>
      <c r="N145" s="133" t="s">
        <v>52</v>
      </c>
      <c r="P145" s="134">
        <f>O145*H145</f>
        <v>0</v>
      </c>
      <c r="Q145" s="134">
        <v>0</v>
      </c>
      <c r="R145" s="134">
        <f>Q145*H145</f>
        <v>0</v>
      </c>
      <c r="S145" s="134">
        <v>0</v>
      </c>
      <c r="T145" s="135">
        <f>S145*H145</f>
        <v>0</v>
      </c>
      <c r="AR145" s="136" t="s">
        <v>131</v>
      </c>
      <c r="AT145" s="136" t="s">
        <v>127</v>
      </c>
      <c r="AU145" s="136" t="s">
        <v>95</v>
      </c>
      <c r="AY145" s="12" t="s">
        <v>126</v>
      </c>
      <c r="BE145" s="137">
        <f>IF(N145="základní",J145,0)</f>
        <v>0</v>
      </c>
      <c r="BF145" s="137">
        <f>IF(N145="snížená",J145,0)</f>
        <v>0</v>
      </c>
      <c r="BG145" s="137">
        <f>IF(N145="zákl. přenesená",J145,0)</f>
        <v>0</v>
      </c>
      <c r="BH145" s="137">
        <f>IF(N145="sníž. přenesená",J145,0)</f>
        <v>0</v>
      </c>
      <c r="BI145" s="137">
        <f>IF(N145="nulová",J145,0)</f>
        <v>0</v>
      </c>
      <c r="BJ145" s="12" t="s">
        <v>95</v>
      </c>
      <c r="BK145" s="137">
        <f>ROUND(I145*H145,2)</f>
        <v>0</v>
      </c>
      <c r="BL145" s="12" t="s">
        <v>131</v>
      </c>
      <c r="BM145" s="136" t="s">
        <v>195</v>
      </c>
    </row>
    <row r="146" spans="2:47" s="1" customFormat="1" ht="195">
      <c r="B146" s="28"/>
      <c r="D146" s="138" t="s">
        <v>133</v>
      </c>
      <c r="F146" s="139" t="s">
        <v>196</v>
      </c>
      <c r="I146" s="140"/>
      <c r="L146" s="28"/>
      <c r="M146" s="141"/>
      <c r="T146" s="52"/>
      <c r="AT146" s="12" t="s">
        <v>133</v>
      </c>
      <c r="AU146" s="12" t="s">
        <v>95</v>
      </c>
    </row>
    <row r="147" spans="2:65" s="1" customFormat="1" ht="44.25" customHeight="1">
      <c r="B147" s="123"/>
      <c r="C147" s="124" t="s">
        <v>11</v>
      </c>
      <c r="D147" s="124" t="s">
        <v>127</v>
      </c>
      <c r="E147" s="125" t="s">
        <v>197</v>
      </c>
      <c r="F147" s="126" t="s">
        <v>198</v>
      </c>
      <c r="G147" s="127" t="s">
        <v>130</v>
      </c>
      <c r="H147" s="128">
        <v>8</v>
      </c>
      <c r="I147" s="129"/>
      <c r="J147" s="130">
        <f>ROUND(I147*H147,2)</f>
        <v>0</v>
      </c>
      <c r="K147" s="131"/>
      <c r="L147" s="28"/>
      <c r="M147" s="132" t="s">
        <v>4</v>
      </c>
      <c r="N147" s="133" t="s">
        <v>52</v>
      </c>
      <c r="P147" s="134">
        <f>O147*H147</f>
        <v>0</v>
      </c>
      <c r="Q147" s="134">
        <v>0</v>
      </c>
      <c r="R147" s="134">
        <f>Q147*H147</f>
        <v>0</v>
      </c>
      <c r="S147" s="134">
        <v>0</v>
      </c>
      <c r="T147" s="135">
        <f>S147*H147</f>
        <v>0</v>
      </c>
      <c r="AR147" s="136" t="s">
        <v>131</v>
      </c>
      <c r="AT147" s="136" t="s">
        <v>127</v>
      </c>
      <c r="AU147" s="136" t="s">
        <v>95</v>
      </c>
      <c r="AY147" s="12" t="s">
        <v>126</v>
      </c>
      <c r="BE147" s="137">
        <f>IF(N147="základní",J147,0)</f>
        <v>0</v>
      </c>
      <c r="BF147" s="137">
        <f>IF(N147="snížená",J147,0)</f>
        <v>0</v>
      </c>
      <c r="BG147" s="137">
        <f>IF(N147="zákl. přenesená",J147,0)</f>
        <v>0</v>
      </c>
      <c r="BH147" s="137">
        <f>IF(N147="sníž. přenesená",J147,0)</f>
        <v>0</v>
      </c>
      <c r="BI147" s="137">
        <f>IF(N147="nulová",J147,0)</f>
        <v>0</v>
      </c>
      <c r="BJ147" s="12" t="s">
        <v>95</v>
      </c>
      <c r="BK147" s="137">
        <f>ROUND(I147*H147,2)</f>
        <v>0</v>
      </c>
      <c r="BL147" s="12" t="s">
        <v>131</v>
      </c>
      <c r="BM147" s="136" t="s">
        <v>199</v>
      </c>
    </row>
    <row r="148" spans="2:47" s="1" customFormat="1" ht="185.25">
      <c r="B148" s="28"/>
      <c r="D148" s="138" t="s">
        <v>133</v>
      </c>
      <c r="F148" s="139" t="s">
        <v>200</v>
      </c>
      <c r="I148" s="140"/>
      <c r="L148" s="28"/>
      <c r="M148" s="141"/>
      <c r="T148" s="52"/>
      <c r="AT148" s="12" t="s">
        <v>133</v>
      </c>
      <c r="AU148" s="12" t="s">
        <v>95</v>
      </c>
    </row>
    <row r="149" spans="2:65" s="1" customFormat="1" ht="44.25" customHeight="1">
      <c r="B149" s="123"/>
      <c r="C149" s="124" t="s">
        <v>201</v>
      </c>
      <c r="D149" s="124" t="s">
        <v>127</v>
      </c>
      <c r="E149" s="125" t="s">
        <v>202</v>
      </c>
      <c r="F149" s="126" t="s">
        <v>203</v>
      </c>
      <c r="G149" s="127" t="s">
        <v>130</v>
      </c>
      <c r="H149" s="128">
        <v>8</v>
      </c>
      <c r="I149" s="129"/>
      <c r="J149" s="130">
        <f>ROUND(I149*H149,2)</f>
        <v>0</v>
      </c>
      <c r="K149" s="131"/>
      <c r="L149" s="28"/>
      <c r="M149" s="132" t="s">
        <v>4</v>
      </c>
      <c r="N149" s="133" t="s">
        <v>52</v>
      </c>
      <c r="P149" s="134">
        <f>O149*H149</f>
        <v>0</v>
      </c>
      <c r="Q149" s="134">
        <v>0</v>
      </c>
      <c r="R149" s="134">
        <f>Q149*H149</f>
        <v>0</v>
      </c>
      <c r="S149" s="134">
        <v>0</v>
      </c>
      <c r="T149" s="135">
        <f>S149*H149</f>
        <v>0</v>
      </c>
      <c r="AR149" s="136" t="s">
        <v>131</v>
      </c>
      <c r="AT149" s="136" t="s">
        <v>127</v>
      </c>
      <c r="AU149" s="136" t="s">
        <v>95</v>
      </c>
      <c r="AY149" s="12" t="s">
        <v>126</v>
      </c>
      <c r="BE149" s="137">
        <f>IF(N149="základní",J149,0)</f>
        <v>0</v>
      </c>
      <c r="BF149" s="137">
        <f>IF(N149="snížená",J149,0)</f>
        <v>0</v>
      </c>
      <c r="BG149" s="137">
        <f>IF(N149="zákl. přenesená",J149,0)</f>
        <v>0</v>
      </c>
      <c r="BH149" s="137">
        <f>IF(N149="sníž. přenesená",J149,0)</f>
        <v>0</v>
      </c>
      <c r="BI149" s="137">
        <f>IF(N149="nulová",J149,0)</f>
        <v>0</v>
      </c>
      <c r="BJ149" s="12" t="s">
        <v>95</v>
      </c>
      <c r="BK149" s="137">
        <f>ROUND(I149*H149,2)</f>
        <v>0</v>
      </c>
      <c r="BL149" s="12" t="s">
        <v>131</v>
      </c>
      <c r="BM149" s="136" t="s">
        <v>204</v>
      </c>
    </row>
    <row r="150" spans="2:47" s="1" customFormat="1" ht="175.5">
      <c r="B150" s="28"/>
      <c r="D150" s="138" t="s">
        <v>133</v>
      </c>
      <c r="F150" s="139" t="s">
        <v>205</v>
      </c>
      <c r="I150" s="140"/>
      <c r="L150" s="28"/>
      <c r="M150" s="141"/>
      <c r="T150" s="52"/>
      <c r="AT150" s="12" t="s">
        <v>133</v>
      </c>
      <c r="AU150" s="12" t="s">
        <v>95</v>
      </c>
    </row>
    <row r="151" spans="2:65" s="1" customFormat="1" ht="49.15" customHeight="1">
      <c r="B151" s="123"/>
      <c r="C151" s="124" t="s">
        <v>206</v>
      </c>
      <c r="D151" s="124" t="s">
        <v>127</v>
      </c>
      <c r="E151" s="125" t="s">
        <v>207</v>
      </c>
      <c r="F151" s="126" t="s">
        <v>208</v>
      </c>
      <c r="G151" s="127" t="s">
        <v>130</v>
      </c>
      <c r="H151" s="128">
        <v>1</v>
      </c>
      <c r="I151" s="129"/>
      <c r="J151" s="130">
        <f>ROUND(I151*H151,2)</f>
        <v>0</v>
      </c>
      <c r="K151" s="131"/>
      <c r="L151" s="28"/>
      <c r="M151" s="132" t="s">
        <v>4</v>
      </c>
      <c r="N151" s="133" t="s">
        <v>52</v>
      </c>
      <c r="P151" s="134">
        <f>O151*H151</f>
        <v>0</v>
      </c>
      <c r="Q151" s="134">
        <v>0</v>
      </c>
      <c r="R151" s="134">
        <f>Q151*H151</f>
        <v>0</v>
      </c>
      <c r="S151" s="134">
        <v>0</v>
      </c>
      <c r="T151" s="135">
        <f>S151*H151</f>
        <v>0</v>
      </c>
      <c r="AR151" s="136" t="s">
        <v>131</v>
      </c>
      <c r="AT151" s="136" t="s">
        <v>127</v>
      </c>
      <c r="AU151" s="136" t="s">
        <v>95</v>
      </c>
      <c r="AY151" s="12" t="s">
        <v>126</v>
      </c>
      <c r="BE151" s="137">
        <f>IF(N151="základní",J151,0)</f>
        <v>0</v>
      </c>
      <c r="BF151" s="137">
        <f>IF(N151="snížená",J151,0)</f>
        <v>0</v>
      </c>
      <c r="BG151" s="137">
        <f>IF(N151="zákl. přenesená",J151,0)</f>
        <v>0</v>
      </c>
      <c r="BH151" s="137">
        <f>IF(N151="sníž. přenesená",J151,0)</f>
        <v>0</v>
      </c>
      <c r="BI151" s="137">
        <f>IF(N151="nulová",J151,0)</f>
        <v>0</v>
      </c>
      <c r="BJ151" s="12" t="s">
        <v>95</v>
      </c>
      <c r="BK151" s="137">
        <f>ROUND(I151*H151,2)</f>
        <v>0</v>
      </c>
      <c r="BL151" s="12" t="s">
        <v>131</v>
      </c>
      <c r="BM151" s="136" t="s">
        <v>209</v>
      </c>
    </row>
    <row r="152" spans="2:47" s="1" customFormat="1" ht="107.25">
      <c r="B152" s="28"/>
      <c r="D152" s="138" t="s">
        <v>133</v>
      </c>
      <c r="F152" s="139" t="s">
        <v>210</v>
      </c>
      <c r="I152" s="140"/>
      <c r="L152" s="28"/>
      <c r="M152" s="141"/>
      <c r="T152" s="52"/>
      <c r="AT152" s="12" t="s">
        <v>133</v>
      </c>
      <c r="AU152" s="12" t="s">
        <v>95</v>
      </c>
    </row>
    <row r="153" spans="2:65" s="1" customFormat="1" ht="44.25" customHeight="1">
      <c r="B153" s="123"/>
      <c r="C153" s="124" t="s">
        <v>211</v>
      </c>
      <c r="D153" s="124" t="s">
        <v>127</v>
      </c>
      <c r="E153" s="125" t="s">
        <v>212</v>
      </c>
      <c r="F153" s="126" t="s">
        <v>213</v>
      </c>
      <c r="G153" s="127" t="s">
        <v>130</v>
      </c>
      <c r="H153" s="128">
        <v>1</v>
      </c>
      <c r="I153" s="129"/>
      <c r="J153" s="130">
        <f>ROUND(I153*H153,2)</f>
        <v>0</v>
      </c>
      <c r="K153" s="131"/>
      <c r="L153" s="28"/>
      <c r="M153" s="132" t="s">
        <v>4</v>
      </c>
      <c r="N153" s="133" t="s">
        <v>52</v>
      </c>
      <c r="P153" s="134">
        <f>O153*H153</f>
        <v>0</v>
      </c>
      <c r="Q153" s="134">
        <v>0</v>
      </c>
      <c r="R153" s="134">
        <f>Q153*H153</f>
        <v>0</v>
      </c>
      <c r="S153" s="134">
        <v>0</v>
      </c>
      <c r="T153" s="135">
        <f>S153*H153</f>
        <v>0</v>
      </c>
      <c r="AR153" s="136" t="s">
        <v>131</v>
      </c>
      <c r="AT153" s="136" t="s">
        <v>127</v>
      </c>
      <c r="AU153" s="136" t="s">
        <v>95</v>
      </c>
      <c r="AY153" s="12" t="s">
        <v>126</v>
      </c>
      <c r="BE153" s="137">
        <f>IF(N153="základní",J153,0)</f>
        <v>0</v>
      </c>
      <c r="BF153" s="137">
        <f>IF(N153="snížená",J153,0)</f>
        <v>0</v>
      </c>
      <c r="BG153" s="137">
        <f>IF(N153="zákl. přenesená",J153,0)</f>
        <v>0</v>
      </c>
      <c r="BH153" s="137">
        <f>IF(N153="sníž. přenesená",J153,0)</f>
        <v>0</v>
      </c>
      <c r="BI153" s="137">
        <f>IF(N153="nulová",J153,0)</f>
        <v>0</v>
      </c>
      <c r="BJ153" s="12" t="s">
        <v>95</v>
      </c>
      <c r="BK153" s="137">
        <f>ROUND(I153*H153,2)</f>
        <v>0</v>
      </c>
      <c r="BL153" s="12" t="s">
        <v>131</v>
      </c>
      <c r="BM153" s="136" t="s">
        <v>214</v>
      </c>
    </row>
    <row r="154" spans="2:47" s="1" customFormat="1" ht="68.25">
      <c r="B154" s="28"/>
      <c r="D154" s="138" t="s">
        <v>133</v>
      </c>
      <c r="F154" s="139" t="s">
        <v>215</v>
      </c>
      <c r="I154" s="140"/>
      <c r="L154" s="28"/>
      <c r="M154" s="141"/>
      <c r="T154" s="52"/>
      <c r="AT154" s="12" t="s">
        <v>133</v>
      </c>
      <c r="AU154" s="12" t="s">
        <v>95</v>
      </c>
    </row>
    <row r="155" spans="2:65" s="1" customFormat="1" ht="49.15" customHeight="1">
      <c r="B155" s="123"/>
      <c r="C155" s="124" t="s">
        <v>216</v>
      </c>
      <c r="D155" s="124" t="s">
        <v>127</v>
      </c>
      <c r="E155" s="125" t="s">
        <v>217</v>
      </c>
      <c r="F155" s="126" t="s">
        <v>218</v>
      </c>
      <c r="G155" s="127" t="s">
        <v>130</v>
      </c>
      <c r="H155" s="128">
        <v>1</v>
      </c>
      <c r="I155" s="129"/>
      <c r="J155" s="130">
        <f>ROUND(I155*H155,2)</f>
        <v>0</v>
      </c>
      <c r="K155" s="131"/>
      <c r="L155" s="28"/>
      <c r="M155" s="132" t="s">
        <v>4</v>
      </c>
      <c r="N155" s="133" t="s">
        <v>52</v>
      </c>
      <c r="P155" s="134">
        <f>O155*H155</f>
        <v>0</v>
      </c>
      <c r="Q155" s="134">
        <v>0</v>
      </c>
      <c r="R155" s="134">
        <f>Q155*H155</f>
        <v>0</v>
      </c>
      <c r="S155" s="134">
        <v>0</v>
      </c>
      <c r="T155" s="135">
        <f>S155*H155</f>
        <v>0</v>
      </c>
      <c r="AR155" s="136" t="s">
        <v>131</v>
      </c>
      <c r="AT155" s="136" t="s">
        <v>127</v>
      </c>
      <c r="AU155" s="136" t="s">
        <v>95</v>
      </c>
      <c r="AY155" s="12" t="s">
        <v>126</v>
      </c>
      <c r="BE155" s="137">
        <f>IF(N155="základní",J155,0)</f>
        <v>0</v>
      </c>
      <c r="BF155" s="137">
        <f>IF(N155="snížená",J155,0)</f>
        <v>0</v>
      </c>
      <c r="BG155" s="137">
        <f>IF(N155="zákl. přenesená",J155,0)</f>
        <v>0</v>
      </c>
      <c r="BH155" s="137">
        <f>IF(N155="sníž. přenesená",J155,0)</f>
        <v>0</v>
      </c>
      <c r="BI155" s="137">
        <f>IF(N155="nulová",J155,0)</f>
        <v>0</v>
      </c>
      <c r="BJ155" s="12" t="s">
        <v>95</v>
      </c>
      <c r="BK155" s="137">
        <f>ROUND(I155*H155,2)</f>
        <v>0</v>
      </c>
      <c r="BL155" s="12" t="s">
        <v>131</v>
      </c>
      <c r="BM155" s="136" t="s">
        <v>219</v>
      </c>
    </row>
    <row r="156" spans="2:47" s="1" customFormat="1" ht="78">
      <c r="B156" s="28"/>
      <c r="D156" s="138" t="s">
        <v>133</v>
      </c>
      <c r="F156" s="139" t="s">
        <v>220</v>
      </c>
      <c r="I156" s="140"/>
      <c r="L156" s="28"/>
      <c r="M156" s="141"/>
      <c r="T156" s="52"/>
      <c r="AT156" s="12" t="s">
        <v>133</v>
      </c>
      <c r="AU156" s="12" t="s">
        <v>95</v>
      </c>
    </row>
    <row r="157" spans="2:65" s="1" customFormat="1" ht="49.15" customHeight="1">
      <c r="B157" s="123"/>
      <c r="C157" s="124" t="s">
        <v>221</v>
      </c>
      <c r="D157" s="124" t="s">
        <v>127</v>
      </c>
      <c r="E157" s="125" t="s">
        <v>222</v>
      </c>
      <c r="F157" s="126" t="s">
        <v>223</v>
      </c>
      <c r="G157" s="127" t="s">
        <v>130</v>
      </c>
      <c r="H157" s="128">
        <v>1</v>
      </c>
      <c r="I157" s="129"/>
      <c r="J157" s="130">
        <f>ROUND(I157*H157,2)</f>
        <v>0</v>
      </c>
      <c r="K157" s="131"/>
      <c r="L157" s="28"/>
      <c r="M157" s="132" t="s">
        <v>4</v>
      </c>
      <c r="N157" s="133" t="s">
        <v>52</v>
      </c>
      <c r="P157" s="134">
        <f>O157*H157</f>
        <v>0</v>
      </c>
      <c r="Q157" s="134">
        <v>0</v>
      </c>
      <c r="R157" s="134">
        <f>Q157*H157</f>
        <v>0</v>
      </c>
      <c r="S157" s="134">
        <v>0</v>
      </c>
      <c r="T157" s="135">
        <f>S157*H157</f>
        <v>0</v>
      </c>
      <c r="AR157" s="136" t="s">
        <v>131</v>
      </c>
      <c r="AT157" s="136" t="s">
        <v>127</v>
      </c>
      <c r="AU157" s="136" t="s">
        <v>95</v>
      </c>
      <c r="AY157" s="12" t="s">
        <v>126</v>
      </c>
      <c r="BE157" s="137">
        <f>IF(N157="základní",J157,0)</f>
        <v>0</v>
      </c>
      <c r="BF157" s="137">
        <f>IF(N157="snížená",J157,0)</f>
        <v>0</v>
      </c>
      <c r="BG157" s="137">
        <f>IF(N157="zákl. přenesená",J157,0)</f>
        <v>0</v>
      </c>
      <c r="BH157" s="137">
        <f>IF(N157="sníž. přenesená",J157,0)</f>
        <v>0</v>
      </c>
      <c r="BI157" s="137">
        <f>IF(N157="nulová",J157,0)</f>
        <v>0</v>
      </c>
      <c r="BJ157" s="12" t="s">
        <v>95</v>
      </c>
      <c r="BK157" s="137">
        <f>ROUND(I157*H157,2)</f>
        <v>0</v>
      </c>
      <c r="BL157" s="12" t="s">
        <v>131</v>
      </c>
      <c r="BM157" s="136" t="s">
        <v>224</v>
      </c>
    </row>
    <row r="158" spans="2:47" s="1" customFormat="1" ht="87.75">
      <c r="B158" s="28"/>
      <c r="D158" s="138" t="s">
        <v>133</v>
      </c>
      <c r="F158" s="139" t="s">
        <v>225</v>
      </c>
      <c r="I158" s="140"/>
      <c r="L158" s="28"/>
      <c r="M158" s="141"/>
      <c r="T158" s="52"/>
      <c r="AT158" s="12" t="s">
        <v>133</v>
      </c>
      <c r="AU158" s="12" t="s">
        <v>95</v>
      </c>
    </row>
    <row r="159" spans="2:65" s="1" customFormat="1" ht="24.2" customHeight="1">
      <c r="B159" s="123"/>
      <c r="C159" s="124" t="s">
        <v>10</v>
      </c>
      <c r="D159" s="124" t="s">
        <v>127</v>
      </c>
      <c r="E159" s="125" t="s">
        <v>226</v>
      </c>
      <c r="F159" s="126" t="s">
        <v>227</v>
      </c>
      <c r="G159" s="127" t="s">
        <v>228</v>
      </c>
      <c r="H159" s="142"/>
      <c r="I159" s="129"/>
      <c r="J159" s="130">
        <f>ROUND(I159*H159,2)</f>
        <v>0</v>
      </c>
      <c r="K159" s="131"/>
      <c r="L159" s="28"/>
      <c r="M159" s="143" t="s">
        <v>4</v>
      </c>
      <c r="N159" s="144" t="s">
        <v>52</v>
      </c>
      <c r="O159" s="145"/>
      <c r="P159" s="146">
        <f>O159*H159</f>
        <v>0</v>
      </c>
      <c r="Q159" s="146">
        <v>0</v>
      </c>
      <c r="R159" s="146">
        <f>Q159*H159</f>
        <v>0</v>
      </c>
      <c r="S159" s="146">
        <v>0</v>
      </c>
      <c r="T159" s="147">
        <f>S159*H159</f>
        <v>0</v>
      </c>
      <c r="AR159" s="136" t="s">
        <v>201</v>
      </c>
      <c r="AT159" s="136" t="s">
        <v>127</v>
      </c>
      <c r="AU159" s="136" t="s">
        <v>95</v>
      </c>
      <c r="AY159" s="12" t="s">
        <v>126</v>
      </c>
      <c r="BE159" s="137">
        <f>IF(N159="základní",J159,0)</f>
        <v>0</v>
      </c>
      <c r="BF159" s="137">
        <f>IF(N159="snížená",J159,0)</f>
        <v>0</v>
      </c>
      <c r="BG159" s="137">
        <f>IF(N159="zákl. přenesená",J159,0)</f>
        <v>0</v>
      </c>
      <c r="BH159" s="137">
        <f>IF(N159="sníž. přenesená",J159,0)</f>
        <v>0</v>
      </c>
      <c r="BI159" s="137">
        <f>IF(N159="nulová",J159,0)</f>
        <v>0</v>
      </c>
      <c r="BJ159" s="12" t="s">
        <v>95</v>
      </c>
      <c r="BK159" s="137">
        <f>ROUND(I159*H159,2)</f>
        <v>0</v>
      </c>
      <c r="BL159" s="12" t="s">
        <v>201</v>
      </c>
      <c r="BM159" s="136" t="s">
        <v>229</v>
      </c>
    </row>
    <row r="160" spans="2:12" s="1" customFormat="1" ht="6.95" customHeight="1">
      <c r="B160" s="40"/>
      <c r="C160" s="41"/>
      <c r="D160" s="41"/>
      <c r="E160" s="41"/>
      <c r="F160" s="41"/>
      <c r="G160" s="41"/>
      <c r="H160" s="41"/>
      <c r="I160" s="41"/>
      <c r="J160" s="41"/>
      <c r="K160" s="41"/>
      <c r="L160" s="28"/>
    </row>
  </sheetData>
  <autoFilter ref="C116:K159"/>
  <mergeCells count="10">
    <mergeCell ref="E87:H87"/>
    <mergeCell ref="E107:H107"/>
    <mergeCell ref="E109:H109"/>
    <mergeCell ref="L2:V2"/>
    <mergeCell ref="E24:H2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5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56" t="s">
        <v>8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2" t="s">
        <v>100</v>
      </c>
    </row>
    <row r="3" spans="2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97</v>
      </c>
    </row>
    <row r="4" spans="2:46" ht="24.95" customHeight="1">
      <c r="B4" s="15"/>
      <c r="D4" s="16" t="s">
        <v>101</v>
      </c>
      <c r="L4" s="15"/>
      <c r="M4" s="84" t="s">
        <v>13</v>
      </c>
      <c r="AT4" s="12" t="s">
        <v>6</v>
      </c>
    </row>
    <row r="5" spans="2:12" ht="6.95" customHeight="1">
      <c r="B5" s="15"/>
      <c r="L5" s="15"/>
    </row>
    <row r="6" spans="2:12" ht="12" customHeight="1">
      <c r="B6" s="15"/>
      <c r="D6" s="22" t="s">
        <v>19</v>
      </c>
      <c r="L6" s="15"/>
    </row>
    <row r="7" spans="2:12" ht="26.25" customHeight="1">
      <c r="B7" s="15"/>
      <c r="E7" s="195" t="str">
        <f>'Rekapitulace stavby'!K6</f>
        <v>Celková rekonstrukce domu Chopin - interiérové vybavení (budova A+C)</v>
      </c>
      <c r="F7" s="196"/>
      <c r="G7" s="196"/>
      <c r="H7" s="196"/>
      <c r="L7" s="15"/>
    </row>
    <row r="8" spans="2:12" s="1" customFormat="1" ht="12" customHeight="1">
      <c r="B8" s="28"/>
      <c r="D8" s="22" t="s">
        <v>102</v>
      </c>
      <c r="L8" s="28"/>
    </row>
    <row r="9" spans="2:12" s="1" customFormat="1" ht="16.5" customHeight="1">
      <c r="B9" s="28"/>
      <c r="E9" s="169" t="s">
        <v>230</v>
      </c>
      <c r="F9" s="194"/>
      <c r="G9" s="194"/>
      <c r="H9" s="194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2" t="s">
        <v>20</v>
      </c>
      <c r="F11" s="20" t="s">
        <v>21</v>
      </c>
      <c r="I11" s="22" t="s">
        <v>22</v>
      </c>
      <c r="J11" s="20" t="s">
        <v>4</v>
      </c>
      <c r="L11" s="28"/>
    </row>
    <row r="12" spans="2:12" s="1" customFormat="1" ht="12" customHeight="1">
      <c r="B12" s="28"/>
      <c r="D12" s="22" t="s">
        <v>24</v>
      </c>
      <c r="F12" s="20" t="s">
        <v>2</v>
      </c>
      <c r="I12" s="22" t="s">
        <v>25</v>
      </c>
      <c r="J12" s="48" t="str">
        <f>'Rekapitulace stavby'!AN8</f>
        <v>6. 1. 2023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2" t="s">
        <v>31</v>
      </c>
      <c r="I14" s="22" t="s">
        <v>32</v>
      </c>
      <c r="J14" s="20" t="s">
        <v>33</v>
      </c>
      <c r="L14" s="28"/>
    </row>
    <row r="15" spans="2:12" s="1" customFormat="1" ht="18" customHeight="1">
      <c r="B15" s="28"/>
      <c r="E15" s="20" t="s">
        <v>34</v>
      </c>
      <c r="I15" s="22" t="s">
        <v>35</v>
      </c>
      <c r="J15" s="20" t="s">
        <v>36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2" t="s">
        <v>37</v>
      </c>
      <c r="I17" s="22" t="s">
        <v>32</v>
      </c>
      <c r="J17" s="23" t="str">
        <f>'Rekapitulace stavby'!AN13</f>
        <v>Vyplň údaj</v>
      </c>
      <c r="L17" s="28"/>
    </row>
    <row r="18" spans="2:12" s="1" customFormat="1" ht="18" customHeight="1">
      <c r="B18" s="28"/>
      <c r="E18" s="197" t="str">
        <f>'Rekapitulace stavby'!E14</f>
        <v>Vyplň údaj</v>
      </c>
      <c r="F18" s="188"/>
      <c r="G18" s="188"/>
      <c r="H18" s="188"/>
      <c r="I18" s="22" t="s">
        <v>35</v>
      </c>
      <c r="J18" s="23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2" t="s">
        <v>39</v>
      </c>
      <c r="I20" s="22" t="s">
        <v>32</v>
      </c>
      <c r="J20" s="20" t="s">
        <v>40</v>
      </c>
      <c r="L20" s="28"/>
    </row>
    <row r="21" spans="2:12" s="1" customFormat="1" ht="18" customHeight="1">
      <c r="B21" s="28"/>
      <c r="E21" s="20" t="s">
        <v>41</v>
      </c>
      <c r="I21" s="22" t="s">
        <v>35</v>
      </c>
      <c r="J21" s="20" t="s">
        <v>42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2" t="s">
        <v>44</v>
      </c>
      <c r="I23" s="22" t="s">
        <v>32</v>
      </c>
      <c r="J23" s="23" t="str">
        <f>'Rekapitulace stavby'!AN19</f>
        <v>Vyplň údaj</v>
      </c>
      <c r="L23" s="28"/>
    </row>
    <row r="24" spans="2:12" s="1" customFormat="1" ht="18" customHeight="1">
      <c r="B24" s="28"/>
      <c r="E24" s="197" t="str">
        <f>'Rekapitulace stavby'!E20</f>
        <v>Vyplň údaj</v>
      </c>
      <c r="F24" s="188"/>
      <c r="G24" s="188"/>
      <c r="H24" s="188"/>
      <c r="I24" s="22" t="s">
        <v>35</v>
      </c>
      <c r="J24" s="23" t="str">
        <f>'Rekapitulace stavby'!AN20</f>
        <v>Vyplň údaj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2" t="s">
        <v>45</v>
      </c>
      <c r="L26" s="28"/>
    </row>
    <row r="27" spans="2:12" s="7" customFormat="1" ht="207.75" customHeight="1">
      <c r="B27" s="85"/>
      <c r="E27" s="190" t="s">
        <v>104</v>
      </c>
      <c r="F27" s="190"/>
      <c r="G27" s="190"/>
      <c r="H27" s="190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47</v>
      </c>
      <c r="J30" s="62">
        <f>ROUND(J117,2)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49</v>
      </c>
      <c r="I32" s="31" t="s">
        <v>48</v>
      </c>
      <c r="J32" s="31" t="s">
        <v>50</v>
      </c>
      <c r="L32" s="28"/>
    </row>
    <row r="33" spans="2:12" s="1" customFormat="1" ht="14.45" customHeight="1">
      <c r="B33" s="28"/>
      <c r="D33" s="51" t="s">
        <v>51</v>
      </c>
      <c r="E33" s="22" t="s">
        <v>52</v>
      </c>
      <c r="F33" s="87">
        <f>ROUND((SUM(BE117:BE151)),2)</f>
        <v>0</v>
      </c>
      <c r="I33" s="88">
        <v>0.21</v>
      </c>
      <c r="J33" s="87">
        <f>ROUND(((SUM(BE117:BE151))*I33),2)</f>
        <v>0</v>
      </c>
      <c r="L33" s="28"/>
    </row>
    <row r="34" spans="2:12" s="1" customFormat="1" ht="14.45" customHeight="1">
      <c r="B34" s="28"/>
      <c r="E34" s="22" t="s">
        <v>53</v>
      </c>
      <c r="F34" s="87">
        <f>ROUND((SUM(BF117:BF151)),2)</f>
        <v>0</v>
      </c>
      <c r="I34" s="88">
        <v>0.15</v>
      </c>
      <c r="J34" s="87">
        <f>ROUND(((SUM(BF117:BF151))*I34),2)</f>
        <v>0</v>
      </c>
      <c r="L34" s="28"/>
    </row>
    <row r="35" spans="2:12" s="1" customFormat="1" ht="14.45" customHeight="1" hidden="1">
      <c r="B35" s="28"/>
      <c r="E35" s="22" t="s">
        <v>54</v>
      </c>
      <c r="F35" s="87">
        <f>ROUND((SUM(BG117:BG151)),2)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2" t="s">
        <v>55</v>
      </c>
      <c r="F36" s="87">
        <f>ROUND((SUM(BH117:BH151)),2)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2" t="s">
        <v>56</v>
      </c>
      <c r="F37" s="87">
        <f>ROUND((SUM(BI117:BI151)),2)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57</v>
      </c>
      <c r="E39" s="53"/>
      <c r="F39" s="53"/>
      <c r="G39" s="91" t="s">
        <v>58</v>
      </c>
      <c r="H39" s="92" t="s">
        <v>59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5"/>
      <c r="L41" s="15"/>
    </row>
    <row r="42" spans="2:12" ht="14.45" customHeight="1">
     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s="15"/>
    </row>
    <row r="45" spans="2:12" ht="14.45" customHeight="1">
      <c r="B45" s="15"/>
      <c r="L45" s="15"/>
    </row>
    <row r="46" spans="2:12" ht="14.45" customHeight="1">
      <c r="B46" s="15"/>
      <c r="L46" s="15"/>
    </row>
    <row r="47" spans="2:12" ht="14.45" customHeight="1">
      <c r="B47" s="15"/>
      <c r="L47" s="15"/>
    </row>
    <row r="48" spans="2:12" ht="14.45" customHeight="1">
      <c r="B48" s="15"/>
      <c r="L48" s="15"/>
    </row>
    <row r="49" spans="2:12" ht="14.45" customHeight="1">
      <c r="B49" s="15"/>
      <c r="L49" s="15"/>
    </row>
    <row r="50" spans="2:12" s="1" customFormat="1" ht="14.45" customHeight="1">
      <c r="B50" s="28"/>
      <c r="D50" s="37" t="s">
        <v>60</v>
      </c>
      <c r="E50" s="38"/>
      <c r="F50" s="38"/>
      <c r="G50" s="37" t="s">
        <v>61</v>
      </c>
      <c r="H50" s="38"/>
      <c r="I50" s="38"/>
      <c r="J50" s="38"/>
      <c r="K50" s="38"/>
      <c r="L50" s="28"/>
    </row>
    <row r="51" spans="2:12" ht="11.25">
      <c r="B51" s="15"/>
      <c r="L51" s="15"/>
    </row>
    <row r="52" spans="2:12" ht="11.25">
      <c r="B52" s="15"/>
      <c r="L52" s="15"/>
    </row>
    <row r="53" spans="2:12" ht="11.25">
      <c r="B53" s="15"/>
      <c r="L53" s="15"/>
    </row>
    <row r="54" spans="2:12" ht="11.25">
      <c r="B54" s="15"/>
      <c r="L54" s="15"/>
    </row>
    <row r="55" spans="2:12" ht="11.25">
      <c r="B55" s="15"/>
      <c r="L55" s="15"/>
    </row>
    <row r="56" spans="2:12" ht="11.25">
      <c r="B56" s="15"/>
      <c r="L56" s="15"/>
    </row>
    <row r="57" spans="2:12" ht="11.25">
      <c r="B57" s="15"/>
      <c r="L57" s="15"/>
    </row>
    <row r="58" spans="2:12" ht="11.25">
      <c r="B58" s="15"/>
      <c r="L58" s="15"/>
    </row>
    <row r="59" spans="2:12" ht="11.25">
      <c r="B59" s="15"/>
      <c r="L59" s="15"/>
    </row>
    <row r="60" spans="2:12" ht="11.25">
      <c r="B60" s="15"/>
      <c r="L60" s="15"/>
    </row>
    <row r="61" spans="2:12" s="1" customFormat="1" ht="12.75">
      <c r="B61" s="28"/>
      <c r="D61" s="39" t="s">
        <v>62</v>
      </c>
      <c r="E61" s="30"/>
      <c r="F61" s="95" t="s">
        <v>63</v>
      </c>
      <c r="G61" s="39" t="s">
        <v>62</v>
      </c>
      <c r="H61" s="30"/>
      <c r="I61" s="30"/>
      <c r="J61" s="96" t="s">
        <v>63</v>
      </c>
      <c r="K61" s="30"/>
      <c r="L61" s="28"/>
    </row>
    <row r="62" spans="2:12" ht="11.25">
      <c r="B62" s="15"/>
      <c r="L62" s="15"/>
    </row>
    <row r="63" spans="2:12" ht="11.25">
      <c r="B63" s="15"/>
      <c r="L63" s="15"/>
    </row>
    <row r="64" spans="2:12" ht="11.25">
      <c r="B64" s="15"/>
      <c r="L64" s="15"/>
    </row>
    <row r="65" spans="2:12" s="1" customFormat="1" ht="12.75">
      <c r="B65" s="28"/>
      <c r="D65" s="37" t="s">
        <v>64</v>
      </c>
      <c r="E65" s="38"/>
      <c r="F65" s="38"/>
      <c r="G65" s="37" t="s">
        <v>65</v>
      </c>
      <c r="H65" s="38"/>
      <c r="I65" s="38"/>
      <c r="J65" s="38"/>
      <c r="K65" s="38"/>
      <c r="L65" s="28"/>
    </row>
    <row r="66" spans="2:12" ht="11.25">
      <c r="B66" s="15"/>
      <c r="L66" s="15"/>
    </row>
    <row r="67" spans="2:12" ht="11.25">
      <c r="B67" s="15"/>
      <c r="L67" s="15"/>
    </row>
    <row r="68" spans="2:12" ht="11.25">
      <c r="B68" s="15"/>
      <c r="L68" s="15"/>
    </row>
    <row r="69" spans="2:12" ht="11.25">
      <c r="B69" s="15"/>
      <c r="L69" s="15"/>
    </row>
    <row r="70" spans="2:12" ht="11.25">
      <c r="B70" s="15"/>
      <c r="L70" s="15"/>
    </row>
    <row r="71" spans="2:12" ht="11.25">
      <c r="B71" s="15"/>
      <c r="L71" s="15"/>
    </row>
    <row r="72" spans="2:12" ht="11.25">
      <c r="B72" s="15"/>
      <c r="L72" s="15"/>
    </row>
    <row r="73" spans="2:12" ht="11.25">
      <c r="B73" s="15"/>
      <c r="L73" s="15"/>
    </row>
    <row r="74" spans="2:12" ht="11.25">
      <c r="B74" s="15"/>
      <c r="L74" s="15"/>
    </row>
    <row r="75" spans="2:12" ht="11.25">
      <c r="B75" s="15"/>
      <c r="L75" s="15"/>
    </row>
    <row r="76" spans="2:12" s="1" customFormat="1" ht="12.75">
      <c r="B76" s="28"/>
      <c r="D76" s="39" t="s">
        <v>62</v>
      </c>
      <c r="E76" s="30"/>
      <c r="F76" s="95" t="s">
        <v>63</v>
      </c>
      <c r="G76" s="39" t="s">
        <v>62</v>
      </c>
      <c r="H76" s="30"/>
      <c r="I76" s="30"/>
      <c r="J76" s="96" t="s">
        <v>63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6" t="s">
        <v>105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2" t="s">
        <v>19</v>
      </c>
      <c r="L84" s="28"/>
    </row>
    <row r="85" spans="2:12" s="1" customFormat="1" ht="26.25" customHeight="1">
      <c r="B85" s="28"/>
      <c r="E85" s="195" t="str">
        <f>E7</f>
        <v>Celková rekonstrukce domu Chopin - interiérové vybavení (budova A+C)</v>
      </c>
      <c r="F85" s="196"/>
      <c r="G85" s="196"/>
      <c r="H85" s="196"/>
      <c r="L85" s="28"/>
    </row>
    <row r="86" spans="2:12" s="1" customFormat="1" ht="12" customHeight="1">
      <c r="B86" s="28"/>
      <c r="C86" s="22" t="s">
        <v>102</v>
      </c>
      <c r="L86" s="28"/>
    </row>
    <row r="87" spans="2:12" s="1" customFormat="1" ht="16.5" customHeight="1">
      <c r="B87" s="28"/>
      <c r="E87" s="169" t="str">
        <f>E9</f>
        <v>SO 02 - Mobiliář</v>
      </c>
      <c r="F87" s="194"/>
      <c r="G87" s="194"/>
      <c r="H87" s="194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2" t="s">
        <v>24</v>
      </c>
      <c r="F89" s="20" t="str">
        <f>F12</f>
        <v>Hlavní tř. 48/27, 353 01 Mariánské Lázně</v>
      </c>
      <c r="I89" s="22" t="s">
        <v>25</v>
      </c>
      <c r="J89" s="48" t="str">
        <f>IF(J12="","",J12)</f>
        <v>6. 1. 2023</v>
      </c>
      <c r="L89" s="28"/>
    </row>
    <row r="90" spans="2:12" s="1" customFormat="1" ht="6.95" customHeight="1">
      <c r="B90" s="28"/>
      <c r="L90" s="28"/>
    </row>
    <row r="91" spans="2:12" s="1" customFormat="1" ht="25.7" customHeight="1">
      <c r="B91" s="28"/>
      <c r="C91" s="22" t="s">
        <v>31</v>
      </c>
      <c r="F91" s="20" t="str">
        <f>E15</f>
        <v>Město Mariánské Lázně</v>
      </c>
      <c r="I91" s="22" t="s">
        <v>39</v>
      </c>
      <c r="J91" s="26" t="str">
        <f>E21</f>
        <v>Ing.arch. Ondřej Tuček</v>
      </c>
      <c r="L91" s="28"/>
    </row>
    <row r="92" spans="2:12" s="1" customFormat="1" ht="25.7" customHeight="1">
      <c r="B92" s="28"/>
      <c r="C92" s="22" t="s">
        <v>37</v>
      </c>
      <c r="F92" s="20" t="str">
        <f>IF(E18="","",E18)</f>
        <v>Vyplň údaj</v>
      </c>
      <c r="I92" s="22" t="s">
        <v>44</v>
      </c>
      <c r="J92" s="26" t="str">
        <f>E24</f>
        <v>Vyplň údaj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106</v>
      </c>
      <c r="D94" s="89"/>
      <c r="E94" s="89"/>
      <c r="F94" s="89"/>
      <c r="G94" s="89"/>
      <c r="H94" s="89"/>
      <c r="I94" s="89"/>
      <c r="J94" s="98" t="s">
        <v>107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108</v>
      </c>
      <c r="J96" s="62">
        <f>J117</f>
        <v>0</v>
      </c>
      <c r="L96" s="28"/>
      <c r="AU96" s="12" t="s">
        <v>109</v>
      </c>
    </row>
    <row r="97" spans="2:12" s="8" customFormat="1" ht="24.95" customHeight="1">
      <c r="B97" s="100"/>
      <c r="D97" s="101" t="s">
        <v>231</v>
      </c>
      <c r="E97" s="102"/>
      <c r="F97" s="102"/>
      <c r="G97" s="102"/>
      <c r="H97" s="102"/>
      <c r="I97" s="102"/>
      <c r="J97" s="103">
        <f>J118</f>
        <v>0</v>
      </c>
      <c r="L97" s="100"/>
    </row>
    <row r="98" spans="2:12" s="1" customFormat="1" ht="21.75" customHeight="1">
      <c r="B98" s="28"/>
      <c r="L98" s="28"/>
    </row>
    <row r="99" spans="2:12" s="1" customFormat="1" ht="6.95" customHeight="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28"/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28"/>
    </row>
    <row r="104" spans="2:12" s="1" customFormat="1" ht="24.95" customHeight="1">
      <c r="B104" s="28"/>
      <c r="C104" s="16" t="s">
        <v>111</v>
      </c>
      <c r="L104" s="28"/>
    </row>
    <row r="105" spans="2:12" s="1" customFormat="1" ht="6.95" customHeight="1">
      <c r="B105" s="28"/>
      <c r="L105" s="28"/>
    </row>
    <row r="106" spans="2:12" s="1" customFormat="1" ht="12" customHeight="1">
      <c r="B106" s="28"/>
      <c r="C106" s="22" t="s">
        <v>19</v>
      </c>
      <c r="L106" s="28"/>
    </row>
    <row r="107" spans="2:12" s="1" customFormat="1" ht="26.25" customHeight="1">
      <c r="B107" s="28"/>
      <c r="E107" s="195" t="str">
        <f>E7</f>
        <v>Celková rekonstrukce domu Chopin - interiérové vybavení (budova A+C)</v>
      </c>
      <c r="F107" s="196"/>
      <c r="G107" s="196"/>
      <c r="H107" s="196"/>
      <c r="L107" s="28"/>
    </row>
    <row r="108" spans="2:12" s="1" customFormat="1" ht="12" customHeight="1">
      <c r="B108" s="28"/>
      <c r="C108" s="22" t="s">
        <v>102</v>
      </c>
      <c r="L108" s="28"/>
    </row>
    <row r="109" spans="2:12" s="1" customFormat="1" ht="16.5" customHeight="1">
      <c r="B109" s="28"/>
      <c r="E109" s="169" t="str">
        <f>E9</f>
        <v>SO 02 - Mobiliář</v>
      </c>
      <c r="F109" s="194"/>
      <c r="G109" s="194"/>
      <c r="H109" s="194"/>
      <c r="L109" s="28"/>
    </row>
    <row r="110" spans="2:12" s="1" customFormat="1" ht="6.95" customHeight="1">
      <c r="B110" s="28"/>
      <c r="L110" s="28"/>
    </row>
    <row r="111" spans="2:12" s="1" customFormat="1" ht="12" customHeight="1">
      <c r="B111" s="28"/>
      <c r="C111" s="22" t="s">
        <v>24</v>
      </c>
      <c r="F111" s="20" t="str">
        <f>F12</f>
        <v>Hlavní tř. 48/27, 353 01 Mariánské Lázně</v>
      </c>
      <c r="I111" s="22" t="s">
        <v>25</v>
      </c>
      <c r="J111" s="48" t="str">
        <f>IF(J12="","",J12)</f>
        <v>6. 1. 2023</v>
      </c>
      <c r="L111" s="28"/>
    </row>
    <row r="112" spans="2:12" s="1" customFormat="1" ht="6.95" customHeight="1">
      <c r="B112" s="28"/>
      <c r="L112" s="28"/>
    </row>
    <row r="113" spans="2:12" s="1" customFormat="1" ht="25.7" customHeight="1">
      <c r="B113" s="28"/>
      <c r="C113" s="22" t="s">
        <v>31</v>
      </c>
      <c r="F113" s="20" t="str">
        <f>E15</f>
        <v>Město Mariánské Lázně</v>
      </c>
      <c r="I113" s="22" t="s">
        <v>39</v>
      </c>
      <c r="J113" s="26" t="str">
        <f>E21</f>
        <v>Ing.arch. Ondřej Tuček</v>
      </c>
      <c r="L113" s="28"/>
    </row>
    <row r="114" spans="2:12" s="1" customFormat="1" ht="25.7" customHeight="1">
      <c r="B114" s="28"/>
      <c r="C114" s="22" t="s">
        <v>37</v>
      </c>
      <c r="F114" s="20" t="str">
        <f>IF(E18="","",E18)</f>
        <v>Vyplň údaj</v>
      </c>
      <c r="I114" s="22" t="s">
        <v>44</v>
      </c>
      <c r="J114" s="26" t="str">
        <f>E24</f>
        <v>Vyplň údaj</v>
      </c>
      <c r="L114" s="28"/>
    </row>
    <row r="115" spans="2:12" s="1" customFormat="1" ht="10.35" customHeight="1">
      <c r="B115" s="28"/>
      <c r="L115" s="28"/>
    </row>
    <row r="116" spans="2:20" s="9" customFormat="1" ht="29.25" customHeight="1">
      <c r="B116" s="104"/>
      <c r="C116" s="105" t="s">
        <v>112</v>
      </c>
      <c r="D116" s="106" t="s">
        <v>72</v>
      </c>
      <c r="E116" s="106" t="s">
        <v>68</v>
      </c>
      <c r="F116" s="106" t="s">
        <v>69</v>
      </c>
      <c r="G116" s="106" t="s">
        <v>113</v>
      </c>
      <c r="H116" s="106" t="s">
        <v>114</v>
      </c>
      <c r="I116" s="106" t="s">
        <v>115</v>
      </c>
      <c r="J116" s="107" t="s">
        <v>107</v>
      </c>
      <c r="K116" s="108" t="s">
        <v>116</v>
      </c>
      <c r="L116" s="104"/>
      <c r="M116" s="55" t="s">
        <v>4</v>
      </c>
      <c r="N116" s="56" t="s">
        <v>51</v>
      </c>
      <c r="O116" s="56" t="s">
        <v>117</v>
      </c>
      <c r="P116" s="56" t="s">
        <v>118</v>
      </c>
      <c r="Q116" s="56" t="s">
        <v>119</v>
      </c>
      <c r="R116" s="56" t="s">
        <v>120</v>
      </c>
      <c r="S116" s="56" t="s">
        <v>121</v>
      </c>
      <c r="T116" s="57" t="s">
        <v>122</v>
      </c>
    </row>
    <row r="117" spans="2:63" s="1" customFormat="1" ht="22.9" customHeight="1">
      <c r="B117" s="28"/>
      <c r="C117" s="60" t="s">
        <v>123</v>
      </c>
      <c r="J117" s="109">
        <f>BK117</f>
        <v>0</v>
      </c>
      <c r="L117" s="28"/>
      <c r="M117" s="58"/>
      <c r="N117" s="49"/>
      <c r="O117" s="49"/>
      <c r="P117" s="110">
        <f>P118</f>
        <v>0</v>
      </c>
      <c r="Q117" s="49"/>
      <c r="R117" s="110">
        <f>R118</f>
        <v>0</v>
      </c>
      <c r="S117" s="49"/>
      <c r="T117" s="111">
        <f>T118</f>
        <v>0</v>
      </c>
      <c r="AT117" s="12" t="s">
        <v>86</v>
      </c>
      <c r="AU117" s="12" t="s">
        <v>109</v>
      </c>
      <c r="BK117" s="112">
        <f>BK118</f>
        <v>0</v>
      </c>
    </row>
    <row r="118" spans="2:63" s="10" customFormat="1" ht="25.9" customHeight="1">
      <c r="B118" s="113"/>
      <c r="D118" s="114" t="s">
        <v>86</v>
      </c>
      <c r="E118" s="115" t="s">
        <v>232</v>
      </c>
      <c r="F118" s="115" t="s">
        <v>233</v>
      </c>
      <c r="I118" s="116"/>
      <c r="J118" s="117">
        <f>BK118</f>
        <v>0</v>
      </c>
      <c r="L118" s="113"/>
      <c r="M118" s="118"/>
      <c r="P118" s="119">
        <f>SUM(P119:P151)</f>
        <v>0</v>
      </c>
      <c r="R118" s="119">
        <f>SUM(R119:R151)</f>
        <v>0</v>
      </c>
      <c r="T118" s="120">
        <f>SUM(T119:T151)</f>
        <v>0</v>
      </c>
      <c r="AR118" s="114" t="s">
        <v>95</v>
      </c>
      <c r="AT118" s="121" t="s">
        <v>86</v>
      </c>
      <c r="AU118" s="121" t="s">
        <v>87</v>
      </c>
      <c r="AY118" s="114" t="s">
        <v>126</v>
      </c>
      <c r="BK118" s="122">
        <f>SUM(BK119:BK151)</f>
        <v>0</v>
      </c>
    </row>
    <row r="119" spans="2:65" s="1" customFormat="1" ht="33" customHeight="1">
      <c r="B119" s="123"/>
      <c r="C119" s="124" t="s">
        <v>95</v>
      </c>
      <c r="D119" s="124" t="s">
        <v>127</v>
      </c>
      <c r="E119" s="125" t="s">
        <v>234</v>
      </c>
      <c r="F119" s="126" t="s">
        <v>235</v>
      </c>
      <c r="G119" s="127" t="s">
        <v>130</v>
      </c>
      <c r="H119" s="128">
        <v>2</v>
      </c>
      <c r="I119" s="129"/>
      <c r="J119" s="130">
        <f>ROUND(I119*H119,2)</f>
        <v>0</v>
      </c>
      <c r="K119" s="131"/>
      <c r="L119" s="28"/>
      <c r="M119" s="132" t="s">
        <v>4</v>
      </c>
      <c r="N119" s="133" t="s">
        <v>52</v>
      </c>
      <c r="P119" s="134">
        <f>O119*H119</f>
        <v>0</v>
      </c>
      <c r="Q119" s="134">
        <v>0</v>
      </c>
      <c r="R119" s="134">
        <f>Q119*H119</f>
        <v>0</v>
      </c>
      <c r="S119" s="134">
        <v>0</v>
      </c>
      <c r="T119" s="135">
        <f>S119*H119</f>
        <v>0</v>
      </c>
      <c r="AR119" s="136" t="s">
        <v>131</v>
      </c>
      <c r="AT119" s="136" t="s">
        <v>127</v>
      </c>
      <c r="AU119" s="136" t="s">
        <v>95</v>
      </c>
      <c r="AY119" s="12" t="s">
        <v>126</v>
      </c>
      <c r="BE119" s="137">
        <f>IF(N119="základní",J119,0)</f>
        <v>0</v>
      </c>
      <c r="BF119" s="137">
        <f>IF(N119="snížená",J119,0)</f>
        <v>0</v>
      </c>
      <c r="BG119" s="137">
        <f>IF(N119="zákl. přenesená",J119,0)</f>
        <v>0</v>
      </c>
      <c r="BH119" s="137">
        <f>IF(N119="sníž. přenesená",J119,0)</f>
        <v>0</v>
      </c>
      <c r="BI119" s="137">
        <f>IF(N119="nulová",J119,0)</f>
        <v>0</v>
      </c>
      <c r="BJ119" s="12" t="s">
        <v>95</v>
      </c>
      <c r="BK119" s="137">
        <f>ROUND(I119*H119,2)</f>
        <v>0</v>
      </c>
      <c r="BL119" s="12" t="s">
        <v>131</v>
      </c>
      <c r="BM119" s="136" t="s">
        <v>236</v>
      </c>
    </row>
    <row r="120" spans="2:47" s="1" customFormat="1" ht="48.75">
      <c r="B120" s="28"/>
      <c r="D120" s="138" t="s">
        <v>133</v>
      </c>
      <c r="F120" s="139" t="s">
        <v>237</v>
      </c>
      <c r="I120" s="140"/>
      <c r="L120" s="28"/>
      <c r="M120" s="141"/>
      <c r="T120" s="52"/>
      <c r="AT120" s="12" t="s">
        <v>133</v>
      </c>
      <c r="AU120" s="12" t="s">
        <v>95</v>
      </c>
    </row>
    <row r="121" spans="2:65" s="1" customFormat="1" ht="33" customHeight="1">
      <c r="B121" s="123"/>
      <c r="C121" s="124" t="s">
        <v>97</v>
      </c>
      <c r="D121" s="124" t="s">
        <v>127</v>
      </c>
      <c r="E121" s="125" t="s">
        <v>238</v>
      </c>
      <c r="F121" s="126" t="s">
        <v>239</v>
      </c>
      <c r="G121" s="127" t="s">
        <v>130</v>
      </c>
      <c r="H121" s="128">
        <v>5</v>
      </c>
      <c r="I121" s="129"/>
      <c r="J121" s="130">
        <f>ROUND(I121*H121,2)</f>
        <v>0</v>
      </c>
      <c r="K121" s="131"/>
      <c r="L121" s="28"/>
      <c r="M121" s="132" t="s">
        <v>4</v>
      </c>
      <c r="N121" s="133" t="s">
        <v>52</v>
      </c>
      <c r="P121" s="134">
        <f>O121*H121</f>
        <v>0</v>
      </c>
      <c r="Q121" s="134">
        <v>0</v>
      </c>
      <c r="R121" s="134">
        <f>Q121*H121</f>
        <v>0</v>
      </c>
      <c r="S121" s="134">
        <v>0</v>
      </c>
      <c r="T121" s="135">
        <f>S121*H121</f>
        <v>0</v>
      </c>
      <c r="AR121" s="136" t="s">
        <v>131</v>
      </c>
      <c r="AT121" s="136" t="s">
        <v>127</v>
      </c>
      <c r="AU121" s="136" t="s">
        <v>95</v>
      </c>
      <c r="AY121" s="12" t="s">
        <v>126</v>
      </c>
      <c r="BE121" s="137">
        <f>IF(N121="základní",J121,0)</f>
        <v>0</v>
      </c>
      <c r="BF121" s="137">
        <f>IF(N121="snížená",J121,0)</f>
        <v>0</v>
      </c>
      <c r="BG121" s="137">
        <f>IF(N121="zákl. přenesená",J121,0)</f>
        <v>0</v>
      </c>
      <c r="BH121" s="137">
        <f>IF(N121="sníž. přenesená",J121,0)</f>
        <v>0</v>
      </c>
      <c r="BI121" s="137">
        <f>IF(N121="nulová",J121,0)</f>
        <v>0</v>
      </c>
      <c r="BJ121" s="12" t="s">
        <v>95</v>
      </c>
      <c r="BK121" s="137">
        <f>ROUND(I121*H121,2)</f>
        <v>0</v>
      </c>
      <c r="BL121" s="12" t="s">
        <v>131</v>
      </c>
      <c r="BM121" s="136" t="s">
        <v>240</v>
      </c>
    </row>
    <row r="122" spans="2:47" s="1" customFormat="1" ht="68.25">
      <c r="B122" s="28"/>
      <c r="D122" s="138" t="s">
        <v>133</v>
      </c>
      <c r="F122" s="139" t="s">
        <v>241</v>
      </c>
      <c r="I122" s="140"/>
      <c r="L122" s="28"/>
      <c r="M122" s="141"/>
      <c r="T122" s="52"/>
      <c r="AT122" s="12" t="s">
        <v>133</v>
      </c>
      <c r="AU122" s="12" t="s">
        <v>95</v>
      </c>
    </row>
    <row r="123" spans="2:65" s="1" customFormat="1" ht="33" customHeight="1">
      <c r="B123" s="123"/>
      <c r="C123" s="124" t="s">
        <v>139</v>
      </c>
      <c r="D123" s="124" t="s">
        <v>127</v>
      </c>
      <c r="E123" s="125" t="s">
        <v>242</v>
      </c>
      <c r="F123" s="126" t="s">
        <v>243</v>
      </c>
      <c r="G123" s="127" t="s">
        <v>130</v>
      </c>
      <c r="H123" s="128">
        <v>4</v>
      </c>
      <c r="I123" s="129"/>
      <c r="J123" s="130">
        <f>ROUND(I123*H123,2)</f>
        <v>0</v>
      </c>
      <c r="K123" s="131"/>
      <c r="L123" s="28"/>
      <c r="M123" s="132" t="s">
        <v>4</v>
      </c>
      <c r="N123" s="133" t="s">
        <v>52</v>
      </c>
      <c r="P123" s="134">
        <f>O123*H123</f>
        <v>0</v>
      </c>
      <c r="Q123" s="134">
        <v>0</v>
      </c>
      <c r="R123" s="134">
        <f>Q123*H123</f>
        <v>0</v>
      </c>
      <c r="S123" s="134">
        <v>0</v>
      </c>
      <c r="T123" s="135">
        <f>S123*H123</f>
        <v>0</v>
      </c>
      <c r="AR123" s="136" t="s">
        <v>131</v>
      </c>
      <c r="AT123" s="136" t="s">
        <v>127</v>
      </c>
      <c r="AU123" s="136" t="s">
        <v>95</v>
      </c>
      <c r="AY123" s="12" t="s">
        <v>126</v>
      </c>
      <c r="BE123" s="137">
        <f>IF(N123="základní",J123,0)</f>
        <v>0</v>
      </c>
      <c r="BF123" s="137">
        <f>IF(N123="snížená",J123,0)</f>
        <v>0</v>
      </c>
      <c r="BG123" s="137">
        <f>IF(N123="zákl. přenesená",J123,0)</f>
        <v>0</v>
      </c>
      <c r="BH123" s="137">
        <f>IF(N123="sníž. přenesená",J123,0)</f>
        <v>0</v>
      </c>
      <c r="BI123" s="137">
        <f>IF(N123="nulová",J123,0)</f>
        <v>0</v>
      </c>
      <c r="BJ123" s="12" t="s">
        <v>95</v>
      </c>
      <c r="BK123" s="137">
        <f>ROUND(I123*H123,2)</f>
        <v>0</v>
      </c>
      <c r="BL123" s="12" t="s">
        <v>131</v>
      </c>
      <c r="BM123" s="136" t="s">
        <v>244</v>
      </c>
    </row>
    <row r="124" spans="2:47" s="1" customFormat="1" ht="68.25">
      <c r="B124" s="28"/>
      <c r="D124" s="138" t="s">
        <v>133</v>
      </c>
      <c r="F124" s="139" t="s">
        <v>245</v>
      </c>
      <c r="I124" s="140"/>
      <c r="L124" s="28"/>
      <c r="M124" s="141"/>
      <c r="T124" s="52"/>
      <c r="AT124" s="12" t="s">
        <v>133</v>
      </c>
      <c r="AU124" s="12" t="s">
        <v>95</v>
      </c>
    </row>
    <row r="125" spans="2:65" s="1" customFormat="1" ht="33" customHeight="1">
      <c r="B125" s="123"/>
      <c r="C125" s="124" t="s">
        <v>131</v>
      </c>
      <c r="D125" s="124" t="s">
        <v>127</v>
      </c>
      <c r="E125" s="125" t="s">
        <v>246</v>
      </c>
      <c r="F125" s="126" t="s">
        <v>247</v>
      </c>
      <c r="G125" s="127" t="s">
        <v>130</v>
      </c>
      <c r="H125" s="128">
        <v>3</v>
      </c>
      <c r="I125" s="129"/>
      <c r="J125" s="130">
        <f>ROUND(I125*H125,2)</f>
        <v>0</v>
      </c>
      <c r="K125" s="131"/>
      <c r="L125" s="28"/>
      <c r="M125" s="132" t="s">
        <v>4</v>
      </c>
      <c r="N125" s="133" t="s">
        <v>52</v>
      </c>
      <c r="P125" s="134">
        <f>O125*H125</f>
        <v>0</v>
      </c>
      <c r="Q125" s="134">
        <v>0</v>
      </c>
      <c r="R125" s="134">
        <f>Q125*H125</f>
        <v>0</v>
      </c>
      <c r="S125" s="134">
        <v>0</v>
      </c>
      <c r="T125" s="135">
        <f>S125*H125</f>
        <v>0</v>
      </c>
      <c r="AR125" s="136" t="s">
        <v>131</v>
      </c>
      <c r="AT125" s="136" t="s">
        <v>127</v>
      </c>
      <c r="AU125" s="136" t="s">
        <v>95</v>
      </c>
      <c r="AY125" s="12" t="s">
        <v>126</v>
      </c>
      <c r="BE125" s="137">
        <f>IF(N125="základní",J125,0)</f>
        <v>0</v>
      </c>
      <c r="BF125" s="137">
        <f>IF(N125="snížená",J125,0)</f>
        <v>0</v>
      </c>
      <c r="BG125" s="137">
        <f>IF(N125="zákl. přenesená",J125,0)</f>
        <v>0</v>
      </c>
      <c r="BH125" s="137">
        <f>IF(N125="sníž. přenesená",J125,0)</f>
        <v>0</v>
      </c>
      <c r="BI125" s="137">
        <f>IF(N125="nulová",J125,0)</f>
        <v>0</v>
      </c>
      <c r="BJ125" s="12" t="s">
        <v>95</v>
      </c>
      <c r="BK125" s="137">
        <f>ROUND(I125*H125,2)</f>
        <v>0</v>
      </c>
      <c r="BL125" s="12" t="s">
        <v>131</v>
      </c>
      <c r="BM125" s="136" t="s">
        <v>248</v>
      </c>
    </row>
    <row r="126" spans="2:47" s="1" customFormat="1" ht="78">
      <c r="B126" s="28"/>
      <c r="D126" s="138" t="s">
        <v>133</v>
      </c>
      <c r="F126" s="139" t="s">
        <v>249</v>
      </c>
      <c r="I126" s="140"/>
      <c r="L126" s="28"/>
      <c r="M126" s="141"/>
      <c r="T126" s="52"/>
      <c r="AT126" s="12" t="s">
        <v>133</v>
      </c>
      <c r="AU126" s="12" t="s">
        <v>95</v>
      </c>
    </row>
    <row r="127" spans="2:65" s="1" customFormat="1" ht="33" customHeight="1">
      <c r="B127" s="123"/>
      <c r="C127" s="124" t="s">
        <v>148</v>
      </c>
      <c r="D127" s="124" t="s">
        <v>127</v>
      </c>
      <c r="E127" s="125" t="s">
        <v>250</v>
      </c>
      <c r="F127" s="126" t="s">
        <v>251</v>
      </c>
      <c r="G127" s="127" t="s">
        <v>130</v>
      </c>
      <c r="H127" s="128">
        <v>1</v>
      </c>
      <c r="I127" s="129"/>
      <c r="J127" s="130">
        <f>ROUND(I127*H127,2)</f>
        <v>0</v>
      </c>
      <c r="K127" s="131"/>
      <c r="L127" s="28"/>
      <c r="M127" s="132" t="s">
        <v>4</v>
      </c>
      <c r="N127" s="133" t="s">
        <v>52</v>
      </c>
      <c r="P127" s="134">
        <f>O127*H127</f>
        <v>0</v>
      </c>
      <c r="Q127" s="134">
        <v>0</v>
      </c>
      <c r="R127" s="134">
        <f>Q127*H127</f>
        <v>0</v>
      </c>
      <c r="S127" s="134">
        <v>0</v>
      </c>
      <c r="T127" s="135">
        <f>S127*H127</f>
        <v>0</v>
      </c>
      <c r="AR127" s="136" t="s">
        <v>131</v>
      </c>
      <c r="AT127" s="136" t="s">
        <v>127</v>
      </c>
      <c r="AU127" s="136" t="s">
        <v>95</v>
      </c>
      <c r="AY127" s="12" t="s">
        <v>126</v>
      </c>
      <c r="BE127" s="137">
        <f>IF(N127="základní",J127,0)</f>
        <v>0</v>
      </c>
      <c r="BF127" s="137">
        <f>IF(N127="snížená",J127,0)</f>
        <v>0</v>
      </c>
      <c r="BG127" s="137">
        <f>IF(N127="zákl. přenesená",J127,0)</f>
        <v>0</v>
      </c>
      <c r="BH127" s="137">
        <f>IF(N127="sníž. přenesená",J127,0)</f>
        <v>0</v>
      </c>
      <c r="BI127" s="137">
        <f>IF(N127="nulová",J127,0)</f>
        <v>0</v>
      </c>
      <c r="BJ127" s="12" t="s">
        <v>95</v>
      </c>
      <c r="BK127" s="137">
        <f>ROUND(I127*H127,2)</f>
        <v>0</v>
      </c>
      <c r="BL127" s="12" t="s">
        <v>131</v>
      </c>
      <c r="BM127" s="136" t="s">
        <v>252</v>
      </c>
    </row>
    <row r="128" spans="2:47" s="1" customFormat="1" ht="97.5">
      <c r="B128" s="28"/>
      <c r="D128" s="138" t="s">
        <v>133</v>
      </c>
      <c r="F128" s="139" t="s">
        <v>253</v>
      </c>
      <c r="I128" s="140"/>
      <c r="L128" s="28"/>
      <c r="M128" s="141"/>
      <c r="T128" s="52"/>
      <c r="AT128" s="12" t="s">
        <v>133</v>
      </c>
      <c r="AU128" s="12" t="s">
        <v>95</v>
      </c>
    </row>
    <row r="129" spans="2:65" s="1" customFormat="1" ht="33" customHeight="1">
      <c r="B129" s="123"/>
      <c r="C129" s="124" t="s">
        <v>153</v>
      </c>
      <c r="D129" s="124" t="s">
        <v>127</v>
      </c>
      <c r="E129" s="125" t="s">
        <v>254</v>
      </c>
      <c r="F129" s="126" t="s">
        <v>255</v>
      </c>
      <c r="G129" s="127" t="s">
        <v>130</v>
      </c>
      <c r="H129" s="128">
        <v>1</v>
      </c>
      <c r="I129" s="129"/>
      <c r="J129" s="130">
        <f>ROUND(I129*H129,2)</f>
        <v>0</v>
      </c>
      <c r="K129" s="131"/>
      <c r="L129" s="28"/>
      <c r="M129" s="132" t="s">
        <v>4</v>
      </c>
      <c r="N129" s="133" t="s">
        <v>52</v>
      </c>
      <c r="P129" s="134">
        <f>O129*H129</f>
        <v>0</v>
      </c>
      <c r="Q129" s="134">
        <v>0</v>
      </c>
      <c r="R129" s="134">
        <f>Q129*H129</f>
        <v>0</v>
      </c>
      <c r="S129" s="134">
        <v>0</v>
      </c>
      <c r="T129" s="135">
        <f>S129*H129</f>
        <v>0</v>
      </c>
      <c r="AR129" s="136" t="s">
        <v>131</v>
      </c>
      <c r="AT129" s="136" t="s">
        <v>127</v>
      </c>
      <c r="AU129" s="136" t="s">
        <v>95</v>
      </c>
      <c r="AY129" s="12" t="s">
        <v>126</v>
      </c>
      <c r="BE129" s="137">
        <f>IF(N129="základní",J129,0)</f>
        <v>0</v>
      </c>
      <c r="BF129" s="137">
        <f>IF(N129="snížená",J129,0)</f>
        <v>0</v>
      </c>
      <c r="BG129" s="137">
        <f>IF(N129="zákl. přenesená",J129,0)</f>
        <v>0</v>
      </c>
      <c r="BH129" s="137">
        <f>IF(N129="sníž. přenesená",J129,0)</f>
        <v>0</v>
      </c>
      <c r="BI129" s="137">
        <f>IF(N129="nulová",J129,0)</f>
        <v>0</v>
      </c>
      <c r="BJ129" s="12" t="s">
        <v>95</v>
      </c>
      <c r="BK129" s="137">
        <f>ROUND(I129*H129,2)</f>
        <v>0</v>
      </c>
      <c r="BL129" s="12" t="s">
        <v>131</v>
      </c>
      <c r="BM129" s="136" t="s">
        <v>256</v>
      </c>
    </row>
    <row r="130" spans="2:47" s="1" customFormat="1" ht="58.5">
      <c r="B130" s="28"/>
      <c r="D130" s="138" t="s">
        <v>133</v>
      </c>
      <c r="F130" s="139" t="s">
        <v>257</v>
      </c>
      <c r="I130" s="140"/>
      <c r="L130" s="28"/>
      <c r="M130" s="141"/>
      <c r="T130" s="52"/>
      <c r="AT130" s="12" t="s">
        <v>133</v>
      </c>
      <c r="AU130" s="12" t="s">
        <v>95</v>
      </c>
    </row>
    <row r="131" spans="2:65" s="1" customFormat="1" ht="33" customHeight="1">
      <c r="B131" s="123"/>
      <c r="C131" s="124" t="s">
        <v>158</v>
      </c>
      <c r="D131" s="124" t="s">
        <v>127</v>
      </c>
      <c r="E131" s="125" t="s">
        <v>258</v>
      </c>
      <c r="F131" s="126" t="s">
        <v>259</v>
      </c>
      <c r="G131" s="127" t="s">
        <v>130</v>
      </c>
      <c r="H131" s="128">
        <v>2</v>
      </c>
      <c r="I131" s="129"/>
      <c r="J131" s="130">
        <f>ROUND(I131*H131,2)</f>
        <v>0</v>
      </c>
      <c r="K131" s="131"/>
      <c r="L131" s="28"/>
      <c r="M131" s="132" t="s">
        <v>4</v>
      </c>
      <c r="N131" s="133" t="s">
        <v>52</v>
      </c>
      <c r="P131" s="134">
        <f>O131*H131</f>
        <v>0</v>
      </c>
      <c r="Q131" s="134">
        <v>0</v>
      </c>
      <c r="R131" s="134">
        <f>Q131*H131</f>
        <v>0</v>
      </c>
      <c r="S131" s="134">
        <v>0</v>
      </c>
      <c r="T131" s="135">
        <f>S131*H131</f>
        <v>0</v>
      </c>
      <c r="AR131" s="136" t="s">
        <v>131</v>
      </c>
      <c r="AT131" s="136" t="s">
        <v>127</v>
      </c>
      <c r="AU131" s="136" t="s">
        <v>95</v>
      </c>
      <c r="AY131" s="12" t="s">
        <v>126</v>
      </c>
      <c r="BE131" s="137">
        <f>IF(N131="základní",J131,0)</f>
        <v>0</v>
      </c>
      <c r="BF131" s="137">
        <f>IF(N131="snížená",J131,0)</f>
        <v>0</v>
      </c>
      <c r="BG131" s="137">
        <f>IF(N131="zákl. přenesená",J131,0)</f>
        <v>0</v>
      </c>
      <c r="BH131" s="137">
        <f>IF(N131="sníž. přenesená",J131,0)</f>
        <v>0</v>
      </c>
      <c r="BI131" s="137">
        <f>IF(N131="nulová",J131,0)</f>
        <v>0</v>
      </c>
      <c r="BJ131" s="12" t="s">
        <v>95</v>
      </c>
      <c r="BK131" s="137">
        <f>ROUND(I131*H131,2)</f>
        <v>0</v>
      </c>
      <c r="BL131" s="12" t="s">
        <v>131</v>
      </c>
      <c r="BM131" s="136" t="s">
        <v>260</v>
      </c>
    </row>
    <row r="132" spans="2:47" s="1" customFormat="1" ht="78">
      <c r="B132" s="28"/>
      <c r="D132" s="138" t="s">
        <v>133</v>
      </c>
      <c r="F132" s="139" t="s">
        <v>261</v>
      </c>
      <c r="I132" s="140"/>
      <c r="L132" s="28"/>
      <c r="M132" s="141"/>
      <c r="T132" s="52"/>
      <c r="AT132" s="12" t="s">
        <v>133</v>
      </c>
      <c r="AU132" s="12" t="s">
        <v>95</v>
      </c>
    </row>
    <row r="133" spans="2:65" s="1" customFormat="1" ht="33" customHeight="1">
      <c r="B133" s="123"/>
      <c r="C133" s="124" t="s">
        <v>163</v>
      </c>
      <c r="D133" s="124" t="s">
        <v>127</v>
      </c>
      <c r="E133" s="125" t="s">
        <v>262</v>
      </c>
      <c r="F133" s="126" t="s">
        <v>263</v>
      </c>
      <c r="G133" s="127" t="s">
        <v>130</v>
      </c>
      <c r="H133" s="128">
        <v>66</v>
      </c>
      <c r="I133" s="129"/>
      <c r="J133" s="130">
        <f>ROUND(I133*H133,2)</f>
        <v>0</v>
      </c>
      <c r="K133" s="131"/>
      <c r="L133" s="28"/>
      <c r="M133" s="132" t="s">
        <v>4</v>
      </c>
      <c r="N133" s="133" t="s">
        <v>52</v>
      </c>
      <c r="P133" s="134">
        <f>O133*H133</f>
        <v>0</v>
      </c>
      <c r="Q133" s="134">
        <v>0</v>
      </c>
      <c r="R133" s="134">
        <f>Q133*H133</f>
        <v>0</v>
      </c>
      <c r="S133" s="134">
        <v>0</v>
      </c>
      <c r="T133" s="135">
        <f>S133*H133</f>
        <v>0</v>
      </c>
      <c r="AR133" s="136" t="s">
        <v>131</v>
      </c>
      <c r="AT133" s="136" t="s">
        <v>127</v>
      </c>
      <c r="AU133" s="136" t="s">
        <v>95</v>
      </c>
      <c r="AY133" s="12" t="s">
        <v>126</v>
      </c>
      <c r="BE133" s="137">
        <f>IF(N133="základní",J133,0)</f>
        <v>0</v>
      </c>
      <c r="BF133" s="137">
        <f>IF(N133="snížená",J133,0)</f>
        <v>0</v>
      </c>
      <c r="BG133" s="137">
        <f>IF(N133="zákl. přenesená",J133,0)</f>
        <v>0</v>
      </c>
      <c r="BH133" s="137">
        <f>IF(N133="sníž. přenesená",J133,0)</f>
        <v>0</v>
      </c>
      <c r="BI133" s="137">
        <f>IF(N133="nulová",J133,0)</f>
        <v>0</v>
      </c>
      <c r="BJ133" s="12" t="s">
        <v>95</v>
      </c>
      <c r="BK133" s="137">
        <f>ROUND(I133*H133,2)</f>
        <v>0</v>
      </c>
      <c r="BL133" s="12" t="s">
        <v>131</v>
      </c>
      <c r="BM133" s="136" t="s">
        <v>264</v>
      </c>
    </row>
    <row r="134" spans="2:47" s="1" customFormat="1" ht="48.75">
      <c r="B134" s="28"/>
      <c r="D134" s="138" t="s">
        <v>133</v>
      </c>
      <c r="F134" s="139" t="s">
        <v>265</v>
      </c>
      <c r="I134" s="140"/>
      <c r="L134" s="28"/>
      <c r="M134" s="141"/>
      <c r="T134" s="52"/>
      <c r="AT134" s="12" t="s">
        <v>133</v>
      </c>
      <c r="AU134" s="12" t="s">
        <v>95</v>
      </c>
    </row>
    <row r="135" spans="2:65" s="1" customFormat="1" ht="33" customHeight="1">
      <c r="B135" s="123"/>
      <c r="C135" s="124" t="s">
        <v>168</v>
      </c>
      <c r="D135" s="124" t="s">
        <v>127</v>
      </c>
      <c r="E135" s="125" t="s">
        <v>266</v>
      </c>
      <c r="F135" s="126" t="s">
        <v>267</v>
      </c>
      <c r="G135" s="127" t="s">
        <v>130</v>
      </c>
      <c r="H135" s="128">
        <v>68</v>
      </c>
      <c r="I135" s="129"/>
      <c r="J135" s="130">
        <f>ROUND(I135*H135,2)</f>
        <v>0</v>
      </c>
      <c r="K135" s="131"/>
      <c r="L135" s="28"/>
      <c r="M135" s="132" t="s">
        <v>4</v>
      </c>
      <c r="N135" s="133" t="s">
        <v>52</v>
      </c>
      <c r="P135" s="134">
        <f>O135*H135</f>
        <v>0</v>
      </c>
      <c r="Q135" s="134">
        <v>0</v>
      </c>
      <c r="R135" s="134">
        <f>Q135*H135</f>
        <v>0</v>
      </c>
      <c r="S135" s="134">
        <v>0</v>
      </c>
      <c r="T135" s="135">
        <f>S135*H135</f>
        <v>0</v>
      </c>
      <c r="AR135" s="136" t="s">
        <v>131</v>
      </c>
      <c r="AT135" s="136" t="s">
        <v>127</v>
      </c>
      <c r="AU135" s="136" t="s">
        <v>95</v>
      </c>
      <c r="AY135" s="12" t="s">
        <v>126</v>
      </c>
      <c r="BE135" s="137">
        <f>IF(N135="základní",J135,0)</f>
        <v>0</v>
      </c>
      <c r="BF135" s="137">
        <f>IF(N135="snížená",J135,0)</f>
        <v>0</v>
      </c>
      <c r="BG135" s="137">
        <f>IF(N135="zákl. přenesená",J135,0)</f>
        <v>0</v>
      </c>
      <c r="BH135" s="137">
        <f>IF(N135="sníž. přenesená",J135,0)</f>
        <v>0</v>
      </c>
      <c r="BI135" s="137">
        <f>IF(N135="nulová",J135,0)</f>
        <v>0</v>
      </c>
      <c r="BJ135" s="12" t="s">
        <v>95</v>
      </c>
      <c r="BK135" s="137">
        <f>ROUND(I135*H135,2)</f>
        <v>0</v>
      </c>
      <c r="BL135" s="12" t="s">
        <v>131</v>
      </c>
      <c r="BM135" s="136" t="s">
        <v>268</v>
      </c>
    </row>
    <row r="136" spans="2:47" s="1" customFormat="1" ht="68.25">
      <c r="B136" s="28"/>
      <c r="D136" s="138" t="s">
        <v>133</v>
      </c>
      <c r="F136" s="139" t="s">
        <v>269</v>
      </c>
      <c r="I136" s="140"/>
      <c r="L136" s="28"/>
      <c r="M136" s="141"/>
      <c r="T136" s="52"/>
      <c r="AT136" s="12" t="s">
        <v>133</v>
      </c>
      <c r="AU136" s="12" t="s">
        <v>95</v>
      </c>
    </row>
    <row r="137" spans="2:65" s="1" customFormat="1" ht="37.9" customHeight="1">
      <c r="B137" s="123"/>
      <c r="C137" s="124" t="s">
        <v>173</v>
      </c>
      <c r="D137" s="124" t="s">
        <v>127</v>
      </c>
      <c r="E137" s="125" t="s">
        <v>270</v>
      </c>
      <c r="F137" s="126" t="s">
        <v>271</v>
      </c>
      <c r="G137" s="127" t="s">
        <v>130</v>
      </c>
      <c r="H137" s="128">
        <v>2</v>
      </c>
      <c r="I137" s="129"/>
      <c r="J137" s="130">
        <f>ROUND(I137*H137,2)</f>
        <v>0</v>
      </c>
      <c r="K137" s="131"/>
      <c r="L137" s="28"/>
      <c r="M137" s="132" t="s">
        <v>4</v>
      </c>
      <c r="N137" s="133" t="s">
        <v>52</v>
      </c>
      <c r="P137" s="134">
        <f>O137*H137</f>
        <v>0</v>
      </c>
      <c r="Q137" s="134">
        <v>0</v>
      </c>
      <c r="R137" s="134">
        <f>Q137*H137</f>
        <v>0</v>
      </c>
      <c r="S137" s="134">
        <v>0</v>
      </c>
      <c r="T137" s="135">
        <f>S137*H137</f>
        <v>0</v>
      </c>
      <c r="AR137" s="136" t="s">
        <v>131</v>
      </c>
      <c r="AT137" s="136" t="s">
        <v>127</v>
      </c>
      <c r="AU137" s="136" t="s">
        <v>95</v>
      </c>
      <c r="AY137" s="12" t="s">
        <v>126</v>
      </c>
      <c r="BE137" s="137">
        <f>IF(N137="základní",J137,0)</f>
        <v>0</v>
      </c>
      <c r="BF137" s="137">
        <f>IF(N137="snížená",J137,0)</f>
        <v>0</v>
      </c>
      <c r="BG137" s="137">
        <f>IF(N137="zákl. přenesená",J137,0)</f>
        <v>0</v>
      </c>
      <c r="BH137" s="137">
        <f>IF(N137="sníž. přenesená",J137,0)</f>
        <v>0</v>
      </c>
      <c r="BI137" s="137">
        <f>IF(N137="nulová",J137,0)</f>
        <v>0</v>
      </c>
      <c r="BJ137" s="12" t="s">
        <v>95</v>
      </c>
      <c r="BK137" s="137">
        <f>ROUND(I137*H137,2)</f>
        <v>0</v>
      </c>
      <c r="BL137" s="12" t="s">
        <v>131</v>
      </c>
      <c r="BM137" s="136" t="s">
        <v>272</v>
      </c>
    </row>
    <row r="138" spans="2:47" s="1" customFormat="1" ht="68.25">
      <c r="B138" s="28"/>
      <c r="D138" s="138" t="s">
        <v>133</v>
      </c>
      <c r="F138" s="139" t="s">
        <v>273</v>
      </c>
      <c r="I138" s="140"/>
      <c r="L138" s="28"/>
      <c r="M138" s="141"/>
      <c r="T138" s="52"/>
      <c r="AT138" s="12" t="s">
        <v>133</v>
      </c>
      <c r="AU138" s="12" t="s">
        <v>95</v>
      </c>
    </row>
    <row r="139" spans="2:65" s="1" customFormat="1" ht="37.9" customHeight="1">
      <c r="B139" s="123"/>
      <c r="C139" s="124" t="s">
        <v>178</v>
      </c>
      <c r="D139" s="124" t="s">
        <v>127</v>
      </c>
      <c r="E139" s="125" t="s">
        <v>274</v>
      </c>
      <c r="F139" s="126" t="s">
        <v>275</v>
      </c>
      <c r="G139" s="127" t="s">
        <v>130</v>
      </c>
      <c r="H139" s="128">
        <v>2</v>
      </c>
      <c r="I139" s="129"/>
      <c r="J139" s="130">
        <f>ROUND(I139*H139,2)</f>
        <v>0</v>
      </c>
      <c r="K139" s="131"/>
      <c r="L139" s="28"/>
      <c r="M139" s="132" t="s">
        <v>4</v>
      </c>
      <c r="N139" s="133" t="s">
        <v>52</v>
      </c>
      <c r="P139" s="134">
        <f>O139*H139</f>
        <v>0</v>
      </c>
      <c r="Q139" s="134">
        <v>0</v>
      </c>
      <c r="R139" s="134">
        <f>Q139*H139</f>
        <v>0</v>
      </c>
      <c r="S139" s="134">
        <v>0</v>
      </c>
      <c r="T139" s="135">
        <f>S139*H139</f>
        <v>0</v>
      </c>
      <c r="AR139" s="136" t="s">
        <v>131</v>
      </c>
      <c r="AT139" s="136" t="s">
        <v>127</v>
      </c>
      <c r="AU139" s="136" t="s">
        <v>95</v>
      </c>
      <c r="AY139" s="12" t="s">
        <v>126</v>
      </c>
      <c r="BE139" s="137">
        <f>IF(N139="základní",J139,0)</f>
        <v>0</v>
      </c>
      <c r="BF139" s="137">
        <f>IF(N139="snížená",J139,0)</f>
        <v>0</v>
      </c>
      <c r="BG139" s="137">
        <f>IF(N139="zákl. přenesená",J139,0)</f>
        <v>0</v>
      </c>
      <c r="BH139" s="137">
        <f>IF(N139="sníž. přenesená",J139,0)</f>
        <v>0</v>
      </c>
      <c r="BI139" s="137">
        <f>IF(N139="nulová",J139,0)</f>
        <v>0</v>
      </c>
      <c r="BJ139" s="12" t="s">
        <v>95</v>
      </c>
      <c r="BK139" s="137">
        <f>ROUND(I139*H139,2)</f>
        <v>0</v>
      </c>
      <c r="BL139" s="12" t="s">
        <v>131</v>
      </c>
      <c r="BM139" s="136" t="s">
        <v>276</v>
      </c>
    </row>
    <row r="140" spans="2:47" s="1" customFormat="1" ht="68.25">
      <c r="B140" s="28"/>
      <c r="D140" s="138" t="s">
        <v>133</v>
      </c>
      <c r="F140" s="139" t="s">
        <v>273</v>
      </c>
      <c r="I140" s="140"/>
      <c r="L140" s="28"/>
      <c r="M140" s="141"/>
      <c r="T140" s="52"/>
      <c r="AT140" s="12" t="s">
        <v>133</v>
      </c>
      <c r="AU140" s="12" t="s">
        <v>95</v>
      </c>
    </row>
    <row r="141" spans="2:65" s="1" customFormat="1" ht="37.9" customHeight="1">
      <c r="B141" s="123"/>
      <c r="C141" s="124" t="s">
        <v>23</v>
      </c>
      <c r="D141" s="124" t="s">
        <v>127</v>
      </c>
      <c r="E141" s="125" t="s">
        <v>277</v>
      </c>
      <c r="F141" s="126" t="s">
        <v>278</v>
      </c>
      <c r="G141" s="127" t="s">
        <v>130</v>
      </c>
      <c r="H141" s="128">
        <v>2</v>
      </c>
      <c r="I141" s="129"/>
      <c r="J141" s="130">
        <f>ROUND(I141*H141,2)</f>
        <v>0</v>
      </c>
      <c r="K141" s="131"/>
      <c r="L141" s="28"/>
      <c r="M141" s="132" t="s">
        <v>4</v>
      </c>
      <c r="N141" s="133" t="s">
        <v>52</v>
      </c>
      <c r="P141" s="134">
        <f>O141*H141</f>
        <v>0</v>
      </c>
      <c r="Q141" s="134">
        <v>0</v>
      </c>
      <c r="R141" s="134">
        <f>Q141*H141</f>
        <v>0</v>
      </c>
      <c r="S141" s="134">
        <v>0</v>
      </c>
      <c r="T141" s="135">
        <f>S141*H141</f>
        <v>0</v>
      </c>
      <c r="AR141" s="136" t="s">
        <v>131</v>
      </c>
      <c r="AT141" s="136" t="s">
        <v>127</v>
      </c>
      <c r="AU141" s="136" t="s">
        <v>95</v>
      </c>
      <c r="AY141" s="12" t="s">
        <v>126</v>
      </c>
      <c r="BE141" s="137">
        <f>IF(N141="základní",J141,0)</f>
        <v>0</v>
      </c>
      <c r="BF141" s="137">
        <f>IF(N141="snížená",J141,0)</f>
        <v>0</v>
      </c>
      <c r="BG141" s="137">
        <f>IF(N141="zákl. přenesená",J141,0)</f>
        <v>0</v>
      </c>
      <c r="BH141" s="137">
        <f>IF(N141="sníž. přenesená",J141,0)</f>
        <v>0</v>
      </c>
      <c r="BI141" s="137">
        <f>IF(N141="nulová",J141,0)</f>
        <v>0</v>
      </c>
      <c r="BJ141" s="12" t="s">
        <v>95</v>
      </c>
      <c r="BK141" s="137">
        <f>ROUND(I141*H141,2)</f>
        <v>0</v>
      </c>
      <c r="BL141" s="12" t="s">
        <v>131</v>
      </c>
      <c r="BM141" s="136" t="s">
        <v>279</v>
      </c>
    </row>
    <row r="142" spans="2:47" s="1" customFormat="1" ht="68.25">
      <c r="B142" s="28"/>
      <c r="D142" s="138" t="s">
        <v>133</v>
      </c>
      <c r="F142" s="139" t="s">
        <v>280</v>
      </c>
      <c r="I142" s="140"/>
      <c r="L142" s="28"/>
      <c r="M142" s="141"/>
      <c r="T142" s="52"/>
      <c r="AT142" s="12" t="s">
        <v>133</v>
      </c>
      <c r="AU142" s="12" t="s">
        <v>95</v>
      </c>
    </row>
    <row r="143" spans="2:65" s="1" customFormat="1" ht="37.9" customHeight="1">
      <c r="B143" s="123"/>
      <c r="C143" s="124" t="s">
        <v>187</v>
      </c>
      <c r="D143" s="124" t="s">
        <v>127</v>
      </c>
      <c r="E143" s="125" t="s">
        <v>281</v>
      </c>
      <c r="F143" s="126" t="s">
        <v>282</v>
      </c>
      <c r="G143" s="127" t="s">
        <v>130</v>
      </c>
      <c r="H143" s="128">
        <v>4</v>
      </c>
      <c r="I143" s="129"/>
      <c r="J143" s="130">
        <f>ROUND(I143*H143,2)</f>
        <v>0</v>
      </c>
      <c r="K143" s="131"/>
      <c r="L143" s="28"/>
      <c r="M143" s="132" t="s">
        <v>4</v>
      </c>
      <c r="N143" s="133" t="s">
        <v>52</v>
      </c>
      <c r="P143" s="134">
        <f>O143*H143</f>
        <v>0</v>
      </c>
      <c r="Q143" s="134">
        <v>0</v>
      </c>
      <c r="R143" s="134">
        <f>Q143*H143</f>
        <v>0</v>
      </c>
      <c r="S143" s="134">
        <v>0</v>
      </c>
      <c r="T143" s="135">
        <f>S143*H143</f>
        <v>0</v>
      </c>
      <c r="AR143" s="136" t="s">
        <v>131</v>
      </c>
      <c r="AT143" s="136" t="s">
        <v>127</v>
      </c>
      <c r="AU143" s="136" t="s">
        <v>95</v>
      </c>
      <c r="AY143" s="12" t="s">
        <v>126</v>
      </c>
      <c r="BE143" s="137">
        <f>IF(N143="základní",J143,0)</f>
        <v>0</v>
      </c>
      <c r="BF143" s="137">
        <f>IF(N143="snížená",J143,0)</f>
        <v>0</v>
      </c>
      <c r="BG143" s="137">
        <f>IF(N143="zákl. přenesená",J143,0)</f>
        <v>0</v>
      </c>
      <c r="BH143" s="137">
        <f>IF(N143="sníž. přenesená",J143,0)</f>
        <v>0</v>
      </c>
      <c r="BI143" s="137">
        <f>IF(N143="nulová",J143,0)</f>
        <v>0</v>
      </c>
      <c r="BJ143" s="12" t="s">
        <v>95</v>
      </c>
      <c r="BK143" s="137">
        <f>ROUND(I143*H143,2)</f>
        <v>0</v>
      </c>
      <c r="BL143" s="12" t="s">
        <v>131</v>
      </c>
      <c r="BM143" s="136" t="s">
        <v>283</v>
      </c>
    </row>
    <row r="144" spans="2:47" s="1" customFormat="1" ht="68.25">
      <c r="B144" s="28"/>
      <c r="D144" s="138" t="s">
        <v>133</v>
      </c>
      <c r="F144" s="139" t="s">
        <v>284</v>
      </c>
      <c r="I144" s="140"/>
      <c r="L144" s="28"/>
      <c r="M144" s="141"/>
      <c r="T144" s="52"/>
      <c r="AT144" s="12" t="s">
        <v>133</v>
      </c>
      <c r="AU144" s="12" t="s">
        <v>95</v>
      </c>
    </row>
    <row r="145" spans="2:65" s="1" customFormat="1" ht="37.9" customHeight="1">
      <c r="B145" s="123"/>
      <c r="C145" s="124" t="s">
        <v>192</v>
      </c>
      <c r="D145" s="124" t="s">
        <v>127</v>
      </c>
      <c r="E145" s="125" t="s">
        <v>285</v>
      </c>
      <c r="F145" s="126" t="s">
        <v>286</v>
      </c>
      <c r="G145" s="127" t="s">
        <v>130</v>
      </c>
      <c r="H145" s="128">
        <v>16</v>
      </c>
      <c r="I145" s="129"/>
      <c r="J145" s="130">
        <f>ROUND(I145*H145,2)</f>
        <v>0</v>
      </c>
      <c r="K145" s="131"/>
      <c r="L145" s="28"/>
      <c r="M145" s="132" t="s">
        <v>4</v>
      </c>
      <c r="N145" s="133" t="s">
        <v>52</v>
      </c>
      <c r="P145" s="134">
        <f>O145*H145</f>
        <v>0</v>
      </c>
      <c r="Q145" s="134">
        <v>0</v>
      </c>
      <c r="R145" s="134">
        <f>Q145*H145</f>
        <v>0</v>
      </c>
      <c r="S145" s="134">
        <v>0</v>
      </c>
      <c r="T145" s="135">
        <f>S145*H145</f>
        <v>0</v>
      </c>
      <c r="AR145" s="136" t="s">
        <v>131</v>
      </c>
      <c r="AT145" s="136" t="s">
        <v>127</v>
      </c>
      <c r="AU145" s="136" t="s">
        <v>95</v>
      </c>
      <c r="AY145" s="12" t="s">
        <v>126</v>
      </c>
      <c r="BE145" s="137">
        <f>IF(N145="základní",J145,0)</f>
        <v>0</v>
      </c>
      <c r="BF145" s="137">
        <f>IF(N145="snížená",J145,0)</f>
        <v>0</v>
      </c>
      <c r="BG145" s="137">
        <f>IF(N145="zákl. přenesená",J145,0)</f>
        <v>0</v>
      </c>
      <c r="BH145" s="137">
        <f>IF(N145="sníž. přenesená",J145,0)</f>
        <v>0</v>
      </c>
      <c r="BI145" s="137">
        <f>IF(N145="nulová",J145,0)</f>
        <v>0</v>
      </c>
      <c r="BJ145" s="12" t="s">
        <v>95</v>
      </c>
      <c r="BK145" s="137">
        <f>ROUND(I145*H145,2)</f>
        <v>0</v>
      </c>
      <c r="BL145" s="12" t="s">
        <v>131</v>
      </c>
      <c r="BM145" s="136" t="s">
        <v>287</v>
      </c>
    </row>
    <row r="146" spans="2:47" s="1" customFormat="1" ht="78">
      <c r="B146" s="28"/>
      <c r="D146" s="138" t="s">
        <v>133</v>
      </c>
      <c r="F146" s="139" t="s">
        <v>288</v>
      </c>
      <c r="I146" s="140"/>
      <c r="L146" s="28"/>
      <c r="M146" s="141"/>
      <c r="T146" s="52"/>
      <c r="AT146" s="12" t="s">
        <v>133</v>
      </c>
      <c r="AU146" s="12" t="s">
        <v>95</v>
      </c>
    </row>
    <row r="147" spans="2:65" s="1" customFormat="1" ht="37.9" customHeight="1">
      <c r="B147" s="123"/>
      <c r="C147" s="124" t="s">
        <v>11</v>
      </c>
      <c r="D147" s="124" t="s">
        <v>127</v>
      </c>
      <c r="E147" s="125" t="s">
        <v>289</v>
      </c>
      <c r="F147" s="126" t="s">
        <v>290</v>
      </c>
      <c r="G147" s="127" t="s">
        <v>130</v>
      </c>
      <c r="H147" s="128">
        <v>3</v>
      </c>
      <c r="I147" s="129"/>
      <c r="J147" s="130">
        <f>ROUND(I147*H147,2)</f>
        <v>0</v>
      </c>
      <c r="K147" s="131"/>
      <c r="L147" s="28"/>
      <c r="M147" s="132" t="s">
        <v>4</v>
      </c>
      <c r="N147" s="133" t="s">
        <v>52</v>
      </c>
      <c r="P147" s="134">
        <f>O147*H147</f>
        <v>0</v>
      </c>
      <c r="Q147" s="134">
        <v>0</v>
      </c>
      <c r="R147" s="134">
        <f>Q147*H147</f>
        <v>0</v>
      </c>
      <c r="S147" s="134">
        <v>0</v>
      </c>
      <c r="T147" s="135">
        <f>S147*H147</f>
        <v>0</v>
      </c>
      <c r="AR147" s="136" t="s">
        <v>131</v>
      </c>
      <c r="AT147" s="136" t="s">
        <v>127</v>
      </c>
      <c r="AU147" s="136" t="s">
        <v>95</v>
      </c>
      <c r="AY147" s="12" t="s">
        <v>126</v>
      </c>
      <c r="BE147" s="137">
        <f>IF(N147="základní",J147,0)</f>
        <v>0</v>
      </c>
      <c r="BF147" s="137">
        <f>IF(N147="snížená",J147,0)</f>
        <v>0</v>
      </c>
      <c r="BG147" s="137">
        <f>IF(N147="zákl. přenesená",J147,0)</f>
        <v>0</v>
      </c>
      <c r="BH147" s="137">
        <f>IF(N147="sníž. přenesená",J147,0)</f>
        <v>0</v>
      </c>
      <c r="BI147" s="137">
        <f>IF(N147="nulová",J147,0)</f>
        <v>0</v>
      </c>
      <c r="BJ147" s="12" t="s">
        <v>95</v>
      </c>
      <c r="BK147" s="137">
        <f>ROUND(I147*H147,2)</f>
        <v>0</v>
      </c>
      <c r="BL147" s="12" t="s">
        <v>131</v>
      </c>
      <c r="BM147" s="136" t="s">
        <v>291</v>
      </c>
    </row>
    <row r="148" spans="2:47" s="1" customFormat="1" ht="68.25">
      <c r="B148" s="28"/>
      <c r="D148" s="138" t="s">
        <v>133</v>
      </c>
      <c r="F148" s="139" t="s">
        <v>292</v>
      </c>
      <c r="I148" s="140"/>
      <c r="L148" s="28"/>
      <c r="M148" s="141"/>
      <c r="T148" s="52"/>
      <c r="AT148" s="12" t="s">
        <v>133</v>
      </c>
      <c r="AU148" s="12" t="s">
        <v>95</v>
      </c>
    </row>
    <row r="149" spans="2:65" s="1" customFormat="1" ht="33" customHeight="1">
      <c r="B149" s="123"/>
      <c r="C149" s="124" t="s">
        <v>201</v>
      </c>
      <c r="D149" s="124" t="s">
        <v>127</v>
      </c>
      <c r="E149" s="125" t="s">
        <v>293</v>
      </c>
      <c r="F149" s="126" t="s">
        <v>294</v>
      </c>
      <c r="G149" s="127" t="s">
        <v>130</v>
      </c>
      <c r="H149" s="128">
        <v>1</v>
      </c>
      <c r="I149" s="129"/>
      <c r="J149" s="130">
        <f>ROUND(I149*H149,2)</f>
        <v>0</v>
      </c>
      <c r="K149" s="131"/>
      <c r="L149" s="28"/>
      <c r="M149" s="132" t="s">
        <v>4</v>
      </c>
      <c r="N149" s="133" t="s">
        <v>52</v>
      </c>
      <c r="P149" s="134">
        <f>O149*H149</f>
        <v>0</v>
      </c>
      <c r="Q149" s="134">
        <v>0</v>
      </c>
      <c r="R149" s="134">
        <f>Q149*H149</f>
        <v>0</v>
      </c>
      <c r="S149" s="134">
        <v>0</v>
      </c>
      <c r="T149" s="135">
        <f>S149*H149</f>
        <v>0</v>
      </c>
      <c r="AR149" s="136" t="s">
        <v>131</v>
      </c>
      <c r="AT149" s="136" t="s">
        <v>127</v>
      </c>
      <c r="AU149" s="136" t="s">
        <v>95</v>
      </c>
      <c r="AY149" s="12" t="s">
        <v>126</v>
      </c>
      <c r="BE149" s="137">
        <f>IF(N149="základní",J149,0)</f>
        <v>0</v>
      </c>
      <c r="BF149" s="137">
        <f>IF(N149="snížená",J149,0)</f>
        <v>0</v>
      </c>
      <c r="BG149" s="137">
        <f>IF(N149="zákl. přenesená",J149,0)</f>
        <v>0</v>
      </c>
      <c r="BH149" s="137">
        <f>IF(N149="sníž. přenesená",J149,0)</f>
        <v>0</v>
      </c>
      <c r="BI149" s="137">
        <f>IF(N149="nulová",J149,0)</f>
        <v>0</v>
      </c>
      <c r="BJ149" s="12" t="s">
        <v>95</v>
      </c>
      <c r="BK149" s="137">
        <f>ROUND(I149*H149,2)</f>
        <v>0</v>
      </c>
      <c r="BL149" s="12" t="s">
        <v>131</v>
      </c>
      <c r="BM149" s="136" t="s">
        <v>295</v>
      </c>
    </row>
    <row r="150" spans="2:47" s="1" customFormat="1" ht="68.25">
      <c r="B150" s="28"/>
      <c r="D150" s="138" t="s">
        <v>133</v>
      </c>
      <c r="F150" s="139" t="s">
        <v>296</v>
      </c>
      <c r="I150" s="140"/>
      <c r="L150" s="28"/>
      <c r="M150" s="141"/>
      <c r="T150" s="52"/>
      <c r="AT150" s="12" t="s">
        <v>133</v>
      </c>
      <c r="AU150" s="12" t="s">
        <v>95</v>
      </c>
    </row>
    <row r="151" spans="2:65" s="1" customFormat="1" ht="24.2" customHeight="1">
      <c r="B151" s="123"/>
      <c r="C151" s="124" t="s">
        <v>206</v>
      </c>
      <c r="D151" s="124" t="s">
        <v>127</v>
      </c>
      <c r="E151" s="125" t="s">
        <v>226</v>
      </c>
      <c r="F151" s="126" t="s">
        <v>227</v>
      </c>
      <c r="G151" s="127" t="s">
        <v>228</v>
      </c>
      <c r="H151" s="142"/>
      <c r="I151" s="129"/>
      <c r="J151" s="130">
        <f>ROUND(I151*H151,2)</f>
        <v>0</v>
      </c>
      <c r="K151" s="131"/>
      <c r="L151" s="28"/>
      <c r="M151" s="143" t="s">
        <v>4</v>
      </c>
      <c r="N151" s="144" t="s">
        <v>52</v>
      </c>
      <c r="O151" s="145"/>
      <c r="P151" s="146">
        <f>O151*H151</f>
        <v>0</v>
      </c>
      <c r="Q151" s="146">
        <v>0</v>
      </c>
      <c r="R151" s="146">
        <f>Q151*H151</f>
        <v>0</v>
      </c>
      <c r="S151" s="146">
        <v>0</v>
      </c>
      <c r="T151" s="147">
        <f>S151*H151</f>
        <v>0</v>
      </c>
      <c r="AR151" s="136" t="s">
        <v>201</v>
      </c>
      <c r="AT151" s="136" t="s">
        <v>127</v>
      </c>
      <c r="AU151" s="136" t="s">
        <v>95</v>
      </c>
      <c r="AY151" s="12" t="s">
        <v>126</v>
      </c>
      <c r="BE151" s="137">
        <f>IF(N151="základní",J151,0)</f>
        <v>0</v>
      </c>
      <c r="BF151" s="137">
        <f>IF(N151="snížená",J151,0)</f>
        <v>0</v>
      </c>
      <c r="BG151" s="137">
        <f>IF(N151="zákl. přenesená",J151,0)</f>
        <v>0</v>
      </c>
      <c r="BH151" s="137">
        <f>IF(N151="sníž. přenesená",J151,0)</f>
        <v>0</v>
      </c>
      <c r="BI151" s="137">
        <f>IF(N151="nulová",J151,0)</f>
        <v>0</v>
      </c>
      <c r="BJ151" s="12" t="s">
        <v>95</v>
      </c>
      <c r="BK151" s="137">
        <f>ROUND(I151*H151,2)</f>
        <v>0</v>
      </c>
      <c r="BL151" s="12" t="s">
        <v>201</v>
      </c>
      <c r="BM151" s="136" t="s">
        <v>297</v>
      </c>
    </row>
    <row r="152" spans="2:12" s="1" customFormat="1" ht="6.95" customHeight="1">
      <c r="B152" s="40"/>
      <c r="C152" s="41"/>
      <c r="D152" s="41"/>
      <c r="E152" s="41"/>
      <c r="F152" s="41"/>
      <c r="G152" s="41"/>
      <c r="H152" s="41"/>
      <c r="I152" s="41"/>
      <c r="J152" s="41"/>
      <c r="K152" s="41"/>
      <c r="L152" s="28"/>
    </row>
  </sheetData>
  <autoFilter ref="C116:K151"/>
  <mergeCells count="10">
    <mergeCell ref="E87:H87"/>
    <mergeCell ref="E107:H107"/>
    <mergeCell ref="E109:H109"/>
    <mergeCell ref="L2:V2"/>
    <mergeCell ref="E24:H2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1C5CD1134F1D4C882AD830CB5F620B" ma:contentTypeVersion="10" ma:contentTypeDescription="Vytvoří nový dokument" ma:contentTypeScope="" ma:versionID="653befe13baa0c61160c3ecef0ce0f75">
  <xsd:schema xmlns:xsd="http://www.w3.org/2001/XMLSchema" xmlns:xs="http://www.w3.org/2001/XMLSchema" xmlns:p="http://schemas.microsoft.com/office/2006/metadata/properties" xmlns:ns2="1cda8c2f-adf4-4f6d-8522-20368568434c" targetNamespace="http://schemas.microsoft.com/office/2006/metadata/properties" ma:root="true" ma:fieldsID="cb3740ba9d9e0f27da0b2d591807edaf" ns2:_="">
    <xsd:import namespace="1cda8c2f-adf4-4f6d-8522-2036856843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a8c2f-adf4-4f6d-8522-2036856843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EEB639-80F1-4D56-941F-7BE5F5490747}"/>
</file>

<file path=customXml/itemProps2.xml><?xml version="1.0" encoding="utf-8"?>
<ds:datastoreItem xmlns:ds="http://schemas.openxmlformats.org/officeDocument/2006/customXml" ds:itemID="{9A6707B5-D4EC-4F21-94AB-61BE6E456683}"/>
</file>

<file path=customXml/itemProps3.xml><?xml version="1.0" encoding="utf-8"?>
<ds:datastoreItem xmlns:ds="http://schemas.openxmlformats.org/officeDocument/2006/customXml" ds:itemID="{FC08ABE4-98C0-4733-976F-6B255B8645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Stuchlík</dc:creator>
  <cp:keywords/>
  <dc:description/>
  <cp:lastModifiedBy>Löfflerová Marta</cp:lastModifiedBy>
  <dcterms:created xsi:type="dcterms:W3CDTF">2023-01-06T16:16:39Z</dcterms:created>
  <dcterms:modified xsi:type="dcterms:W3CDTF">2023-01-20T11:52:37Z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0x0101006D1C5CD1134F1D4C882AD830CB5F620B</vt:lpwstr>
  </property>
</Properties>
</file>