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075" tabRatio="664" activeTab="1"/>
  </bookViews>
  <sheets>
    <sheet name="Rekapitulace Muzeum ML Archiv" sheetId="1" r:id="rId1"/>
    <sheet name="Soupis prací Muzeum ML Archiv" sheetId="2" r:id="rId2"/>
    <sheet name="Muzeum ZTI" sheetId="3" r:id="rId3"/>
    <sheet name="Muzeum ÚT" sheetId="4" r:id="rId4"/>
    <sheet name="Muzeum VZT" sheetId="5" r:id="rId5"/>
  </sheets>
  <definedNames>
    <definedName name="_xlnm.Print_Area" localSheetId="3">#N/A</definedName>
    <definedName name="_xlnm.Print_Area" localSheetId="4">#N/A</definedName>
    <definedName name="_xlnm.Print_Area" localSheetId="2">#N/A</definedName>
    <definedName name="_xlnm.Print_Area" localSheetId="0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<sst xmlns="http://schemas.openxmlformats.org/spreadsheetml/2006/main" count="2162" uniqueCount="1128">
  <si>
    <t>Spolupráce s dodavatelem při osazení pojezdového profilu pod pojezdové vozíky, cca jekl 50x50mm - koordinace s dodávkou pojízdných regálů, viz detail D.06.1, 4*10,3m( podbetování, rektifikace a vytvoření žlábku v podlaze pro kolejnici</t>
  </si>
  <si>
    <t>140R002</t>
  </si>
  <si>
    <t>Osazení pojezdových vozíků šíře 60 cm s mechanizmem pro ovládání přesunu z uličky, rozměry vozíků - koordinace s dodávkou pojízdných regálů</t>
  </si>
  <si>
    <t>Výztuž základů pasů z betonářské oceli 10 505 (R) nebo BSt 500</t>
  </si>
  <si>
    <t>275321511</t>
  </si>
  <si>
    <t>Základy z betonu železového (bez výztuže) patky z betonu bez zvýšených nároků na prostředí tř. C 25/30</t>
  </si>
  <si>
    <t>275351121</t>
  </si>
  <si>
    <t>Bednění základů patek zřízení</t>
  </si>
  <si>
    <t>275351122</t>
  </si>
  <si>
    <t>Bednění základů patek odstranění</t>
  </si>
  <si>
    <t>275353151</t>
  </si>
  <si>
    <t>kus</t>
  </si>
  <si>
    <t>311274143</t>
  </si>
  <si>
    <t>2,6*(1,45+0,9)*2-(0,7*2,0*2+0,6*2,1)</t>
  </si>
  <si>
    <t>1.24:</t>
  </si>
  <si>
    <t>2,6*(0,9+0,9)*2-0,6*2,1</t>
  </si>
  <si>
    <t>1.25:</t>
  </si>
  <si>
    <t>3,4*(1,45+1,0)*2-(0,7*2,0+0,6*2,1)+0,17*(0,6+2,1*2)</t>
  </si>
  <si>
    <t>1.27:</t>
  </si>
  <si>
    <t>2,6*(1,36+2,23)*2-(0,8*2,0*2+0,7*2,0)</t>
  </si>
  <si>
    <t>1.28:</t>
  </si>
  <si>
    <t>2,6*(1,36+0,8)*2-0,7*2,0*2</t>
  </si>
  <si>
    <t>1.29:</t>
  </si>
  <si>
    <t>2,6*(1,36+1,5)*2-0,7*2,0</t>
  </si>
  <si>
    <t>1.30:</t>
  </si>
  <si>
    <t>3,9*(3,255+5,66)*2-(0,8*2,0+1,2*1,2+2,0*2,1)+0,17*(2,0+2,1*2)</t>
  </si>
  <si>
    <t>1.32:</t>
  </si>
  <si>
    <t>2,6*(1,275+2,375)*2-0,7*2,0</t>
  </si>
  <si>
    <t>1.33:</t>
  </si>
  <si>
    <t>3,4*(3,61+5,66)*2-0,9*2,0+0,5*3,4*2</t>
  </si>
  <si>
    <t>2.01:</t>
  </si>
  <si>
    <t>2,40*(3,425+2,1)*2-(2,1*2,40+2,1*2,0)+0,17*(2,1+2,40*2+2,1+2,0*2)</t>
  </si>
  <si>
    <t>2.02:</t>
  </si>
  <si>
    <t>2,40*(2,1+41,98)*2+2,40*(1,5+0,55*2+2,5+0,55*2)-(2,1*2,0*2+1,18*2,22*2+1,0*2,0*7+0,9*2*2+1,725*2,6+1,0*2,6)-0,6*1,95*9-0,17*(0,6*2*9+1,95*2*9)</t>
  </si>
  <si>
    <t>2.10:</t>
  </si>
  <si>
    <t>2,6*(2,085+1,36)*2-0,9*2,0</t>
  </si>
  <si>
    <t>2.11:</t>
  </si>
  <si>
    <t>2,40*(2,1+3,0)*2-(2,1*2,40+2,0*2,0+0,8*2,0)+0,17*(2,1+2,40*2+2,0+2,0*2)</t>
  </si>
  <si>
    <t>2.12:</t>
  </si>
  <si>
    <t>2,6*(2,085+1,4)*2-0,7*2,0*2-0,8*2,0*2+0,17*(0,8+2,0*2)</t>
  </si>
  <si>
    <t>2.13:</t>
  </si>
  <si>
    <t>2,6*(0,97+1,735)*2-0,7*2,0</t>
  </si>
  <si>
    <t>2.14:</t>
  </si>
  <si>
    <t>2,6*(1,0+1,735)*2-0,7*2,0</t>
  </si>
  <si>
    <t>2.15:</t>
  </si>
  <si>
    <t>2,7*(3,25+7,95)*2-(0,8*2,0+1,6*2,0+6,0*1,45)+0,17*(6,0+1,45*2)</t>
  </si>
  <si>
    <t>2.16:</t>
  </si>
  <si>
    <t>2,6*(3,295+7,95)*2-1,6*2,0*2</t>
  </si>
  <si>
    <t>2.17:</t>
  </si>
  <si>
    <t>2,6*(1,725+10,4)*2-(1,0*2,0+1,2*2,0+1,775*2,60+1,6*2,0)</t>
  </si>
  <si>
    <t>2.18:</t>
  </si>
  <si>
    <t>2,6*(2,085+1,82)*2-0,9*2,0</t>
  </si>
  <si>
    <t>2.19:</t>
  </si>
  <si>
    <t>3,15*(1,25+10,4)*2-(1,0*2,0+1,0*2,6+0,6*2,20*2)+0,17*(0,6*4+2,20*4)</t>
  </si>
  <si>
    <t>497,837</t>
  </si>
  <si>
    <t>-ker.obklad</t>
  </si>
  <si>
    <t>-143,74</t>
  </si>
  <si>
    <t>om.výtah.šachet</t>
  </si>
  <si>
    <t>11,6*(2,5+2,4)*2-1,18*2,22*4</t>
  </si>
  <si>
    <t>11,3*(1,95+1,6)*2-1,18*2,22*4</t>
  </si>
  <si>
    <t>612321321</t>
  </si>
  <si>
    <t>Omítka vápenocementová vnitřních ploch nanášená strojně jednovrstvá, tloušťky do 10 mm hladká svislých konstrukcí stěn</t>
  </si>
  <si>
    <t>pod ker.obklad</t>
  </si>
  <si>
    <t>143,74</t>
  </si>
  <si>
    <t>619991011</t>
  </si>
  <si>
    <t>Obalení konstrukcí a prvků fólií přilepenou lepící páskou</t>
  </si>
  <si>
    <t>2*2,1*3+6*2,1*2</t>
  </si>
  <si>
    <t>0,6*2,2*9</t>
  </si>
  <si>
    <t>2,0*2,1</t>
  </si>
  <si>
    <t>0,6*2,1</t>
  </si>
  <si>
    <t>0,6*1,95*9</t>
  </si>
  <si>
    <t>6,0*1,45</t>
  </si>
  <si>
    <t>0,6*2,20*2</t>
  </si>
  <si>
    <t>21,87</t>
  </si>
  <si>
    <t>622142001</t>
  </si>
  <si>
    <t>100*3,0</t>
  </si>
  <si>
    <t>622143003</t>
  </si>
  <si>
    <t>3,75*(26,51+49,920+24,47)</t>
  </si>
  <si>
    <t>- (2*2*3,4+3*3,4+5*3,4+6,0*2,1*4+2,0*2,1*7+0,6*2,1*2)</t>
  </si>
  <si>
    <t>622273261R02</t>
  </si>
  <si>
    <t xml:space="preserve">Nadzákladové zdi z betonu železového (bez výztuže) nosné bez zvláštních nároků na vliv prostředí tř. C 25/30, staveništní nebo dílenský prefabrikát
</t>
  </si>
  <si>
    <t>311351121</t>
  </si>
  <si>
    <t>Bednění nadzákladových zdí nosných rovné oboustranné za každou stranu zřízení</t>
  </si>
  <si>
    <t>311351122</t>
  </si>
  <si>
    <t>Bednění nadzákladových zdí nosných rovné oboustranné za každou stranu odstranění</t>
  </si>
  <si>
    <t>311361821r</t>
  </si>
  <si>
    <t>Výztuž nadzákladových zdí nosných svislých nebo odkloněných od svislice, rovných nebo oblých z betonářské oceli 10 505 (R) nebo BSt 500</t>
  </si>
  <si>
    <t>312274143</t>
  </si>
  <si>
    <t>Zdivo z tvárnic z betonu lehkého keramického výplňové na pero a drážku, na jakoukoliv maltu z tvárnic dutinových, tloušťky zdiva 240 mm
tvárnice Liapor M 240 ( 6Mpa)</t>
  </si>
  <si>
    <t>1np</t>
  </si>
  <si>
    <t>2np</t>
  </si>
  <si>
    <t>3np</t>
  </si>
  <si>
    <t>1.NP</t>
  </si>
  <si>
    <t>2.NP</t>
  </si>
  <si>
    <t>3.NP</t>
  </si>
  <si>
    <t>317144131</t>
  </si>
  <si>
    <t>Překlady z lehkého betonu střední výška 240 mm, šířka 115 mm, délka 865 mm (625 mm)</t>
  </si>
  <si>
    <t>61</t>
  </si>
  <si>
    <t>317144133</t>
  </si>
  <si>
    <t>Překlady z lehkého betonu střední výška 240 mm, šířka 115 mm, délka 1240 mm (1000 mm)</t>
  </si>
  <si>
    <t>14+1</t>
  </si>
  <si>
    <t>62</t>
  </si>
  <si>
    <t>317144137</t>
  </si>
  <si>
    <t>Překlady z lehkého betonu střední výška 240 mm, šířka 115 mm, délka 2240 mm (1750 mm)</t>
  </si>
  <si>
    <t>63</t>
  </si>
  <si>
    <t>317144151</t>
  </si>
  <si>
    <t>Překlady z lehkého betonu střední výška 240 mm, šířka 240 mm, délka 865 mm (625 mm)</t>
  </si>
  <si>
    <t>11+21+21</t>
  </si>
  <si>
    <t>64</t>
  </si>
  <si>
    <t>317144153</t>
  </si>
  <si>
    <t>Překlady z lehkého betonu střední výška 240 mm, šířka 240 mm, délka 1240 mm (1000 mm)</t>
  </si>
  <si>
    <t>317144155</t>
  </si>
  <si>
    <t>Mazanina z betonu prostého tl. přes 50 do 80 mm tř. C 25/30 (4*11,4*0,9)+(5*0,9)</t>
  </si>
  <si>
    <t>Ukotvení příček k porobetonovým konstrukcím plochými kotvami - stěny 2*3,4 + 2*1,4m</t>
  </si>
  <si>
    <t>Zdivo z tvárnic z betonu lehkého keramického nosné , na jakoukoliv maltu, tloušťky zdiva 150 mm (6MPa) 1,6*1,4m*0,15</t>
  </si>
  <si>
    <t>Překlady z lehkého betonu střední výška 249 mm, šířka 200 mm, délka 1990 mm</t>
  </si>
  <si>
    <t>Bednění základů pasů rovné zřízení 8,2*0,55*2*4+(5*0,55)</t>
  </si>
  <si>
    <t>Základové zdi z tvárnic ztraceného bednění hladkých, včetně výplně z betonu třídy C 25/30, 500*300*250mm (4*8,2*0,5)+5*0,5</t>
  </si>
  <si>
    <t>Základy z betonu železového (bez výztuže) pasy z betonu bez zvýšených nároků na prostředí tř. C 25/30 (4*8,2*0,5*0,25)+(5*0,5*0,25)</t>
  </si>
  <si>
    <t>Výztuž pasů pod kolejnice a zeď ze svařovaných sítí z drátů typu KARI 8*100*100mm,  46,2*0,9m</t>
  </si>
  <si>
    <t>Výztuž ztužujících pásů z betonářské oceli BSt 500 průměr 8mm (46,2*3*2*0,8)+(28*0,8*2)+(46,2*2)</t>
  </si>
  <si>
    <t xml:space="preserve">Úprava povrchů vnější </t>
  </si>
  <si>
    <t>622143001</t>
  </si>
  <si>
    <t>Montáž omítkových plastových nebo pozinkovaných soklových profilů</t>
  </si>
  <si>
    <t>nad soklem v 1.NP</t>
  </si>
  <si>
    <t>26,510+49,92+24,470+39,460+2,38+5,87-(2,0*2+1,8*2+3,0+5,0)</t>
  </si>
  <si>
    <t>nad 1.NP</t>
  </si>
  <si>
    <t>2*34,98+2*10,40+28,02+49,98+2*10,98</t>
  </si>
  <si>
    <t>59051638</t>
  </si>
  <si>
    <t>lišta zakládací pro telpelně izolační desky do roviny 163 mm tl.1,0mm</t>
  </si>
  <si>
    <t>323,73*1,1 'Přepočtené koeficientem množství</t>
  </si>
  <si>
    <t>622273261R01</t>
  </si>
  <si>
    <t>Montáž lešení řadového trubkového lehkého pracovního s podlahami s provozním zatížením tř. 3 do 200 kg/m2 šířky tř. W12 přes 1,2 do 1,5 m, výšky do 10 m</t>
  </si>
  <si>
    <t>(12,0-1,8)*(34,98*2+10,98*2+10,40*2+28,02+49,98)</t>
  </si>
  <si>
    <t>941111231</t>
  </si>
  <si>
    <t>Montáž lešení řadového trubkového lehkého pracovního s podlahami s provozním zatížením tř. 3 do 200 kg/m2 Příplatek za první a každý další den použití lešení k ceně -1131
3 měsíce (90 dní)</t>
  </si>
  <si>
    <t>1945,344*90 'Přepočtené koeficientem množství</t>
  </si>
  <si>
    <t>941111831</t>
  </si>
  <si>
    <t>Demontáž lešení řadového trubkového lehkého s podlahami zatížení do 200 kg/m2 š do 1,5 m v do 10 m</t>
  </si>
  <si>
    <t>944511111</t>
  </si>
  <si>
    <t>Montáž ochranné sítě zavěšené na konstrukci lešení z textilie z umělých vláken</t>
  </si>
  <si>
    <t>944511211</t>
  </si>
  <si>
    <t>Montáž ochranné sítě Příplatek za první a každý další den použití sítě k ceně -1111
3 měsíce (90 dní)</t>
  </si>
  <si>
    <t>1945,344*10 'Přepočtené koeficientem množství</t>
  </si>
  <si>
    <t>944511811</t>
  </si>
  <si>
    <t>Demontáž ochranné sítě zavěšené na konstrukci lešení z textilie z umělých vláken</t>
  </si>
  <si>
    <t>949101111</t>
  </si>
  <si>
    <t>Lešení pomocné pro objekty pozemních staveb s lešeňovou podlahou v do 1,9 m zatížení do 150 kg/m2</t>
  </si>
  <si>
    <t>860</t>
  </si>
  <si>
    <t>Různé dokončovací konstrukce a práce pozemních staveb</t>
  </si>
  <si>
    <t>95-001</t>
  </si>
  <si>
    <t>Nezměřitelné práce - zednická výpomoc pro ZTI,ÚT,elektro</t>
  </si>
  <si>
    <t>hod</t>
  </si>
  <si>
    <t>952901111</t>
  </si>
  <si>
    <t>1318,52-5,52</t>
  </si>
  <si>
    <t>1392,84-65,52-5,71</t>
  </si>
  <si>
    <t>1320,52</t>
  </si>
  <si>
    <t>95-002a</t>
  </si>
  <si>
    <t xml:space="preserve">Požární zabezpečení,tabulky, požární ucpávky apod.
příslušnými tabulkami podle ČSN ISO 3864 bude označen ve všech částech objektu směr únikové cesty, dále el. zařízení a uzávěry jednotlivých energií. </t>
  </si>
  <si>
    <t>95-002b</t>
  </si>
  <si>
    <t>D+M univerzální hasící přístroj PHP 21A</t>
  </si>
  <si>
    <t>1+3+2+5+5</t>
  </si>
  <si>
    <t>95-002d</t>
  </si>
  <si>
    <t>D+M sněhový hasící přístroj HP CO2 s hasící schopností 55B</t>
  </si>
  <si>
    <t>998</t>
  </si>
  <si>
    <t>Přesun hmot</t>
  </si>
  <si>
    <t>998011002</t>
  </si>
  <si>
    <t>Příprava podkladu před provedením podlah vysátí</t>
  </si>
  <si>
    <t>Příprava podkladu před provedením podlah obroušení strojní</t>
  </si>
  <si>
    <t>Podlahy - opravy, sjedncení povrchů</t>
  </si>
  <si>
    <t>Demontáž ostatních zámečnických konstrukcí pro osazení nový PP dveří</t>
  </si>
  <si>
    <t>Elektroinstalační trubka, pevná, samozhášivá, oheň nešířící, 20mm, uložení</t>
  </si>
  <si>
    <t>t/km</t>
  </si>
  <si>
    <t>Vodorovná doprava suti. cca 26 km. Bude fakturováno na základě skutečné přepravní vzdálenosti na řízenou skládku.</t>
  </si>
  <si>
    <t>Přesun hmot pro budovy občanské výstavby, s nosnou svislou konstrukcí zděnou z cihel, tvárnic nebo kamene vodorovná dopravní vzdálenost do 100 m. (sumární pro všechny položky)</t>
  </si>
  <si>
    <t>A01</t>
  </si>
  <si>
    <t xml:space="preserve">      1.n.p. - Označení regálů pořadové</t>
  </si>
  <si>
    <t xml:space="preserve">      1.03 - Archiv regály</t>
  </si>
  <si>
    <t xml:space="preserve">    I1 - Interiér 1np - dodávka a montáž regálů</t>
  </si>
  <si>
    <t>Nátěr penetrační a syntetický betonových konstrukcí protiskluzový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</si>
  <si>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</si>
  <si>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</si>
  <si>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</si>
  <si>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</si>
  <si>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</si>
  <si>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</si>
  <si>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</si>
  <si>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</si>
  <si>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</si>
  <si>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</si>
  <si>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</si>
  <si>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</si>
  <si>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</si>
  <si>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</si>
  <si>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</si>
  <si>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</si>
  <si>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</si>
  <si>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</si>
  <si>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</si>
  <si>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</si>
  <si>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</si>
  <si>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</si>
  <si>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</si>
  <si>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</si>
  <si>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</si>
  <si>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</si>
  <si>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</si>
  <si>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</si>
  <si>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</si>
  <si>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</si>
  <si>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</si>
  <si>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</si>
  <si>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</si>
  <si>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</si>
  <si>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</si>
  <si>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01a</t>
  </si>
  <si>
    <t>Hlavní objekt</t>
  </si>
  <si>
    <t>STA</t>
  </si>
  <si>
    <t>1</t>
  </si>
  <si>
    <t>{f88d6669-1138-4e6a-a252-853936f35393}</t>
  </si>
  <si>
    <t>2</t>
  </si>
  <si>
    <t>KRYCÍ LIST SOUPISU PRACÍ</t>
  </si>
  <si>
    <t>REKAPITULACE ČLENĚNÍ SOUPISU PRACÍ</t>
  </si>
  <si>
    <t>Kód dílu - Popis</t>
  </si>
  <si>
    <r>
      <t>Ústřední vytápění</t>
    </r>
    <r>
      <rPr>
        <sz val="10"/>
        <rFont val="Arial CE"/>
        <family val="0"/>
      </rPr>
      <t xml:space="preserve">  celkem, detail viz dílčí rozpočet ÚT</t>
    </r>
  </si>
  <si>
    <t>Osazování dřevěných zárubní protipožárních dveří do vynechaného otvoru, dveří dvoukřídlových přes 2,5 do 6,5 m2</t>
  </si>
  <si>
    <t>8,1*((34,98+10,98+10,40)*2+49,98+28,02)</t>
  </si>
  <si>
    <t>-otvory</t>
  </si>
  <si>
    <t>2np:</t>
  </si>
  <si>
    <t>-(9*0,6*1,95+14*0,6*2,2+6*1,45+2*2,1*2,4+6,1)</t>
  </si>
  <si>
    <t>-(9*0,6*1,95+14*0,6*2,2+6*1,45+2*2,1*2,4)</t>
  </si>
  <si>
    <t>63151542</t>
  </si>
  <si>
    <t>deska izolační minerální kontaktních fasád podélné vlákno λ=0,036 tl 240mm</t>
  </si>
  <si>
    <t>1443,152*1,02 'Přepočtené koeficientem množství</t>
  </si>
  <si>
    <t>622222001</t>
  </si>
  <si>
    <t>Montáž kontaktního zateplení vnějšího ostění, nadpraží nebo parapetu z desek z minerální vlny s podélnou nebo kolmou orientací vláken hloubky špalet do 200 mm, tloušťky desek do 40 mm</t>
  </si>
  <si>
    <t>(0,6+2,2*2)*9+(0,6+2,1*2)*2+(2,0+2,1*2)*7+(6,0+2,1*2)*4</t>
  </si>
  <si>
    <t>622222051</t>
  </si>
  <si>
    <t>Montáž kontaktního zateplení vnějšího ostění, nadpraží nebo parapetu z desek z minerální vlny s podélnou nebo kolmou orientací vláken hloubky špalet přes 200 do 400 mm, tloušťky desek do 40 mm</t>
  </si>
  <si>
    <t>2np tl. 240mm</t>
  </si>
  <si>
    <t>9*0,6+1,95*18+14*0,6+2,2*28+6,0+1,45*2+2*2,1+2,4*4</t>
  </si>
  <si>
    <t>133,200</t>
  </si>
  <si>
    <t>63151518</t>
  </si>
  <si>
    <t>deska izolační minerální kontaktních fasád podélné vlákno λ=0,036 tl 40mm</t>
  </si>
  <si>
    <t>190,60*0,16</t>
  </si>
  <si>
    <t>266,400*0,24</t>
  </si>
  <si>
    <t>94,432*1,1 'Přepočtené koeficientem množství</t>
  </si>
  <si>
    <t>622252002</t>
  </si>
  <si>
    <t xml:space="preserve">Montáž ostatních lišt </t>
  </si>
  <si>
    <t>parapetní</t>
  </si>
  <si>
    <t>(37+18+2)*0,6+(19+6)*2,0</t>
  </si>
  <si>
    <t>okapnice</t>
  </si>
  <si>
    <t>84,200</t>
  </si>
  <si>
    <t>dilatační</t>
  </si>
  <si>
    <t>2,1*2*4+1,45*2*2</t>
  </si>
  <si>
    <t>ochranný rohový</t>
  </si>
  <si>
    <t>190,600+266,4</t>
  </si>
  <si>
    <t>590515120</t>
  </si>
  <si>
    <t>profil parapetní - Thermospoj LPE plast 2 m</t>
  </si>
  <si>
    <t>84,2*1,1 'Přepočtené koeficientem množství</t>
  </si>
  <si>
    <t>590515100</t>
  </si>
  <si>
    <t>profil okenní s nepřiznanou okapnicí LTU plast 2,0 m</t>
  </si>
  <si>
    <t>590515020</t>
  </si>
  <si>
    <t>profil dilatační rohový , dl. 2,5 m</t>
  </si>
  <si>
    <t>22,6*1,1 'Přepočtené koeficientem množství</t>
  </si>
  <si>
    <t>590514780</t>
  </si>
  <si>
    <t>lišta profil ochranný rohový PVC délka 2,5 m</t>
  </si>
  <si>
    <t>622511111</t>
  </si>
  <si>
    <t>Tenkovrstvá dekorativní mozaiková střednězrnná omítka včetně ochran.nátěru vnějších stěn-sokl</t>
  </si>
  <si>
    <t>0,25*(26,510+49,92+24,470+39,460+2,38+5,87)-(2,0*2+1,8*2+3,0+5,0)</t>
  </si>
  <si>
    <t>621521021</t>
  </si>
  <si>
    <t>Omítka tenkovrstvá silikátová vnějších ploch probarvená, včetně penetrace podkladu zrnitá, tloušťky 2,0 mm podhledů</t>
  </si>
  <si>
    <t>622521021</t>
  </si>
  <si>
    <t>Omítka tenkovrstvá silikátová vnějších ploch probarvená, včetně penetrace podkladu zrnitá, tloušťky 2,0 mm stěn</t>
  </si>
  <si>
    <t>Omítka 2. a 3.NP + vnější plocha atiky</t>
  </si>
  <si>
    <t>1443,152</t>
  </si>
  <si>
    <t>Omítka v atriun v 1.NP</t>
  </si>
  <si>
    <t>191,681</t>
  </si>
  <si>
    <t>Konstrukce zámečnické</t>
  </si>
  <si>
    <t>Izolace tepelné</t>
  </si>
  <si>
    <t>soubor</t>
  </si>
  <si>
    <t>A04</t>
  </si>
  <si>
    <t>A05</t>
  </si>
  <si>
    <t>Export Komplet</t>
  </si>
  <si>
    <t>VZ</t>
  </si>
  <si>
    <t>2.0</t>
  </si>
  <si>
    <t>ZAMOK</t>
  </si>
  <si>
    <t>False</t>
  </si>
  <si>
    <t>{15328dbc-6108-4bf6-ab53-76773fb71e1d}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</si>
  <si>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</si>
  <si>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</si>
  <si>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</si>
  <si>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</si>
  <si>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</si>
  <si>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</si>
  <si>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</si>
  <si>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</si>
  <si>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KSO:</t>
  </si>
  <si>
    <t/>
  </si>
  <si>
    <t>CC-CZ:</t>
  </si>
  <si>
    <t>Místo:</t>
  </si>
  <si>
    <t>Datum:</t>
  </si>
  <si>
    <t>17. 4. 2018</t>
  </si>
  <si>
    <t>Zadavatel:</t>
  </si>
  <si>
    <t>IČ:</t>
  </si>
  <si>
    <t>DIČ:</t>
  </si>
  <si>
    <t>Uchazeč:</t>
  </si>
  <si>
    <t>výběrové řízení</t>
  </si>
  <si>
    <t>Projektant:</t>
  </si>
  <si>
    <t>10337075</t>
  </si>
  <si>
    <t>Ing.arch. M.Míka,Markant,Franze Kafky 835,Mar.L.</t>
  </si>
  <si>
    <t>True</t>
  </si>
  <si>
    <t>Zpracovatel:</t>
  </si>
  <si>
    <t>Poznámka:</t>
  </si>
  <si>
    <t>Cena bez DPH</t>
  </si>
  <si>
    <t>Sazba daně</t>
  </si>
  <si>
    <t>Základ daně</t>
  </si>
  <si>
    <t xml:space="preserve">        M21-8A - Technologie</t>
  </si>
  <si>
    <t xml:space="preserve">        M21-8B - Ostatní náklady</t>
  </si>
  <si>
    <t xml:space="preserve">    33-M - Montáže dopr.zaříz.,sklad. zař. a váh</t>
  </si>
  <si>
    <t xml:space="preserve">    I2 - Interiér 2np - dodávka a montáž</t>
  </si>
  <si>
    <t xml:space="preserve">      I0 - Periodika 1</t>
  </si>
  <si>
    <t xml:space="preserve">      2.06 - Archiv</t>
  </si>
  <si>
    <t xml:space="preserve">      2.07 - Archiv</t>
  </si>
  <si>
    <t xml:space="preserve">      2.09 - Archiv</t>
  </si>
  <si>
    <t xml:space="preserve">      2.16 - Sklad knižní fondy</t>
  </si>
  <si>
    <t xml:space="preserve">    I3 - Interiér 3.n.p.  - dodávka + montáž</t>
  </si>
  <si>
    <t xml:space="preserve">      3.04 - Periodika 1</t>
  </si>
  <si>
    <t xml:space="preserve">      3.05 - Archiv</t>
  </si>
  <si>
    <t xml:space="preserve">      3.06 - Archiv</t>
  </si>
  <si>
    <t xml:space="preserve">      3.07 - Archiv</t>
  </si>
  <si>
    <t xml:space="preserve">      3.09 - Archiv</t>
  </si>
  <si>
    <t xml:space="preserve">      3.n.p. - Označení regálů pořadové</t>
  </si>
  <si>
    <t>SOUPIS PRACÍ</t>
  </si>
  <si>
    <t>MJ</t>
  </si>
  <si>
    <t>Množství</t>
  </si>
  <si>
    <t>J.cena [CZK]</t>
  </si>
  <si>
    <t>HSV</t>
  </si>
  <si>
    <t>Práce a dodávky HSV</t>
  </si>
  <si>
    <t>ROZPOCET</t>
  </si>
  <si>
    <t>K</t>
  </si>
  <si>
    <t>m3</t>
  </si>
  <si>
    <t>4</t>
  </si>
  <si>
    <t>m2</t>
  </si>
  <si>
    <t>3</t>
  </si>
  <si>
    <t>113107242</t>
  </si>
  <si>
    <t>113202111R</t>
  </si>
  <si>
    <t>m</t>
  </si>
  <si>
    <t>113204111R</t>
  </si>
  <si>
    <t>113107225R</t>
  </si>
  <si>
    <t>122201102</t>
  </si>
  <si>
    <t>132201209</t>
  </si>
  <si>
    <t>133201102</t>
  </si>
  <si>
    <t>Hloubení zapažených i nezapažených šachet s případným nutným přemístěním výkopku ve výkopišti v hornině tř. 3 přes 100 m3</t>
  </si>
  <si>
    <t>CTR02</t>
  </si>
  <si>
    <t>CTR06</t>
  </si>
  <si>
    <t>Montáž</t>
  </si>
  <si>
    <t>OST</t>
  </si>
  <si>
    <t>kg</t>
  </si>
  <si>
    <t>Zakládání</t>
  </si>
  <si>
    <t>M</t>
  </si>
  <si>
    <t>horní výztuž</t>
  </si>
  <si>
    <t>2406,3/1000*1,08</t>
  </si>
  <si>
    <t>dolní výztuž</t>
  </si>
  <si>
    <t>8288,592/1000*1,08</t>
  </si>
  <si>
    <t>273362021</t>
  </si>
  <si>
    <t>23891,069/1000*1,08</t>
  </si>
  <si>
    <t>274321511</t>
  </si>
  <si>
    <t>274351121</t>
  </si>
  <si>
    <t>Bednění základů pasů rovné zřízení</t>
  </si>
  <si>
    <t>274351122</t>
  </si>
  <si>
    <t>Bednění základů pasů rovné odstranění</t>
  </si>
  <si>
    <t>274361821r</t>
  </si>
  <si>
    <t>Odstranění podkladů nebo krytů plochy s přemístěním hmot na skládku na vzdálenost do 20 m nebo s naložením na dopravní prostředek, o tl. vrstvy přes 50 mm</t>
  </si>
  <si>
    <t>Hloubení zapažených i nezapažených rýh.</t>
  </si>
  <si>
    <t xml:space="preserve">Odstranění podkladu vč. uložení, naložení, odvozu a uložení na mezideponii a následně na místo zpětného využití, </t>
  </si>
  <si>
    <t xml:space="preserve">Uložení sypaniny na skládky, </t>
  </si>
  <si>
    <t>Poplatek za uložení stavebního odpadu na skládce (skládkovné bude fakturováno na základě skutečné přepravní vzdálenosti a konečné hmotnosti na řízenou skládku)</t>
  </si>
  <si>
    <t>Potažení ploch pletivem v ploše nebo pruzích, na plném podkladu sklovláknitým vtlačením do tmelu stěn</t>
  </si>
  <si>
    <t>Bourací práce - příprava</t>
  </si>
  <si>
    <t>311113145</t>
  </si>
  <si>
    <t>R1</t>
  </si>
  <si>
    <t>Bourání stávajících příček - SDK (hobra)</t>
  </si>
  <si>
    <t xml:space="preserve">    1 - Bourací práce - příprava</t>
  </si>
  <si>
    <t>Konstrukce zděné</t>
  </si>
  <si>
    <t xml:space="preserve">    OST - Ostatní -  Interiér - dodávka a montáž regálů</t>
  </si>
  <si>
    <t>Nákladové skupiny:</t>
  </si>
  <si>
    <t>HSV - Práce a dodávky celkem</t>
  </si>
  <si>
    <t>montáž</t>
  </si>
  <si>
    <t>LED svítidla MODUS arel 3000 RL 1 KVM</t>
  </si>
  <si>
    <t>210201002RA</t>
  </si>
  <si>
    <t>210201038RA</t>
  </si>
  <si>
    <t>VZT jednotka DUOVENT COMPACT DV 1200 m3/h</t>
  </si>
  <si>
    <t xml:space="preserve">    721 - Zdravotně technické instalace budov</t>
  </si>
  <si>
    <t>pořadové</t>
  </si>
  <si>
    <t>Číslo položky</t>
  </si>
  <si>
    <t>M.j.</t>
  </si>
  <si>
    <t>Jednotková</t>
  </si>
  <si>
    <t xml:space="preserve">                     Náklady</t>
  </si>
  <si>
    <t xml:space="preserve">         Hmotnost v tunách</t>
  </si>
  <si>
    <t>číslo položky</t>
  </si>
  <si>
    <t>ceníku</t>
  </si>
  <si>
    <t>cena</t>
  </si>
  <si>
    <t>dodávka</t>
  </si>
  <si>
    <t>jednotková</t>
  </si>
  <si>
    <t>celkem</t>
  </si>
  <si>
    <t>800-721</t>
  </si>
  <si>
    <t>ZDRAVOTNĚ TECHNICKÉ INSTALACE BUDOV</t>
  </si>
  <si>
    <t>A1</t>
  </si>
  <si>
    <t>VNITŘNÍ KANALIZACE</t>
  </si>
  <si>
    <t>721 17</t>
  </si>
  <si>
    <t>Potrubí z plastových trubek svodné ležaté</t>
  </si>
  <si>
    <t>Potrubí z plastových trubek připojovací</t>
  </si>
  <si>
    <t>1.</t>
  </si>
  <si>
    <t>DN 50</t>
  </si>
  <si>
    <t>721 19</t>
  </si>
  <si>
    <t>Vyměření přípojek na potrubí</t>
  </si>
  <si>
    <t>2.</t>
  </si>
  <si>
    <t>721 22</t>
  </si>
  <si>
    <t>Zápachové uzávěry nástěnné</t>
  </si>
  <si>
    <t>3.</t>
  </si>
  <si>
    <t>DN 40</t>
  </si>
  <si>
    <t>721 29</t>
  </si>
  <si>
    <t>Zkouška těsnosti kanalizce vodou</t>
  </si>
  <si>
    <t>4.</t>
  </si>
  <si>
    <t>998 72</t>
  </si>
  <si>
    <t>Přesun hmot pro vnitřní instalace</t>
  </si>
  <si>
    <t>v objektech výšky do 12m</t>
  </si>
  <si>
    <t>Základní rozpočtové náklady</t>
  </si>
  <si>
    <t xml:space="preserve">               Náklady</t>
  </si>
  <si>
    <t>800-764</t>
  </si>
  <si>
    <t>764 30</t>
  </si>
  <si>
    <t>Montáž konzol, držáků a ostatních kovových prvků</t>
  </si>
  <si>
    <t>do průřezu do 100 mm</t>
  </si>
  <si>
    <t>998 76</t>
  </si>
  <si>
    <t>Přesun hmot po konstrukce klempířské v objektech výšky</t>
  </si>
  <si>
    <t>přes 6 do 12 m</t>
  </si>
  <si>
    <t>konstrukce klempířské - základní rozpočtové náklady</t>
  </si>
  <si>
    <t>ROZPOČET - SESTAVENÍ</t>
  </si>
  <si>
    <t>Zdravotně technické instalace budov</t>
  </si>
  <si>
    <t>Vnitřní kanalizace</t>
  </si>
  <si>
    <t>Konstrukce klempířské základní rozpočtové náklady</t>
  </si>
  <si>
    <t>CELKEM</t>
  </si>
  <si>
    <t>Kompletní instalace VZT zařízení (detail viz dílčí rozpočet VZT)</t>
  </si>
  <si>
    <t>800-731</t>
  </si>
  <si>
    <t>Ústřední vytápění</t>
  </si>
  <si>
    <t>A02</t>
  </si>
  <si>
    <t>STROJOVNY</t>
  </si>
  <si>
    <t>800-732</t>
  </si>
  <si>
    <t>úprava rozdělovače a sběrače</t>
  </si>
  <si>
    <t>sdružené hydr. přírubové DN65</t>
  </si>
  <si>
    <t>732 19</t>
  </si>
  <si>
    <t>Montáž štítků</t>
  </si>
  <si>
    <t>orientačních</t>
  </si>
  <si>
    <t>sbr</t>
  </si>
  <si>
    <t>732 42</t>
  </si>
  <si>
    <t>čerpadla teplovodní oběhová</t>
  </si>
  <si>
    <t xml:space="preserve">3. </t>
  </si>
  <si>
    <t>DN/25 do 4,0m/2,0 m3/h</t>
  </si>
  <si>
    <t>DN/25 do 6,0m/2,8 m3/h</t>
  </si>
  <si>
    <t>998 73</t>
  </si>
  <si>
    <t>Přesun hmot pro strojovny</t>
  </si>
  <si>
    <t>přes 6 - 12 m</t>
  </si>
  <si>
    <t>Strojovny základní rozpočtové náklady</t>
  </si>
  <si>
    <t>A03</t>
  </si>
  <si>
    <t>POTRUBÍ</t>
  </si>
  <si>
    <t>800-733</t>
  </si>
  <si>
    <t xml:space="preserve">Potrubí </t>
  </si>
  <si>
    <t>733 22</t>
  </si>
  <si>
    <t>Potrubí z trubek měděných tvrdých spojovaných měkkým pájením</t>
  </si>
  <si>
    <t>7.</t>
  </si>
  <si>
    <t>prům. 28/1,5</t>
  </si>
  <si>
    <t>733 29</t>
  </si>
  <si>
    <t>Zkoušky těsnosti potrubí z trubek měděných</t>
  </si>
  <si>
    <t>8.</t>
  </si>
  <si>
    <t>do pr. 35/1,5</t>
  </si>
  <si>
    <t>Přesun hmot pro rozvody potrubí</t>
  </si>
  <si>
    <t>přesun 6 do 12 m</t>
  </si>
  <si>
    <t>Potrubí základní rozpočtové náklady</t>
  </si>
  <si>
    <t>ARMATURY</t>
  </si>
  <si>
    <t>800-734 21</t>
  </si>
  <si>
    <t>Ventily odvzdušňovací závitové automatické</t>
  </si>
  <si>
    <t>9.</t>
  </si>
  <si>
    <t>G 1/2</t>
  </si>
  <si>
    <t>734 24</t>
  </si>
  <si>
    <t>Ventily zpětné závitové přímé</t>
  </si>
  <si>
    <t>10.</t>
  </si>
  <si>
    <t>G 1"</t>
  </si>
  <si>
    <t>Ultrazvukový měřič tepla SIEMENS UH 50 DN 20 průtok 0,6 m3|/h</t>
  </si>
  <si>
    <t>11.</t>
  </si>
  <si>
    <t>734 20-</t>
  </si>
  <si>
    <t>G 3/4"</t>
  </si>
  <si>
    <t>Montáž arm. Se 2 závity G 3/4"</t>
  </si>
  <si>
    <t>734 29</t>
  </si>
  <si>
    <t>Ostatní armatury</t>
  </si>
  <si>
    <t>Kontrukce klempířské - základní rozpočtové náklady</t>
  </si>
  <si>
    <t>ÚSTŘEDNÍ VYTÁPĚNÍ</t>
  </si>
  <si>
    <t>pořadové číslo položky</t>
  </si>
  <si>
    <t>Hmotnost v tunách</t>
  </si>
  <si>
    <t>Číslo položky ceníku</t>
  </si>
  <si>
    <t>Náklady</t>
  </si>
  <si>
    <t>Zkrácený popis</t>
  </si>
  <si>
    <t>M21</t>
  </si>
  <si>
    <t>M21-001</t>
  </si>
  <si>
    <t>Soupis prací ZTI</t>
  </si>
  <si>
    <t>Soupis prací ÚT</t>
  </si>
  <si>
    <t>Soupis prací VZT</t>
  </si>
  <si>
    <t>971033561</t>
  </si>
  <si>
    <t>767996804</t>
  </si>
  <si>
    <t>-1504546312</t>
  </si>
  <si>
    <t>12.</t>
  </si>
  <si>
    <t>kohouty plníci a vypouštěcí G1/2</t>
  </si>
  <si>
    <t>13.</t>
  </si>
  <si>
    <t>filtry závitové G 1"</t>
  </si>
  <si>
    <t>Kulové kohouty</t>
  </si>
  <si>
    <t>14.</t>
  </si>
  <si>
    <t>15.</t>
  </si>
  <si>
    <t>Regulátor protim. Ochr. SIEMENS</t>
  </si>
  <si>
    <t>Směšovací armatury závitové se servopohonem</t>
  </si>
  <si>
    <t>16.</t>
  </si>
  <si>
    <t>DN20</t>
  </si>
  <si>
    <t>734 41</t>
  </si>
  <si>
    <t>Těploměry technické 0-120 st.C.</t>
  </si>
  <si>
    <t>17.</t>
  </si>
  <si>
    <t>průměr 80 délka stonku  100mm</t>
  </si>
  <si>
    <t>18.</t>
  </si>
  <si>
    <t>ochranné jímky do G1</t>
  </si>
  <si>
    <t>734 42</t>
  </si>
  <si>
    <t>Tlakoměry 0-6,0 kPa</t>
  </si>
  <si>
    <t>19.</t>
  </si>
  <si>
    <t>průměr 63</t>
  </si>
  <si>
    <t xml:space="preserve">998 73 </t>
  </si>
  <si>
    <t>Přesun hmot pro armatury</t>
  </si>
  <si>
    <t>do 12 m</t>
  </si>
  <si>
    <t>800-713</t>
  </si>
  <si>
    <t>A 04</t>
  </si>
  <si>
    <t>Izolace teplené potrubí</t>
  </si>
  <si>
    <t>713 46</t>
  </si>
  <si>
    <t>Montáž izolace tepelné potrubí s povrchovými úpravami Al folií</t>
  </si>
  <si>
    <t>jednovrstvá do DN 100mm</t>
  </si>
  <si>
    <t>izolace teplené tl 25mm</t>
  </si>
  <si>
    <t xml:space="preserve">Dodávka </t>
  </si>
  <si>
    <t>Celkem</t>
  </si>
  <si>
    <t>998 71</t>
  </si>
  <si>
    <t xml:space="preserve">t </t>
  </si>
  <si>
    <t>Izolace tepelné zákadní rozpočtové náklady</t>
  </si>
  <si>
    <t>Kontrukce klempířské</t>
  </si>
  <si>
    <t>Montáž konzol držáků a ostatních kovových prvků</t>
  </si>
  <si>
    <t>do průměru 100 mm</t>
  </si>
  <si>
    <t>Armatury základní rozpočtové náklady</t>
  </si>
  <si>
    <t>Tlaková a topná zkouška 72 hod</t>
  </si>
  <si>
    <t>Ústřední vytápění CELKEM</t>
  </si>
  <si>
    <t>Izolace tepelné základní rozpočtové náklady</t>
  </si>
  <si>
    <t>DISTRIBUČNÍ PŘÍSLUŠENSTVÍ</t>
  </si>
  <si>
    <t>751 32</t>
  </si>
  <si>
    <t>Výústě, anemostaty, talířové ventily</t>
  </si>
  <si>
    <t>talířový ventil odvodní KO 125 DN 125</t>
  </si>
  <si>
    <t>montáž talířového ventilu do pr. 200 mm</t>
  </si>
  <si>
    <t>montáž  anemostatu výřivého do prům.400mm</t>
  </si>
  <si>
    <t>anemostat univerzální WDZA 125</t>
  </si>
  <si>
    <t>751 39</t>
  </si>
  <si>
    <t>Ostatní zařízení</t>
  </si>
  <si>
    <t>protidešťová žaluzie TWG 315 DN 315</t>
  </si>
  <si>
    <t>montáž protd. žaluzie do pr. 400 mm</t>
  </si>
  <si>
    <t xml:space="preserve">751 51           </t>
  </si>
  <si>
    <t>Kruhová trouba spirálově vinutá bez příruby</t>
  </si>
  <si>
    <t>-0044</t>
  </si>
  <si>
    <t>do prům 400 mm</t>
  </si>
  <si>
    <t>montáž potrubí kruhového do pr. 400 mm</t>
  </si>
  <si>
    <t>5.</t>
  </si>
  <si>
    <t>oblouk segmentový 90°- pr. 315</t>
  </si>
  <si>
    <t>montáž oblouku do pr. 400 mm</t>
  </si>
  <si>
    <t>751 53</t>
  </si>
  <si>
    <t>Kruhové potrubí ohebné SEMIFLEX</t>
  </si>
  <si>
    <t>6.</t>
  </si>
  <si>
    <t>pr. 315 mm</t>
  </si>
  <si>
    <t>montáž do pr. 400 mm</t>
  </si>
  <si>
    <t xml:space="preserve">7.        </t>
  </si>
  <si>
    <t>pr. 250 mm</t>
  </si>
  <si>
    <t>montáž do pr. 300 mm</t>
  </si>
  <si>
    <t>pr. 125 mm</t>
  </si>
  <si>
    <t>montáž do pr. 200 mm</t>
  </si>
  <si>
    <t>Odbočky jednosranné 90°do potrubí kruhového průřezu  bez příruby</t>
  </si>
  <si>
    <t xml:space="preserve">8.      </t>
  </si>
  <si>
    <t>do prům. 300 mm</t>
  </si>
  <si>
    <t>Přechod osový do kruhového potrubí bez příruby</t>
  </si>
  <si>
    <t>průřez do 300mm</t>
  </si>
  <si>
    <t>průřez do 400 mm</t>
  </si>
  <si>
    <t>Protidešťové stříšky do plechového potrubí kruhové</t>
  </si>
  <si>
    <t>průměru do 400mm</t>
  </si>
  <si>
    <t>751 57</t>
  </si>
  <si>
    <t>Závěs čtyřhranného potrubí</t>
  </si>
  <si>
    <t>kotvenou do betonu</t>
  </si>
  <si>
    <t>do průměru 300 mm</t>
  </si>
  <si>
    <t>do průměru 400 mm</t>
  </si>
  <si>
    <t>VZDUCHOTECHNICKÁ ZAŘÍZENÍ</t>
  </si>
  <si>
    <t>751 61</t>
  </si>
  <si>
    <t xml:space="preserve">VZT jednotka DUOVENT  COMPAKT </t>
  </si>
  <si>
    <t>DV 1200 -1 650 m3/h mont. varianta GV</t>
  </si>
  <si>
    <t>včetně  digitální regulace a čidla vlhkosti</t>
  </si>
  <si>
    <t>751 69</t>
  </si>
  <si>
    <t>Zaregulování systému vzduchotechnického zařízení</t>
  </si>
  <si>
    <t>za jeden koncový prvek</t>
  </si>
  <si>
    <t>998 75</t>
  </si>
  <si>
    <t xml:space="preserve">Přesun jmot pro vzduchotechniku </t>
  </si>
  <si>
    <t>v objektech výšky</t>
  </si>
  <si>
    <t>do 12m</t>
  </si>
  <si>
    <t>DODÁVKA</t>
  </si>
  <si>
    <t>MONTÁŽ</t>
  </si>
  <si>
    <t>800-751</t>
  </si>
  <si>
    <t>Soupis prací je sestaven za využití položek Cenové soustavy ÚRS valorizované indexací trhu stavebních prací k 2.Q 2022. Cenové a technické podmínky položek, které nejsou uvedeny v soupisu prací byly ověřeny dle aktuálních cen na trhu k 3.Q 2022</t>
  </si>
  <si>
    <t>Ing.arch. M.Míka - Markant, Franze Kafky 835, Mariánské Lázně; IČ: 10337075</t>
  </si>
  <si>
    <t>63 - 777</t>
  </si>
  <si>
    <t>63 - 783</t>
  </si>
  <si>
    <t>Obalení konstrukcí a prvků fólií přilepenou lepící páskou - omezení prašnosti - bourané otvory  (2,8+21 m2)</t>
  </si>
  <si>
    <t>Bourání stávající stěny - zdivo keramické 200 mm</t>
  </si>
  <si>
    <t>971033560</t>
  </si>
  <si>
    <t>Vybourání stávající 150mm lité podlahy pro vybrání sypaniny pro základové rýhy pod kolejnice a zeď, šíře 900mm v osách</t>
  </si>
  <si>
    <t>Hloubení zapažených i nezapažených rýh v podsypu desky. Odkopávky a prokopávky nezapažené s přehozením výkopku na vzdálenost do 3 m nebo s naložením na dopravní prostředek, nevyužitá část se odveze na skládku.</t>
  </si>
  <si>
    <t>Bednění prostupů v základových konstrukcích ve větracím kanálu včetně polohového zajištění a odbednění</t>
  </si>
  <si>
    <t>Montáž atypických zámečnických konstrukcí - ztracení bednění z trubek v kanálech pod podlahou pod regály 28ks</t>
  </si>
  <si>
    <t>Roura plast, průměr 150 mm, dl =750mm, 0,9kg/m, 28 ks</t>
  </si>
  <si>
    <t>Zdivo z tvárnic z betonu lehkého keramického nosné , na jakoukoliv maltu, tloušťky zdiva 200 mm (6MPa) 5*3,4*0,2m</t>
  </si>
  <si>
    <t>Ukotvení příček k porobetonovým konstrukcím plochými kotvami - stropy 5m</t>
  </si>
  <si>
    <t>Stěna předsazená ze SDK desek s nosnou konstrukcí z ocelových profilů CD, UD jednoduše opláštěná deskou RED A tl. 15 mm, bez TI, EI 15 stěna tl. 90 mm, profil 75 ze strany místnosti 1.09</t>
  </si>
  <si>
    <t>Penetrace vnitřních stěn ((11,4+10,45)*2+5)*3,4-(1,4*2)</t>
  </si>
  <si>
    <t>Příprava pro montáž VZT jednotky, 4 ks konzole</t>
  </si>
  <si>
    <t>Malby stěn z malířských směsí otěruvzdorných za mokra dvojnásobné, bílé, v místnostech výšky do 3,80 m</t>
  </si>
  <si>
    <t>Malby stropu z malířských směsí otěruvzdorných za mokra dvojnásobné, bílé</t>
  </si>
  <si>
    <t>mb</t>
  </si>
  <si>
    <t>76795114R3</t>
  </si>
  <si>
    <t>Kotvení atypických zámečnických konstrukcí - kovové pojezdy regálů vč. kotvicích a kolejí, 4ks/mb</t>
  </si>
  <si>
    <t>311321411</t>
  </si>
  <si>
    <t>Omítka vápenocementová vnitřních ploch nanášená strojně dvouvrstvá, tloušťky jádrové omítky do 10 mm a tloušťky štuku do 3 mm štuková svislých konstrukcí stěn</t>
  </si>
  <si>
    <t>1.01:</t>
  </si>
  <si>
    <t>3,4*(3,475+2,1)*2-(2,1*3,4+2,1*2,0+0,9*2,0*2)+0,2*(2,1+3,4*2+2,1+2,0*2)</t>
  </si>
  <si>
    <t>1.02:</t>
  </si>
  <si>
    <t>2,6*(1,865+2,535)*2-0,9*2,0</t>
  </si>
  <si>
    <t>1.03:</t>
  </si>
  <si>
    <t>3,4*(20,75+7,0)*2+0,25*3,4*12+3,4*(2,075+0,1+0,6)</t>
  </si>
  <si>
    <t>- (0,9*2+1,1*2,23+0,8*2+(0,7*2)*2+2*2,1*3+6*2,1*2)</t>
  </si>
  <si>
    <t>0,17*(2,0*3+2,1*6+6,0*2+2,1*4)</t>
  </si>
  <si>
    <t>1.04:</t>
  </si>
  <si>
    <t>2,6*(0,95+1,61)*2-0,7*2,0*2</t>
  </si>
  <si>
    <t>1.05:</t>
  </si>
  <si>
    <t>2,6*(0,90+1,61)*2-0,7*2,0</t>
  </si>
  <si>
    <t>1.06:</t>
  </si>
  <si>
    <t>2,6*(1,59+1,61)*2-0,8*2,0</t>
  </si>
  <si>
    <t>1.07:</t>
  </si>
  <si>
    <t>2,6*(3,60+1,525)*2-(0,8*2,0+0,9*2,0)</t>
  </si>
  <si>
    <t>1.08:</t>
  </si>
  <si>
    <t>3,2*(2,1+45,275)*2-(2,1*2,0+1,18*2,22*2+0,8*2,02+1,9*2,15*2+1,9*2,02*2+1,0*2,2*3+1,1*2,02+1*3+2,1*3,4)</t>
  </si>
  <si>
    <t>- 0,6*2,2*9+0,17*((0,6+2,2)*2*9-(1,8+2,15*2)*2)</t>
  </si>
  <si>
    <t>1.14:</t>
  </si>
  <si>
    <t>3,4*(3,41+6,75)*2+3,4*(1,9+2,75)*2-(1,8*2,0+0,9*2,0*3+1,2*2,15+2,0*2,1)</t>
  </si>
  <si>
    <t>0,25*(1,2+2,15*2)+0,17*(2,0+2,1*2)</t>
  </si>
  <si>
    <t>1.15:</t>
  </si>
  <si>
    <t>3,4*(2,75+4,735)*2-(0,9*2,0+2,0*2,1)+0,17*(2,0+2,1*2)</t>
  </si>
  <si>
    <t>1.16:</t>
  </si>
  <si>
    <t>3,4*(4,135+6,75)*2-(0,9*2,0+2,0*2,1)+0,17*(2,0+2,1*2)</t>
  </si>
  <si>
    <t>1.17:</t>
  </si>
  <si>
    <t>2,6*(3,225+1,2)*2-(0,9*2,0*3+0,8*2,0)</t>
  </si>
  <si>
    <t>1.18:</t>
  </si>
  <si>
    <t>2,6*(3,225+2,855)*2-(0,8*2,0+0,7*2,0)</t>
  </si>
  <si>
    <t>1.19:</t>
  </si>
  <si>
    <t>2,6*(0,9+1,095)*2-0,7*2,0*2-0,6*2,1</t>
  </si>
  <si>
    <t>1.20:</t>
  </si>
  <si>
    <t>2,6*(0,9+1,0)*2-0,6*2,1</t>
  </si>
  <si>
    <t>1.21:</t>
  </si>
  <si>
    <t>3,4*(1,45+1,095)*2-(0,7*2,0+0,6*2,1)+0,17*(0,6+2,1*2)</t>
  </si>
  <si>
    <t>1.23:</t>
  </si>
  <si>
    <r>
      <t xml:space="preserve">Zdravotně technické instalace budov  </t>
    </r>
    <r>
      <rPr>
        <sz val="10"/>
        <rFont val="Arial CE"/>
        <family val="0"/>
      </rPr>
      <t>celkem, detail viz dílčí rozpočet ZTI</t>
    </r>
  </si>
  <si>
    <r>
      <t xml:space="preserve">Vzduchotechnika  </t>
    </r>
    <r>
      <rPr>
        <sz val="10"/>
        <rFont val="Arial CE"/>
        <family val="0"/>
      </rPr>
      <t>celkem, detail viz dílčí rozpočet VZT</t>
    </r>
  </si>
  <si>
    <t>Montáž omítkových plastových nebo pozinkovaných rohových profilů</t>
  </si>
  <si>
    <t>250,0*3</t>
  </si>
  <si>
    <t>55343021</t>
  </si>
  <si>
    <t>profil omítkový rohový pro omítky vnitřní 12 mm s kulatou hlavou</t>
  </si>
  <si>
    <t>750*1,05 'Přepočtené koeficientem množství</t>
  </si>
  <si>
    <t>2*3,585*2,4+2*1,135*2,4+10*2,62*2,2+8*2,62*2,15+6*3,62*2,2+2*2,62*2,2+4*3,62*1,95+2*3,62*2,2+2*2,62*2,05+1*3,585*2,4+1*1,135*2,4+5*2,62*2,2+4*2,62*2,1</t>
  </si>
  <si>
    <t>52*6,62*2,4+82*6,62*2,15+2*3,91*2,4+2*6,62*2,4+2*6,62*2,2+2*6,62*1,97+29*6,62*2,2+43*6,62*2,2+1*3,91*2,4+1*6,62*2,4+1*6,62*2,2</t>
  </si>
  <si>
    <t>2*7,8*1,56</t>
  </si>
  <si>
    <t>1*6,62*2,4</t>
  </si>
  <si>
    <t>411321414</t>
  </si>
  <si>
    <t>Stropy z betonu železového (bez výztuže) stropů deskových, plochých střech, desek balkonových, desek hřibových stropů včetně hlavic hřibových sloupů tř. C 25/30</t>
  </si>
  <si>
    <t>dobetonování filigrán</t>
  </si>
  <si>
    <t>0,22*1237,042*2 1.+2. NP</t>
  </si>
  <si>
    <t>0,17*1239,042 3.NP</t>
  </si>
  <si>
    <t>754,936</t>
  </si>
  <si>
    <t>411361821r</t>
  </si>
  <si>
    <t>3717,125*12,0/1000</t>
  </si>
  <si>
    <t>94</t>
  </si>
  <si>
    <t>413321414</t>
  </si>
  <si>
    <t>Nosníky z betonu železového (bez výztuže) včetně stěnových i jeřábových drah, volných trámů, průvlaků, rámových příčlí, ztužidel, konzol, vodorovných táhel apod., tyčových konstrukcí tř. C 25/30</t>
  </si>
  <si>
    <t>P 01</t>
  </si>
  <si>
    <t>0,5*0,5*8,44*2</t>
  </si>
  <si>
    <t>P 01Z</t>
  </si>
  <si>
    <t>0,5*0,5*8,44*4</t>
  </si>
  <si>
    <t>P 02</t>
  </si>
  <si>
    <t>0,5*0,5*4,78*4</t>
  </si>
  <si>
    <t>P 03</t>
  </si>
  <si>
    <t>0,5*0,5*6,98*8</t>
  </si>
  <si>
    <t>P 04</t>
  </si>
  <si>
    <t>0,5*0,5*7,24*2</t>
  </si>
  <si>
    <t>P 05</t>
  </si>
  <si>
    <t>P 06</t>
  </si>
  <si>
    <t>0,5*0,5*4,78*2</t>
  </si>
  <si>
    <t>P 07</t>
  </si>
  <si>
    <t>0,5*0,5*6,98*24</t>
  </si>
  <si>
    <t>P 08</t>
  </si>
  <si>
    <t>0,5*0,5*7,24*10</t>
  </si>
  <si>
    <t>P 08.1</t>
  </si>
  <si>
    <t>0,5*0,5*7,24*1</t>
  </si>
  <si>
    <t>P 08.2</t>
  </si>
  <si>
    <t>P 09</t>
  </si>
  <si>
    <t>0,5*0,5*5,04*4</t>
  </si>
  <si>
    <t>P 10</t>
  </si>
  <si>
    <t>(0,5*0,5*1,84-0,5*0,35*1)*8</t>
  </si>
  <si>
    <t>P 11</t>
  </si>
  <si>
    <t>P 12</t>
  </si>
  <si>
    <t>0,5*0,5*10,5*2</t>
  </si>
  <si>
    <t>P 13</t>
  </si>
  <si>
    <t>P 14</t>
  </si>
  <si>
    <t>P 15</t>
  </si>
  <si>
    <t>0,5*0,5*6,5*2</t>
  </si>
  <si>
    <t>P 16</t>
  </si>
  <si>
    <t>P 16z</t>
  </si>
  <si>
    <t>0,25*0,5*6,5*2</t>
  </si>
  <si>
    <t>0,5*0,5*6,98*4</t>
  </si>
  <si>
    <t>0,5*0,5*4,78*1</t>
  </si>
  <si>
    <t>0,5*0,5*6,98*11</t>
  </si>
  <si>
    <t>0,5*0,5*7,24*7</t>
  </si>
  <si>
    <t>0,5*0,5*5,04*2</t>
  </si>
  <si>
    <t>0,5*0,5*2,84*4</t>
  </si>
  <si>
    <t>95</t>
  </si>
  <si>
    <t>413361821r</t>
  </si>
  <si>
    <t>202,390*395,0/1000</t>
  </si>
  <si>
    <t>417321313</t>
  </si>
  <si>
    <t>Ztužující pásy a věnce z betonu železového (bez výztuže) tř. C 16/20</t>
  </si>
  <si>
    <t>pro výlez a nadezdívky na střeše</t>
  </si>
  <si>
    <t>0,2*0,25*(0,7+1,9)*2</t>
  </si>
  <si>
    <t>0,2*0,25*(13,66+1,05)*2</t>
  </si>
  <si>
    <t>0,2*0,25*(6,96+0,68)*2</t>
  </si>
  <si>
    <t>0,2*0,25*(2,27+0,2)*2</t>
  </si>
  <si>
    <t>417351115</t>
  </si>
  <si>
    <t>Bednění bočnic ztužujících pásů a věnců včetně vzpěr zřízení</t>
  </si>
  <si>
    <t>0,25*(1,1+1,9+1,5+0,7)*2</t>
  </si>
  <si>
    <t>0,25*(14,06+1,05+13,66+0,65)*2</t>
  </si>
  <si>
    <t>0,25*(7,47+0,68+0,28+6,96)*2</t>
  </si>
  <si>
    <t>0,25*(2,27+0,6+1,87+0,2)*2</t>
  </si>
  <si>
    <t>417351116</t>
  </si>
  <si>
    <t>767995114</t>
  </si>
  <si>
    <t xml:space="preserve">Bednění hranatých sloupů a pilířů včetně vzepření průřezu pravoúhlého čtyřúhelníka výšky do 4 m, průřezu přes 0,16 m2 zřízení
 - pro zálivku u filigránů
</t>
  </si>
  <si>
    <t>Výztuž nosníků včetně stěnových i jeřábových drah, volných trámů, průvlaků, rámových příčlí, ztužidel, konzol, vodorovných táhel apod. tyčových konstrukcí lemujících nebo vyztužujících stropní a podobné střešní konstrukce z betonářské oceli 10 505 (R) neb</t>
  </si>
  <si>
    <t>Město Mariánské Lázně</t>
  </si>
  <si>
    <t>Osazování zárubní nebo rámů kovových dveřních lisovaných nebo z úhelníků bez dveřních křídel, na cementovou maltu, plochy otvoru přes 2,5 do 4,5 m2</t>
  </si>
  <si>
    <t>5+3+2</t>
  </si>
  <si>
    <t>55331138</t>
  </si>
  <si>
    <t>zárubeň ocelová pro běžné zdění hranatý profil 125 1600 dvoukřídlá</t>
  </si>
  <si>
    <t>55331138r</t>
  </si>
  <si>
    <t>55331139r</t>
  </si>
  <si>
    <t>642945111</t>
  </si>
  <si>
    <t>Osazování ocelových zárubní protipožárních nebo protiplynových dveří do vynechaného otvoru, s obetonováním, dveří jednokřídlových do 2,5 m2</t>
  </si>
  <si>
    <t>2+4+4+5+3+3+1</t>
  </si>
  <si>
    <t>4+5+3+3</t>
  </si>
  <si>
    <t>642945112</t>
  </si>
  <si>
    <t>2+2</t>
  </si>
  <si>
    <t>644941111</t>
  </si>
  <si>
    <t>Montáž průvětrníků nebo mřížek odvětrávacích velikosti do 150 x 200 mm
viz. PSV ozn. 15</t>
  </si>
  <si>
    <t>56245613</t>
  </si>
  <si>
    <t>mřížka větrací hranatá plast 150x150 se žaluzií</t>
  </si>
  <si>
    <t>644941121</t>
  </si>
  <si>
    <t>Montáž průvětrníků nebo mřížek odvětrávacích montáž průchodky (trubky) se zhotovením otvoru v tepelné izolaci a v cetris desce</t>
  </si>
  <si>
    <t>28377610r</t>
  </si>
  <si>
    <t>Flexibilní potrubí ALU DN 100</t>
  </si>
  <si>
    <t>Lešení a stavební výtahy</t>
  </si>
  <si>
    <t>943211111</t>
  </si>
  <si>
    <t>Montáž lešení prostorového rámového lehkého pracovního s podlahami s provozním zatížením tř. 3 do 200 kg/m2, výšky do 10 m</t>
  </si>
  <si>
    <t>pro výtahové šachty</t>
  </si>
  <si>
    <t>9,6*2,40*2,50</t>
  </si>
  <si>
    <t>9,3*1,6*1,95</t>
  </si>
  <si>
    <t>943211211</t>
  </si>
  <si>
    <t>Montáž lešení prostorového rámového lehkého pracovního s podlahami Příplatek za první a každý další den použití lešení k ceně -1111</t>
  </si>
  <si>
    <t>86,616*10 'Přepočtené koeficientem množství</t>
  </si>
  <si>
    <t>943111811</t>
  </si>
  <si>
    <t>Demontáž lešení prostorového trubkového lehkého pracovního bez podlah s provozním zatížením tř. 3 do 200 kg/m2, výšky do 10 m</t>
  </si>
  <si>
    <t>941111131</t>
  </si>
  <si>
    <t>Cena celkem [CZK]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</si>
  <si>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</si>
  <si>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</si>
  <si>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</si>
  <si>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61 - Úprava povrchů vnitřních</t>
  </si>
  <si>
    <t xml:space="preserve">    62 - Úprava povrchů vnější 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</si>
  <si>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</si>
  <si>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</si>
  <si>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</si>
  <si>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</si>
  <si>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</si>
  <si>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</si>
  <si>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</si>
  <si>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A03 - Izolace tepelné</t>
  </si>
  <si>
    <t xml:space="preserve">      A01 - Vnitřní instalace</t>
  </si>
  <si>
    <t xml:space="preserve">      A0 - Vnitřní vodovod</t>
  </si>
  <si>
    <t xml:space="preserve">      A04 - Strojní vybavení</t>
  </si>
  <si>
    <t xml:space="preserve">      A05 - Zařizovací předměty</t>
  </si>
  <si>
    <t xml:space="preserve">      A06 - Předstěnové instalace</t>
  </si>
  <si>
    <t xml:space="preserve">      764 - Konstrukce klempířské</t>
  </si>
  <si>
    <t xml:space="preserve">    730 - Ústřední vytápění </t>
  </si>
  <si>
    <t xml:space="preserve">      A02 - 731 - Strojovny</t>
  </si>
  <si>
    <t xml:space="preserve">      A03 - 733 - Potrubí</t>
  </si>
  <si>
    <t xml:space="preserve">      A04 - 734 - Armatury</t>
  </si>
  <si>
    <t xml:space="preserve">      A05 - 735 - Otopná tělesa</t>
  </si>
  <si>
    <t xml:space="preserve">      783 - Dokončovací práce - nátěry</t>
  </si>
  <si>
    <t xml:space="preserve">      713 - A03 - Izolace tepelné</t>
  </si>
  <si>
    <t xml:space="preserve">    751 - Vzduchotechnika</t>
  </si>
  <si>
    <t xml:space="preserve">      725-A01 - Ventilátory</t>
  </si>
  <si>
    <t xml:space="preserve">      725-A02 - Distribuční příslušenství</t>
  </si>
  <si>
    <t xml:space="preserve">      725-A03 - Potrubí</t>
  </si>
  <si>
    <t xml:space="preserve">      725-A04 - Vzduchotechnická zařízení</t>
  </si>
  <si>
    <t xml:space="preserve">      751-A05 - Klimatizační a chladící zařízení</t>
  </si>
  <si>
    <t xml:space="preserve">      751-A06 - Izolace tepelné potrubí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</si>
  <si>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</si>
  <si>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</si>
  <si>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</si>
  <si>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</si>
  <si>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</si>
  <si>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</si>
  <si>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</si>
  <si>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</si>
  <si>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</si>
  <si>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</si>
  <si>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</si>
  <si>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M21 - Elektoinstalace silnoproud </t>
  </si>
  <si>
    <t xml:space="preserve">      M21-S - Silnoproudá elektroinstalace materiál/montáž</t>
  </si>
  <si>
    <t xml:space="preserve">      M21-H - Elektroinstalace silnoproud - HROMOSVOD</t>
  </si>
  <si>
    <t xml:space="preserve">      M21-DM - Elektroinstalace silnoproud - dodávky vč.montáže</t>
  </si>
  <si>
    <t xml:space="preserve">      M21-1 - PZTS</t>
  </si>
  <si>
    <t xml:space="preserve">        M21-1A - Technologie</t>
  </si>
  <si>
    <t xml:space="preserve">        M21-1B - Trasy</t>
  </si>
  <si>
    <t xml:space="preserve">        M21-1C - Ostatní náklady</t>
  </si>
  <si>
    <t xml:space="preserve">      M21-2a - EPS</t>
  </si>
  <si>
    <t xml:space="preserve">        M21-2B - Technologie</t>
  </si>
  <si>
    <t xml:space="preserve">        M21-2C - Trasy</t>
  </si>
  <si>
    <t xml:space="preserve">        M21-2D - Ostatní náklady</t>
  </si>
  <si>
    <t xml:space="preserve">      M21-3 - ACS</t>
  </si>
  <si>
    <t xml:space="preserve">        M21-3A - Technologie</t>
  </si>
  <si>
    <t xml:space="preserve">        M21-3B - Trasy</t>
  </si>
  <si>
    <t xml:space="preserve">        M21-3C - Ostatní náklady</t>
  </si>
  <si>
    <t xml:space="preserve">      M21-4 - Grafická nástavba - doplnění do 400 bodů</t>
  </si>
  <si>
    <t xml:space="preserve">        M21-4A - Technologie</t>
  </si>
  <si>
    <t xml:space="preserve">        M21-4B - Ostatní náklady</t>
  </si>
  <si>
    <t xml:space="preserve">      M21-5 - CCTV</t>
  </si>
  <si>
    <t xml:space="preserve">        M21-5A - Technologie</t>
  </si>
  <si>
    <t xml:space="preserve">        M21-5B - Trasy</t>
  </si>
  <si>
    <t xml:space="preserve">        M21-5C - Ostatní náklady</t>
  </si>
  <si>
    <t xml:space="preserve">      M21-7 - PC</t>
  </si>
  <si>
    <t xml:space="preserve">        M21-7A - Technologie</t>
  </si>
  <si>
    <t xml:space="preserve">        M21-7B - Trasy</t>
  </si>
  <si>
    <t xml:space="preserve">        M21-7C - Záložní zdroje UPS</t>
  </si>
  <si>
    <t xml:space="preserve">        M21-7D - Ostatní náklady</t>
  </si>
  <si>
    <t xml:space="preserve">      M21-8 - Imobilní</t>
  </si>
  <si>
    <t>ks</t>
  </si>
  <si>
    <t>Lešení</t>
  </si>
  <si>
    <t>Dokončovací práce podlahy - nátěry</t>
  </si>
  <si>
    <t>Úprava povrchů vnitřních stěn - omítky, malby</t>
  </si>
  <si>
    <t>Vyrovnání podkladní vrstvy samonivelační stěrkou tl. 4 mm, min. pevnosti Příplatek k cenám za každý další 1 mm tloušťky</t>
  </si>
  <si>
    <t>Přesun hmot pro podlahy lité stanovený z hmotnosti přesunovaného materiálu dopravní vzdálenost do 50 m v objektech</t>
  </si>
  <si>
    <t>Vyčištění budov nebo objektů před předáním do užívání budov bytové nebo občanské výstavby - zametení vysátí a umytí podlah v místnostech, chodbách a schodištích, vyčištění a umytí dveří se zárubněmi,</t>
  </si>
  <si>
    <t>set</t>
  </si>
  <si>
    <t>Prostupy stávající 150mm litou podlahou pro piloty pod regály, průměr 150 mm 28x</t>
  </si>
  <si>
    <t>Svislé konstrukce</t>
  </si>
  <si>
    <t>Dveře vnitřní požárně odolné  EI 30 DP3 2křídlové 130x197cm, dřevo masív,  Atyp: vzor členění dle souč.stavu</t>
  </si>
  <si>
    <t>Montáž dveřních křídel dřevěných otevíravých do dřevěné zárubně protipožárních dvoukřídlových, včetně kování</t>
  </si>
  <si>
    <t xml:space="preserve">Samozavírač dveří </t>
  </si>
  <si>
    <t>Podložky pod nohy stacionárních regálů nad kanály, plech ocelový hladký tl 5 mm tabule (28 * 10*10 cm)</t>
  </si>
  <si>
    <t>Zárubeň dřevěná protipožární dvoukřídlá Atyp, dekor dle souč.stavu</t>
  </si>
  <si>
    <t>171201201</t>
  </si>
  <si>
    <t>171201211</t>
  </si>
  <si>
    <t>Poplatek za uložení stavebního odpadu na skládce (skládkovné) zeminy a kameniva zatříděného do Katalogu odpadů pod kódem 170 504</t>
  </si>
  <si>
    <t>t</t>
  </si>
  <si>
    <t>997221551</t>
  </si>
  <si>
    <t>Vodorovná doprava suti bez naložení, ale se složením a s hrubým urovnáním ze sypkých materiálů, na vzdálenost do 1 km</t>
  </si>
  <si>
    <t>Podlahy a podlahové konstrukce (obsaženo v 767, 777, 783)</t>
  </si>
  <si>
    <t>Ostatní -  Regály + nábytek</t>
  </si>
  <si>
    <t>Osvětlení stropní Montáž</t>
  </si>
  <si>
    <t>Napájecí kabel CYKY-J 3x2,5 1. okruh před sloup 18 m, 2. okruh za sloup 18m, 3. okruh chodba + nika ( vlastní vypínač) 18m</t>
  </si>
  <si>
    <t>spín.nást.prost.obyč. 2-pólový pro okruhy 2 a 3.</t>
  </si>
  <si>
    <t>751611122</t>
  </si>
  <si>
    <t>Montáž VZT jednotky s vývodem vzduchu přes 7000 m3/h</t>
  </si>
  <si>
    <t>R751-001</t>
  </si>
  <si>
    <t>VZT jednotka CAIR plus, SX 128.1281 IVBV-10 100 m3/h</t>
  </si>
  <si>
    <t>R751-002</t>
  </si>
  <si>
    <t>751691111</t>
  </si>
  <si>
    <t>Zaregulování systému vzduchotechnického zařízení za 1 koncový (distribuční) prvek</t>
  </si>
  <si>
    <t>751611123</t>
  </si>
  <si>
    <t>R751-003</t>
  </si>
  <si>
    <t>Klimatizační jednotka venkovní, ARUM 60 LSSO včetně příslušenství</t>
  </si>
  <si>
    <t>R751-004</t>
  </si>
  <si>
    <t>Klimatizační jednotka venkovní, ARUN 100 "SSP včetně příslušenstí</t>
  </si>
  <si>
    <t>751791112</t>
  </si>
  <si>
    <t>Montáž napojovacího potrubí měděného předizolovaného, D mm (" x tl. stěny) 10 (3/8" x 0,8)</t>
  </si>
  <si>
    <t>4291483</t>
  </si>
  <si>
    <t>Napojování potrubí měděného předizolovaného 10x1</t>
  </si>
  <si>
    <t>odvoz nevyužitého mechanického zpevněného kameniva a štěrku</t>
  </si>
  <si>
    <t>125,555*1,5</t>
  </si>
  <si>
    <t>997221559</t>
  </si>
  <si>
    <t>1357629738</t>
  </si>
  <si>
    <t>997221815</t>
  </si>
  <si>
    <t>Celkem bez DPH</t>
  </si>
  <si>
    <t>Celkem vč. DPH</t>
  </si>
  <si>
    <t>Překlady z lehkého betonu střední výška 240 mm, šířka 240 mm, délka 1740 mm (1250 mm)</t>
  </si>
  <si>
    <t>317144156</t>
  </si>
  <si>
    <t>317144157</t>
  </si>
  <si>
    <t>Překlady z lehkého betonu střední výška 240 mm, šířka 240 mm, délka 2240 mm (1750 mm)</t>
  </si>
  <si>
    <t>317144158</t>
  </si>
  <si>
    <t>Překlady z lehkého betonu střední výška 240 mm, šířka 240 mm, délka 2490 mm (2000 mm)</t>
  </si>
  <si>
    <t>317144159</t>
  </si>
  <si>
    <t>Překlady z lehkého betonu střední výška 240 mm, šířka 240 mm, délka 3490 mm (3000 mm)</t>
  </si>
  <si>
    <t>317234410</t>
  </si>
  <si>
    <t>Vyzdívka mezi nosníky cihlami pálenými na maltu cementovou</t>
  </si>
  <si>
    <t>1,1*0,115*0,1*2</t>
  </si>
  <si>
    <t>2,04*0,115*0,1*2</t>
  </si>
  <si>
    <t>1,4*0,115*0,1*2</t>
  </si>
  <si>
    <t>317941121</t>
  </si>
  <si>
    <t>Osazování ocelových válcovaných nosníků na zdivu I nebo IE nebo U nebo UE nebo L do č. 12 nebo výšky do 120 mm</t>
  </si>
  <si>
    <t>(6*1,1+4*1,4+4*2,04+2*1,8)*3,38/1000</t>
  </si>
  <si>
    <t>13010416</t>
  </si>
  <si>
    <t>úhelník ocelový rovnostranný jakost 11 375 40x40x5mm</t>
  </si>
  <si>
    <t>0,081*1,08 'Přepočtené koeficientem množství</t>
  </si>
  <si>
    <t>330321410</t>
  </si>
  <si>
    <t xml:space="preserve">Sloupy, pilíře, táhla, rámové stojky, vzpěry z betonu železového (bez výztuže) bez zvláštních nároků na vliv prostředí tř. C 25/30
 (dovoz na stavbu, výztuž účtována samostatně)
</t>
  </si>
  <si>
    <t>3,68*(44+1+1+1)*0,5*0,5</t>
  </si>
  <si>
    <t>2,42*(45+1+1+44+1+1+1)*0,5*0,5</t>
  </si>
  <si>
    <t>331351125</t>
  </si>
  <si>
    <t>0,6*(44+1+1+1)*0,5*4</t>
  </si>
  <si>
    <t>331351126</t>
  </si>
  <si>
    <t>Bednění hranatých sloupů a pilířů včetně vzepření průřezu pravoúhlého čtyřúhelníka výšky do 4 m, průřezu přes 0,16 m2 odstranění</t>
  </si>
  <si>
    <t>331361821r</t>
  </si>
  <si>
    <t>Výztuž sloupů, pilířů, rámových stojek, táhel nebo vzpěr hranatých svislých nebo šikmých (odkloněných) z betonářské oceli 10 505 (R) nebo BSt 500</t>
  </si>
  <si>
    <t>100,11*180,0/1000</t>
  </si>
  <si>
    <t>342273111</t>
  </si>
  <si>
    <t>Příčky z bloků z lehkého keramického betonu na maltu, tloušťka zdiva 115 mm</t>
  </si>
  <si>
    <t>4,25*(5,15+1,2*2+2,8+3,225*3+2,45+6,5+2,075+1,61*3+4,835+1,8+2,05+2,75)</t>
  </si>
  <si>
    <t>-(0,7*2*8+0,8*2*4+0,9*2*2)</t>
  </si>
  <si>
    <t>2,95*(2,75+2,085*2+3,295+10,15*2)</t>
  </si>
  <si>
    <t>-(0,7*2,0+0,8*2,15+0,9*2,15+1,8*2,15)</t>
  </si>
  <si>
    <t>81,094</t>
  </si>
  <si>
    <t>342263420R00</t>
  </si>
  <si>
    <t>Osazení revizních dvířek do pl. 0,50 m2 v SDK podhledu</t>
  </si>
  <si>
    <t>28349014</t>
  </si>
  <si>
    <t xml:space="preserve">Revizní dvířka do SDK - 400x400 mm, s požární odolností EI30DI, </t>
  </si>
  <si>
    <t>346272216</t>
  </si>
  <si>
    <t>Přizdívky z pórobetonových tvárnic objemová hmotnost do 500 kg/m3, na tenké maltové lože, tloušťka přizdívky 50 mm</t>
  </si>
  <si>
    <t>2np u výtahové šachty</t>
  </si>
  <si>
    <t>2,6*2,9</t>
  </si>
  <si>
    <t>342291121</t>
  </si>
  <si>
    <t>4,25*24</t>
  </si>
  <si>
    <t>342291131</t>
  </si>
  <si>
    <t>5,15+1,2*2+2,8+3,225*3+2,45+6,5+2,075+1,61*3+4,835+1,8+2,05</t>
  </si>
  <si>
    <t>2,75+2,085*2+3,295+10,15*2+2,6</t>
  </si>
  <si>
    <t>33,515</t>
  </si>
  <si>
    <t>(0,7+1,5)*2*0,5</t>
  </si>
  <si>
    <t>Vodorovné konstrukce</t>
  </si>
  <si>
    <t>411121121</t>
  </si>
  <si>
    <t>Montáž prefabrikovaných železobetonových stropů se zalitím spár, včetně podpěrné konstrukce, na cementovou maltu ze stropních panelů šířky do 1200 mm a délky do 3800 mm</t>
  </si>
  <si>
    <t>4+2+2</t>
  </si>
  <si>
    <t>411121125</t>
  </si>
  <si>
    <t>629991011</t>
  </si>
  <si>
    <t>Zakrytí výplní otvorů a svislých ploch fólií přilepenou lepící páskou</t>
  </si>
  <si>
    <t>631311114</t>
  </si>
  <si>
    <t>0,05*(1392,82-3,12-6,00-65,52-5,71)</t>
  </si>
  <si>
    <t>0,05*(1320,52-3,12-6,00)</t>
  </si>
  <si>
    <t>631311124</t>
  </si>
  <si>
    <t>Mazanina z betonu prostého bez zvýšených nároků na prostředí tl. přes 80 do 120 mm tř. C 16/20</t>
  </si>
  <si>
    <t>0,1*(1318,52-3,12-6,00-106,76-91,60-5,52)</t>
  </si>
  <si>
    <t>631319171</t>
  </si>
  <si>
    <t>Příplatek k mazanině tl do 80 mm za stržení povrchu spodní vrstvy před vložením výztuže</t>
  </si>
  <si>
    <t>631319173</t>
  </si>
  <si>
    <t>Příplatek k cenám mazanin za stržení povrchu spodní vrstvy mazaniny latí před vložením výztuže nebo pletiva pro tl. obou vrstev mazaniny přes 80 do 120 mm</t>
  </si>
  <si>
    <t>631362021</t>
  </si>
  <si>
    <t>Výztuž mazanin ze svařovaných sítí z drátů typu KARI</t>
  </si>
  <si>
    <t>(1318,52-3,12-6,00-106,76-91,60-5,52)*5,4/1000*1,25*1,1</t>
  </si>
  <si>
    <t>2np S2</t>
  </si>
  <si>
    <t>(1392,82-3,12-6,00-65,52-5,71)*5,4/1000*1,25*1,1</t>
  </si>
  <si>
    <t>3np S2</t>
  </si>
  <si>
    <t>(1320,52-3,12-6,00)*5,4/1000*1,25*1,1</t>
  </si>
  <si>
    <t>631391114</t>
  </si>
  <si>
    <t>Úprava bet.maz. pro kotvení kovových kolejnic pro pojezd regálů</t>
  </si>
  <si>
    <t>6,45*9+6,40*6+6,25*9</t>
  </si>
  <si>
    <t>Osazování výplní otvorů</t>
  </si>
  <si>
    <t>642942111</t>
  </si>
  <si>
    <t>Osazování zárubní nebo rámů kovových dveřních lisovaných nebo z úhelníků bez dveřních křídel, na cementovou maltu, plochy otvoru do 2,5 m2</t>
  </si>
  <si>
    <t>2+1+5+3+3+1+2+5+9</t>
  </si>
  <si>
    <t>55331115</t>
  </si>
  <si>
    <t>zárubeň ocelová pro běžné zdění hranatý profil 110 700 L/P</t>
  </si>
  <si>
    <t>5+9</t>
  </si>
  <si>
    <t>55331117</t>
  </si>
  <si>
    <t>zárubeň ocelová pro běžné zdění hranatý profil 110 800 L/P</t>
  </si>
  <si>
    <t>3+1+2</t>
  </si>
  <si>
    <t>55331119</t>
  </si>
  <si>
    <t>zárubeň ocelová pro běžné zdění hranatý profil 110 900 L/P</t>
  </si>
  <si>
    <t>1+5+3</t>
  </si>
  <si>
    <t>55331134</t>
  </si>
  <si>
    <t>zárubeň ocelová pro běžné zdění hranatý profil 125 1000 L/P</t>
  </si>
  <si>
    <t>642942221</t>
  </si>
  <si>
    <t>766660031</t>
  </si>
  <si>
    <t>61165614r.</t>
  </si>
  <si>
    <t>766660717</t>
  </si>
  <si>
    <t>Montáž dveřních doplňků samozavírače na zárubeň ocelovou</t>
  </si>
  <si>
    <t>54917250</t>
  </si>
  <si>
    <t>Montáž prefabrikovaných železobetonových stropů se zalitím spár, včetně podpěrné konstrukce, na cementovou maltu ze stropních panelů šířky do 1200 mm a délky přes 3800 do 7000 mm</t>
  </si>
  <si>
    <t>6+3</t>
  </si>
  <si>
    <t>411121131</t>
  </si>
  <si>
    <t>Montáž prefabrikovaných železobetonových stropů se zalitím spár, včetně podpěrné konstrukce, na cementovou maltu ze stropních panelů šířky přes 1200 do 1800 mm a délky do 3800 mm</t>
  </si>
  <si>
    <t>8+4+4</t>
  </si>
  <si>
    <t>411121135</t>
  </si>
  <si>
    <t>Montáž prefabrikovaných železobetonových stropů se zalitím spár, včetně podpěrné konstrukce, na cementovou maltu ze stropních panelů šířky přes 1200 do 1800 mm a délky přes 3800 do 7000 mm</t>
  </si>
  <si>
    <t>4+4</t>
  </si>
  <si>
    <t>411121141</t>
  </si>
  <si>
    <t>Montáž prefabrikovaných železobetonových stropů se zalitím spár, včetně podpěrné konstrukce, na cementovou maltu ze stropních panelů šířky přes 1800 do 2400 mm a délky do 3800 mm</t>
  </si>
  <si>
    <t>2+2+10+8+6+2+4+2+2+1+1+5+4+2+1+1+1</t>
  </si>
  <si>
    <t>411121145</t>
  </si>
  <si>
    <t>Montáž prefabrikovaných železobetonových stropů se zalitím spár, včetně podpěrné konstrukce, na cementovou maltu ze stropních panelů šířky přes 1800 do 2400 mm a délky od 3800 do 7000 mm</t>
  </si>
  <si>
    <t>52+82+2+2+2+29+43+1+2+1+1</t>
  </si>
  <si>
    <t>41112113r</t>
  </si>
  <si>
    <t xml:space="preserve">Montáž prefabrikovaných železobetonových stropů se zalitím spár, včetně podpěrné konstrukce, na cementovou maltu ze stropních panelů šířky přes 1200 do 1800 mm a délky přes 7800 mm do 10000 mm
</t>
  </si>
  <si>
    <t>59612007r</t>
  </si>
  <si>
    <t>stropní panely Filigran, výztuž 18kg/m2, tloušťka 80 mm</t>
  </si>
  <si>
    <t>4*3,62*0,9+2*2,62*0,9+2*3,62*0,9</t>
  </si>
  <si>
    <t>6*6,62*0,9+3*6,62*0,9</t>
  </si>
  <si>
    <t>8*2,62*1,3+4*3,62*1,3+4*2,62*1,3</t>
  </si>
  <si>
    <t>4*6,62*1,3+4*6,62*1,3</t>
  </si>
  <si>
    <t>Vzduchotechnika základní rozpočtové náklady</t>
  </si>
  <si>
    <t>základní 21%</t>
  </si>
  <si>
    <t>Elektroinstalace</t>
  </si>
  <si>
    <t xml:space="preserve">    M21 - Elektroinstalace</t>
  </si>
  <si>
    <t xml:space="preserve">    63 - Podlahy a podlahové konstrukce (v položkách 777, 767, 783)</t>
  </si>
  <si>
    <t xml:space="preserve">Vytrhání obrub krajníků obrubníků stojatých (pro všechny stavební objekty), vč. uložení, naložení, odvozu a uložení na mezideponii a následně na místo zpětného využití, nevyužitá část se odveze na skládku
</t>
  </si>
  <si>
    <t>Výztuž stropů prostě uložených, vetknutých, spojitých, deskových, trámových (žebrových, kazetových), s keramickými a jinými vložkami, konsolových nebo balkonových, hřibových včetně hlavic hřibových sloupů, plochých střech a pro zavěšení železobetonových p</t>
  </si>
  <si>
    <t xml:space="preserve">"Montáž zavěšené odvětrávané fasády na hliníkové nosné konstrukci z fasádních desek
na dvousměrné nosné konstrukci opláštění připevněné mechanickým skrytým spojem,
(zadní uchycení ) opláštění stěn s vložením tepelné izolace, tloušťky 160 mm"
"Poznámka k </t>
  </si>
  <si>
    <t>"Poznámka k souboru cen:
V cenách jsou započteny náklady na: a) montáž a dodávku nosné konstrukce (roštu) b) montáž fasádní desky V cenách nejsou započteny náklady na: a) dodávku fasádních desek, tyto se oceňují ve specifikaci."
"Popis konstrukce závěsov</t>
  </si>
  <si>
    <t>13611220</t>
  </si>
  <si>
    <t>76795114Z18</t>
  </si>
  <si>
    <t>Montáž atypických zámečnických konstrukcí - kovové pojezdy regálů vč. Kolejí</t>
  </si>
  <si>
    <t>140R001</t>
  </si>
  <si>
    <t>Stavební úpravy Městské muzeum Mariánské Lázně (úprava místnosti 1.03 na sklad - Archiv)</t>
  </si>
  <si>
    <t>parc.č. 14, k.ú. Mariánské Lázně</t>
  </si>
  <si>
    <t>771990111</t>
  </si>
  <si>
    <t>Vyrovnání podkladní vrstvy samonivelační stěrkou tl. 4 mm, min. pevnosti 15 MPa</t>
  </si>
  <si>
    <t>771990191</t>
  </si>
  <si>
    <t>Konstrukce klempířské</t>
  </si>
  <si>
    <t>764305102r</t>
  </si>
  <si>
    <t>730</t>
  </si>
  <si>
    <t xml:space="preserve">Vodorovná doprava suti bez naložení, ale se složením a s hrubým urovnáním Příplatek k ceně za každý další i započatý 1 km přes 1 km
bude fakturováno na základě skutečné přepravní vzdálenosti na řízenou skládku
</t>
  </si>
  <si>
    <t>Bednění kotevních otvorů a prostupů v základových konstrukcích v patkách včetně polohového zajištění a odbednění</t>
  </si>
  <si>
    <t>Podlahy lité</t>
  </si>
  <si>
    <t>777111111</t>
  </si>
  <si>
    <t>777111123</t>
  </si>
  <si>
    <t>777131101</t>
  </si>
  <si>
    <t>Penetrační nátěr podlahy epoxidový, na podklad suchý a vyzrálý</t>
  </si>
  <si>
    <t>777511121</t>
  </si>
  <si>
    <t>Krycí stěrka průmyslová epoxidová, tloušťky do 1 mm</t>
  </si>
  <si>
    <t>998777102</t>
  </si>
  <si>
    <t>783917161</t>
  </si>
  <si>
    <t>751</t>
  </si>
  <si>
    <t>EPS016</t>
  </si>
  <si>
    <t>Hlásič optickokouřový s integrovanou sirenou, D+M</t>
  </si>
  <si>
    <t>784181121</t>
  </si>
  <si>
    <t>Penetrace podkladu jednonásobná hloubková v místnostech výšky do 3,80 m</t>
  </si>
  <si>
    <t>784211121</t>
  </si>
  <si>
    <t>763</t>
  </si>
  <si>
    <t>Konstrukce suché výstavby</t>
  </si>
  <si>
    <t>763131432</t>
  </si>
  <si>
    <t>Bednění bočnic ztužujících pásů a věnců včetně vzpěr odstranění</t>
  </si>
  <si>
    <t>417361821r</t>
  </si>
  <si>
    <t>612131321</t>
  </si>
  <si>
    <t>2042,873</t>
  </si>
  <si>
    <t>612321341</t>
  </si>
  <si>
    <t>764528424</t>
  </si>
  <si>
    <t>3,9*(8,24+10,54*2+10,28)</t>
  </si>
  <si>
    <t>- (6*3,4*2)</t>
  </si>
  <si>
    <t>55324133</t>
  </si>
  <si>
    <t>profil fasádní kazeta pro skládané pláště tl 1,0mm obdélníkový ohýbaný obkladový prvek, s uzavřeným bočním čelem, do sebe zapadající zámky, šrouby skryté v zámku, šířka vodorovné spáry 5-40 mm, lakovaný pozinkovaný plech</t>
  </si>
  <si>
    <t>plocha opláštění</t>
  </si>
  <si>
    <t xml:space="preserve">(255,255+113,640)*1,10 </t>
  </si>
  <si>
    <t>145,60*0,22*1,15</t>
  </si>
  <si>
    <t>28329212</t>
  </si>
  <si>
    <t>Difuzně propustná fólie, materiál polyester/polypropylen, integrované samolepící pruhy, faktor difuzního otvoru 166, plošná hmotnost 160g/m2, tl. 0,6 mm role 1,5 x 50 m</t>
  </si>
  <si>
    <t xml:space="preserve">255,255*1,10 </t>
  </si>
  <si>
    <t xml:space="preserve">145,600*0,22*1,10 </t>
  </si>
  <si>
    <t>622273291</t>
  </si>
  <si>
    <t>Montáž zavěšené odvětrávané fasády na hliníkové nosné konstrukci z fasádních desek na dvousměrné nosné konstrukci opláštění připevněné mechanickým skrytým spojem, (zadní uchycení ) opláštění stěn s vložením tepelné izolace, tloušťky ostění nebo nadpraží</t>
  </si>
  <si>
    <t xml:space="preserve"> (2+3,4*2)*2+5,0+3,4*2+3,0+3,4*2+(1,9+2,2*2)*2</t>
  </si>
  <si>
    <t>(0,6+2,1*2)*2+(2,0+2,1*2)*7+(6,0+2,1*2)*4</t>
  </si>
  <si>
    <t>59051480</t>
  </si>
  <si>
    <t>profil rohový Al s tkaninou kontaktního zateplení</t>
  </si>
  <si>
    <t>490,76*1,1 'Přepočtené koeficientem množství</t>
  </si>
  <si>
    <t>622143004</t>
  </si>
  <si>
    <t>Montáž omítkových samolepících začišťovacích profilů (APU lišt)</t>
  </si>
  <si>
    <t>190,6+266,4</t>
  </si>
  <si>
    <t>59051476</t>
  </si>
  <si>
    <t>profil okenní začišťovací se sklovláknitou armovací tkaninou 9 mm/2,4 m</t>
  </si>
  <si>
    <t>457*1,1 'Přepočtené koeficientem množství</t>
  </si>
  <si>
    <t>622211031</t>
  </si>
  <si>
    <t>Montáž kontaktního zateplení z polystyrenových desek nebo z kombinovaných desek na vnější stěny, tloušťky desek přes 120 do 160 mm</t>
  </si>
  <si>
    <t>sokl</t>
  </si>
  <si>
    <t>1,0*(26,510+49,92+24,470+39,460+2,38+5,87)-0,25*(2,0*2+1,8*2+3,0+5,0)</t>
  </si>
  <si>
    <t>28376357</t>
  </si>
  <si>
    <t>deska fasádní polystyrénová pro tepelné izolace spodní stavby tl 140mm</t>
  </si>
  <si>
    <t>144,71*1,02 'Přepočtené koeficientem množství</t>
  </si>
  <si>
    <t>621221031</t>
  </si>
  <si>
    <t>Montáž kontaktního zateplení z desek z minerální vlny s podélnou orientací vláken na vnější podhledy, tloušťky desek přes 120 do 160 mm</t>
  </si>
  <si>
    <t>zateplení podhledu ocel.schodiště a podesty</t>
  </si>
  <si>
    <t>1,5*5,5</t>
  </si>
  <si>
    <t>63151538</t>
  </si>
  <si>
    <t>deska izolační minerální kontaktních fasád podélné vlákno λ=0,036 tl 160mm</t>
  </si>
  <si>
    <t>8,25*1,02 'Přepočtené koeficientem množství</t>
  </si>
  <si>
    <t>622221031</t>
  </si>
  <si>
    <t>Montáž kontaktního zateplení z desek z minerální vlny s podélnou orientací vláken na vnější stěny, tloušťky desek přes 120 do 160 mm</t>
  </si>
  <si>
    <t>zateplení atria v 1.NP</t>
  </si>
  <si>
    <t>3,65*(10,5+28,5+0,25+2,0+6,82+2,4+2,0+2,0+1,3)-11,88</t>
  </si>
  <si>
    <t>zateplení plochy atiky z vnitřního líce na cementotřískové desky</t>
  </si>
  <si>
    <t>0,9*((10,41+33,78)*2+48,78)</t>
  </si>
  <si>
    <t>191,681+123,441</t>
  </si>
  <si>
    <t>zavěšená fasáda</t>
  </si>
  <si>
    <t>255,255</t>
  </si>
  <si>
    <t>570,377*1,02 'Přepočtené koeficientem množství</t>
  </si>
  <si>
    <t>622221041</t>
  </si>
  <si>
    <t>Montáž kontaktního zateplení z desek z minerální vlny s podélnou orientací vláken na vnější stěny, tloušťky desek přes 160 mm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</si>
</sst>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%"/>
    <numFmt numFmtId="167" formatCode="dd\.mm\.yyyy"/>
    <numFmt numFmtId="168" formatCode="#,##0.00000"/>
    <numFmt numFmtId="169" formatCode="#,##0.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82">
    <font>
      <sz val="8"/>
      <name val="Arial CE"/>
      <family val="2"/>
    </font>
    <font>
      <sz val="11"/>
      <color indexed="8"/>
      <name val="Calibri"/>
      <family val="2"/>
    </font>
    <font>
      <sz val="8"/>
      <color indexed="55"/>
      <name val="Arial CE"/>
      <family val="0"/>
    </font>
    <font>
      <b/>
      <sz val="11"/>
      <name val="Arial CE"/>
      <family val="0"/>
    </font>
    <font>
      <b/>
      <sz val="12"/>
      <name val="Arial CE"/>
      <family val="0"/>
    </font>
    <font>
      <sz val="11"/>
      <name val="Arial CE"/>
      <family val="0"/>
    </font>
    <font>
      <sz val="12"/>
      <color indexed="56"/>
      <name val="Arial CE"/>
      <family val="0"/>
    </font>
    <font>
      <sz val="10"/>
      <color indexed="56"/>
      <name val="Arial CE"/>
      <family val="0"/>
    </font>
    <font>
      <sz val="8"/>
      <color indexed="56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9"/>
      <name val="Arial CE"/>
      <family val="0"/>
    </font>
    <font>
      <sz val="8"/>
      <color indexed="48"/>
      <name val="Arial CE"/>
      <family val="0"/>
    </font>
    <font>
      <b/>
      <sz val="10"/>
      <name val="Arial CE"/>
      <family val="0"/>
    </font>
    <font>
      <b/>
      <sz val="8"/>
      <color indexed="55"/>
      <name val="Arial CE"/>
      <family val="0"/>
    </font>
    <font>
      <b/>
      <sz val="8"/>
      <name val="Arial CE"/>
      <family val="0"/>
    </font>
    <font>
      <sz val="12"/>
      <color indexed="55"/>
      <name val="Arial CE"/>
      <family val="0"/>
    </font>
    <font>
      <sz val="9"/>
      <name val="Arial CE"/>
      <family val="0"/>
    </font>
    <font>
      <sz val="9"/>
      <color indexed="55"/>
      <name val="Arial CE"/>
      <family val="0"/>
    </font>
    <font>
      <b/>
      <sz val="12"/>
      <color indexed="16"/>
      <name val="Arial CE"/>
      <family val="0"/>
    </font>
    <font>
      <sz val="12"/>
      <name val="Arial CE"/>
      <family val="0"/>
    </font>
    <font>
      <b/>
      <sz val="11"/>
      <color indexed="56"/>
      <name val="Arial CE"/>
      <family val="0"/>
    </font>
    <font>
      <sz val="11"/>
      <color indexed="56"/>
      <name val="Arial CE"/>
      <family val="0"/>
    </font>
    <font>
      <sz val="11"/>
      <color indexed="55"/>
      <name val="Arial CE"/>
      <family val="0"/>
    </font>
    <font>
      <sz val="7"/>
      <color indexed="55"/>
      <name val="Arial CE"/>
      <family val="0"/>
    </font>
    <font>
      <i/>
      <sz val="8"/>
      <color indexed="12"/>
      <name val="Arial CE"/>
      <family val="0"/>
    </font>
    <font>
      <u val="single"/>
      <sz val="8"/>
      <color indexed="20"/>
      <name val="Arial CE"/>
      <family val="2"/>
    </font>
    <font>
      <b/>
      <sz val="10"/>
      <color indexed="56"/>
      <name val="Arial CE"/>
      <family val="0"/>
    </font>
    <font>
      <b/>
      <sz val="12"/>
      <color indexed="56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sz val="10"/>
      <name val="Arial CE"/>
      <family val="2"/>
    </font>
    <font>
      <sz val="10"/>
      <color indexed="55"/>
      <name val="Arial CE"/>
      <family val="2"/>
    </font>
    <font>
      <sz val="10"/>
      <color indexed="20"/>
      <name val="Arial CE"/>
      <family val="2"/>
    </font>
    <font>
      <sz val="10"/>
      <color indexed="63"/>
      <name val="Arial CE"/>
      <family val="2"/>
    </font>
    <font>
      <i/>
      <sz val="10"/>
      <color indexed="12"/>
      <name val="Arial CE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i/>
      <sz val="8"/>
      <name val="Arial CE"/>
      <family val="2"/>
    </font>
    <font>
      <sz val="8"/>
      <name val="Arial"/>
      <family val="2"/>
    </font>
    <font>
      <i/>
      <sz val="10"/>
      <name val="Arial CE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hair">
        <color indexed="55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>
        <color indexed="8"/>
      </left>
      <right style="hair"/>
      <top>
        <color indexed="63"/>
      </top>
      <bottom style="thin"/>
    </border>
    <border>
      <left style="thin">
        <color indexed="8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/>
      <bottom style="hair"/>
    </border>
    <border>
      <left style="hair">
        <color indexed="55"/>
      </left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>
        <color indexed="55"/>
      </left>
      <right style="hair">
        <color indexed="55"/>
      </right>
      <top style="hair"/>
      <bottom style="thin"/>
    </border>
    <border>
      <left style="hair">
        <color indexed="55"/>
      </left>
      <right style="hair">
        <color indexed="55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/>
      <bottom style="hair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>
        <color indexed="55"/>
      </right>
      <top style="hair">
        <color indexed="55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hair"/>
    </border>
    <border>
      <left style="hair">
        <color indexed="55"/>
      </left>
      <right style="hair">
        <color indexed="55"/>
      </right>
      <top style="hair"/>
      <bottom style="hair"/>
    </border>
    <border>
      <left>
        <color indexed="63"/>
      </left>
      <right style="hair">
        <color indexed="55"/>
      </right>
      <top style="hair"/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hair"/>
    </border>
    <border>
      <left style="hair">
        <color indexed="55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>
        <color indexed="55"/>
      </left>
      <right>
        <color indexed="63"/>
      </right>
      <top style="hair"/>
      <bottom style="thin"/>
    </border>
    <border>
      <left style="hair"/>
      <right style="hair">
        <color indexed="55"/>
      </right>
      <top style="hair">
        <color indexed="55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hair">
        <color indexed="55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>
        <color indexed="55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>
        <color indexed="55"/>
      </left>
      <right style="thin"/>
      <top style="hair">
        <color indexed="55"/>
      </top>
      <bottom style="hair"/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thin"/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thin"/>
      <top style="thin"/>
      <bottom style="thin"/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 style="hair"/>
      <right style="hair">
        <color indexed="55"/>
      </right>
      <top style="hair">
        <color indexed="55"/>
      </top>
      <bottom style="hair">
        <color indexed="55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19" borderId="2" applyNumberFormat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36" fillId="0" borderId="0">
      <alignment/>
      <protection/>
    </xf>
    <xf numFmtId="0" fontId="2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4" borderId="8" applyNumberFormat="0" applyAlignment="0" applyProtection="0"/>
    <xf numFmtId="0" fontId="78" fillId="25" borderId="8" applyNumberFormat="0" applyAlignment="0" applyProtection="0"/>
    <xf numFmtId="0" fontId="79" fillId="25" borderId="9" applyNumberFormat="0" applyAlignment="0" applyProtection="0"/>
    <xf numFmtId="0" fontId="80" fillId="0" borderId="0" applyNumberFormat="0" applyFill="0" applyBorder="0" applyAlignment="0" applyProtection="0"/>
    <xf numFmtId="0" fontId="81" fillId="26" borderId="0" applyNumberFormat="0" applyBorder="0" applyAlignment="0" applyProtection="0"/>
    <xf numFmtId="0" fontId="81" fillId="27" borderId="0" applyNumberFormat="0" applyBorder="0" applyAlignment="0" applyProtection="0"/>
    <xf numFmtId="0" fontId="81" fillId="28" borderId="0" applyNumberFormat="0" applyBorder="0" applyAlignment="0" applyProtection="0"/>
    <xf numFmtId="0" fontId="81" fillId="29" borderId="0" applyNumberFormat="0" applyBorder="0" applyAlignment="0" applyProtection="0"/>
    <xf numFmtId="0" fontId="81" fillId="30" borderId="0" applyNumberFormat="0" applyBorder="0" applyAlignment="0" applyProtection="0"/>
    <xf numFmtId="0" fontId="81" fillId="31" borderId="0" applyNumberFormat="0" applyBorder="0" applyAlignment="0" applyProtection="0"/>
  </cellStyleXfs>
  <cellXfs count="6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 vertical="center"/>
    </xf>
    <xf numFmtId="0" fontId="13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4" fillId="32" borderId="15" xfId="0" applyFont="1" applyFill="1" applyBorder="1" applyAlignment="1">
      <alignment horizontal="left" vertical="center"/>
    </xf>
    <xf numFmtId="0" fontId="0" fillId="32" borderId="16" xfId="0" applyFill="1" applyBorder="1" applyAlignment="1">
      <alignment vertical="center"/>
    </xf>
    <xf numFmtId="0" fontId="4" fillId="32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32" borderId="22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4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6" fillId="0" borderId="27" xfId="0" applyNumberFormat="1" applyFont="1" applyBorder="1" applyAlignment="1">
      <alignment vertical="center"/>
    </xf>
    <xf numFmtId="4" fontId="16" fillId="0" borderId="0" xfId="0" applyNumberFormat="1" applyFont="1" applyAlignment="1">
      <alignment vertical="center"/>
    </xf>
    <xf numFmtId="168" fontId="16" fillId="0" borderId="0" xfId="0" applyNumberFormat="1" applyFont="1" applyAlignment="1">
      <alignment vertical="center"/>
    </xf>
    <xf numFmtId="4" fontId="16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27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168" fontId="23" fillId="0" borderId="0" xfId="0" applyNumberFormat="1" applyFont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28" xfId="0" applyFont="1" applyBorder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29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4" fontId="0" fillId="33" borderId="0" xfId="0" applyNumberFormat="1" applyFill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9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169" fontId="0" fillId="0" borderId="29" xfId="0" applyNumberFormat="1" applyFill="1" applyBorder="1" applyAlignment="1">
      <alignment vertical="center"/>
    </xf>
    <xf numFmtId="4" fontId="0" fillId="0" borderId="29" xfId="0" applyNumberForma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68" fontId="2" fillId="0" borderId="0" xfId="0" applyNumberFormat="1" applyFont="1" applyFill="1" applyAlignment="1">
      <alignment vertical="center"/>
    </xf>
    <xf numFmtId="168" fontId="2" fillId="0" borderId="2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9" fontId="10" fillId="0" borderId="0" xfId="0" applyNumberFormat="1" applyFont="1" applyFill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left" vertical="center" wrapText="1"/>
    </xf>
    <xf numFmtId="0" fontId="25" fillId="0" borderId="29" xfId="0" applyFont="1" applyFill="1" applyBorder="1" applyAlignment="1">
      <alignment horizontal="center" vertical="center" wrapText="1"/>
    </xf>
    <xf numFmtId="169" fontId="25" fillId="0" borderId="29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4" fontId="8" fillId="0" borderId="0" xfId="0" applyNumberFormat="1" applyFont="1" applyFill="1" applyAlignment="1">
      <alignment vertical="center"/>
    </xf>
    <xf numFmtId="0" fontId="30" fillId="0" borderId="0" xfId="0" applyFont="1" applyAlignment="1">
      <alignment horizontal="left" vertical="center"/>
    </xf>
    <xf numFmtId="0" fontId="10" fillId="0" borderId="30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9" fillId="0" borderId="3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 wrapText="1"/>
    </xf>
    <xf numFmtId="0" fontId="31" fillId="0" borderId="29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5" fillId="0" borderId="29" xfId="0" applyFont="1" applyFill="1" applyBorder="1" applyAlignment="1">
      <alignment horizontal="left" vertical="center" wrapText="1"/>
    </xf>
    <xf numFmtId="49" fontId="31" fillId="0" borderId="29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31" fillId="0" borderId="0" xfId="0" applyFont="1" applyFill="1" applyAlignment="1">
      <alignment/>
    </xf>
    <xf numFmtId="49" fontId="31" fillId="0" borderId="29" xfId="0" applyNumberFormat="1" applyFont="1" applyFill="1" applyBorder="1" applyAlignment="1">
      <alignment horizontal="left" vertical="center"/>
    </xf>
    <xf numFmtId="0" fontId="0" fillId="0" borderId="31" xfId="0" applyFill="1" applyBorder="1" applyAlignment="1">
      <alignment horizontal="center" vertical="center"/>
    </xf>
    <xf numFmtId="49" fontId="31" fillId="0" borderId="31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/>
    </xf>
    <xf numFmtId="0" fontId="31" fillId="0" borderId="32" xfId="0" applyFont="1" applyFill="1" applyBorder="1" applyAlignment="1">
      <alignment/>
    </xf>
    <xf numFmtId="0" fontId="10" fillId="0" borderId="32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3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3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Fill="1" applyBorder="1" applyAlignment="1">
      <alignment vertical="center"/>
    </xf>
    <xf numFmtId="0" fontId="31" fillId="0" borderId="19" xfId="0" applyFont="1" applyFill="1" applyBorder="1" applyAlignment="1">
      <alignment vertical="center"/>
    </xf>
    <xf numFmtId="4" fontId="3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31" fillId="0" borderId="18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1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7" fillId="0" borderId="2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1" fillId="0" borderId="31" xfId="0" applyFont="1" applyFill="1" applyBorder="1" applyAlignment="1">
      <alignment horizontal="left" vertical="center" wrapText="1"/>
    </xf>
    <xf numFmtId="0" fontId="0" fillId="0" borderId="31" xfId="0" applyFill="1" applyBorder="1" applyAlignment="1">
      <alignment horizontal="center" vertical="center" wrapText="1"/>
    </xf>
    <xf numFmtId="169" fontId="0" fillId="0" borderId="31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0" fontId="0" fillId="0" borderId="30" xfId="0" applyFill="1" applyBorder="1" applyAlignment="1">
      <alignment/>
    </xf>
    <xf numFmtId="0" fontId="34" fillId="0" borderId="32" xfId="0" applyFont="1" applyFill="1" applyBorder="1" applyAlignment="1">
      <alignment horizontal="left" vertical="center" wrapText="1"/>
    </xf>
    <xf numFmtId="169" fontId="10" fillId="0" borderId="3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31" fillId="0" borderId="29" xfId="0" applyFont="1" applyFill="1" applyBorder="1" applyAlignment="1">
      <alignment horizontal="left" vertical="center"/>
    </xf>
    <xf numFmtId="0" fontId="13" fillId="0" borderId="33" xfId="0" applyFont="1" applyFill="1" applyBorder="1" applyAlignment="1">
      <alignment/>
    </xf>
    <xf numFmtId="0" fontId="31" fillId="0" borderId="34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35" xfId="0" applyFont="1" applyFill="1" applyBorder="1" applyAlignment="1">
      <alignment/>
    </xf>
    <xf numFmtId="0" fontId="8" fillId="0" borderId="35" xfId="0" applyFont="1" applyFill="1" applyBorder="1" applyAlignment="1">
      <alignment horizontal="left"/>
    </xf>
    <xf numFmtId="0" fontId="17" fillId="0" borderId="36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0" fillId="0" borderId="37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31" fillId="0" borderId="38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34" fillId="0" borderId="39" xfId="0" applyFont="1" applyFill="1" applyBorder="1" applyAlignment="1">
      <alignment horizontal="left" vertical="center" wrapText="1"/>
    </xf>
    <xf numFmtId="169" fontId="10" fillId="0" borderId="39" xfId="0" applyNumberFormat="1" applyFont="1" applyFill="1" applyBorder="1" applyAlignment="1">
      <alignment vertical="center"/>
    </xf>
    <xf numFmtId="49" fontId="31" fillId="0" borderId="40" xfId="0" applyNumberFormat="1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0" fillId="0" borderId="40" xfId="0" applyFill="1" applyBorder="1" applyAlignment="1">
      <alignment horizontal="center" vertical="center" wrapText="1"/>
    </xf>
    <xf numFmtId="169" fontId="0" fillId="0" borderId="40" xfId="0" applyNumberFormat="1" applyFill="1" applyBorder="1" applyAlignment="1">
      <alignment vertical="center"/>
    </xf>
    <xf numFmtId="4" fontId="0" fillId="0" borderId="40" xfId="0" applyNumberFormat="1" applyFill="1" applyBorder="1" applyAlignment="1">
      <alignment vertical="center"/>
    </xf>
    <xf numFmtId="0" fontId="0" fillId="0" borderId="34" xfId="0" applyFill="1" applyBorder="1" applyAlignment="1">
      <alignment horizontal="center" vertical="center"/>
    </xf>
    <xf numFmtId="49" fontId="31" fillId="0" borderId="34" xfId="0" applyNumberFormat="1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left" vertical="center" wrapText="1"/>
    </xf>
    <xf numFmtId="0" fontId="25" fillId="0" borderId="40" xfId="0" applyFont="1" applyFill="1" applyBorder="1" applyAlignment="1">
      <alignment horizontal="center" vertical="center" wrapText="1"/>
    </xf>
    <xf numFmtId="169" fontId="25" fillId="0" borderId="40" xfId="0" applyNumberFormat="1" applyFont="1" applyFill="1" applyBorder="1" applyAlignment="1">
      <alignment vertical="center"/>
    </xf>
    <xf numFmtId="0" fontId="8" fillId="0" borderId="41" xfId="0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0" fillId="0" borderId="43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8" fillId="0" borderId="46" xfId="0" applyFont="1" applyFill="1" applyBorder="1" applyAlignment="1">
      <alignment/>
    </xf>
    <xf numFmtId="0" fontId="0" fillId="0" borderId="40" xfId="0" applyFill="1" applyBorder="1" applyAlignment="1">
      <alignment horizontal="left" vertical="center" wrapText="1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Alignment="1">
      <alignment vertical="center"/>
    </xf>
    <xf numFmtId="0" fontId="0" fillId="0" borderId="47" xfId="0" applyFill="1" applyBorder="1" applyAlignment="1">
      <alignment horizontal="center" vertical="center" wrapText="1"/>
    </xf>
    <xf numFmtId="169" fontId="0" fillId="0" borderId="47" xfId="0" applyNumberFormat="1" applyFill="1" applyBorder="1" applyAlignment="1">
      <alignment vertical="center"/>
    </xf>
    <xf numFmtId="0" fontId="0" fillId="0" borderId="48" xfId="0" applyFill="1" applyBorder="1" applyAlignment="1">
      <alignment horizontal="center" vertical="center"/>
    </xf>
    <xf numFmtId="0" fontId="31" fillId="0" borderId="40" xfId="0" applyFont="1" applyBorder="1" applyAlignment="1">
      <alignment horizontal="left" vertical="center" wrapText="1"/>
    </xf>
    <xf numFmtId="169" fontId="0" fillId="0" borderId="49" xfId="0" applyNumberFormat="1" applyFill="1" applyBorder="1" applyAlignment="1">
      <alignment vertical="center"/>
    </xf>
    <xf numFmtId="169" fontId="0" fillId="0" borderId="50" xfId="0" applyNumberFormat="1" applyFill="1" applyBorder="1" applyAlignment="1">
      <alignment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31" fillId="0" borderId="50" xfId="0" applyFont="1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49" fontId="31" fillId="0" borderId="47" xfId="0" applyNumberFormat="1" applyFont="1" applyBorder="1" applyAlignment="1">
      <alignment horizontal="left" vertical="center" wrapText="1"/>
    </xf>
    <xf numFmtId="0" fontId="31" fillId="0" borderId="54" xfId="0" applyFont="1" applyFill="1" applyBorder="1" applyAlignment="1">
      <alignment vertical="center"/>
    </xf>
    <xf numFmtId="0" fontId="31" fillId="0" borderId="55" xfId="0" applyFont="1" applyBorder="1" applyAlignment="1">
      <alignment horizontal="left" vertical="center" wrapText="1"/>
    </xf>
    <xf numFmtId="0" fontId="0" fillId="0" borderId="32" xfId="0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56" xfId="0" applyFont="1" applyFill="1" applyBorder="1" applyAlignment="1">
      <alignment horizontal="center" vertical="center"/>
    </xf>
    <xf numFmtId="49" fontId="31" fillId="0" borderId="57" xfId="0" applyNumberFormat="1" applyFont="1" applyBorder="1" applyAlignment="1">
      <alignment horizontal="left" vertical="center" wrapText="1"/>
    </xf>
    <xf numFmtId="0" fontId="31" fillId="0" borderId="49" xfId="0" applyFont="1" applyBorder="1" applyAlignment="1">
      <alignment/>
    </xf>
    <xf numFmtId="0" fontId="31" fillId="0" borderId="58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/>
    </xf>
    <xf numFmtId="0" fontId="8" fillId="0" borderId="59" xfId="0" applyFont="1" applyFill="1" applyBorder="1" applyAlignment="1">
      <alignment horizontal="left"/>
    </xf>
    <xf numFmtId="0" fontId="31" fillId="0" borderId="60" xfId="0" applyFont="1" applyFill="1" applyBorder="1" applyAlignment="1">
      <alignment horizontal="left" vertical="center" wrapText="1"/>
    </xf>
    <xf numFmtId="0" fontId="31" fillId="0" borderId="61" xfId="0" applyFont="1" applyFill="1" applyBorder="1" applyAlignment="1">
      <alignment horizontal="left" vertical="center" wrapText="1"/>
    </xf>
    <xf numFmtId="0" fontId="0" fillId="0" borderId="62" xfId="0" applyFill="1" applyBorder="1" applyAlignment="1">
      <alignment horizontal="center" vertical="center"/>
    </xf>
    <xf numFmtId="49" fontId="31" fillId="0" borderId="62" xfId="0" applyNumberFormat="1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vertical="center"/>
    </xf>
    <xf numFmtId="0" fontId="35" fillId="0" borderId="29" xfId="0" applyFont="1" applyFill="1" applyBorder="1" applyAlignment="1">
      <alignment horizontal="left" vertical="center" wrapText="1"/>
    </xf>
    <xf numFmtId="4" fontId="31" fillId="0" borderId="0" xfId="0" applyNumberFormat="1" applyFont="1" applyFill="1" applyAlignment="1">
      <alignment/>
    </xf>
    <xf numFmtId="0" fontId="0" fillId="0" borderId="25" xfId="0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65" xfId="0" applyFont="1" applyFill="1" applyBorder="1" applyAlignment="1">
      <alignment/>
    </xf>
    <xf numFmtId="0" fontId="0" fillId="33" borderId="50" xfId="0" applyFill="1" applyBorder="1" applyAlignment="1">
      <alignment vertical="center"/>
    </xf>
    <xf numFmtId="0" fontId="0" fillId="33" borderId="66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66" xfId="0" applyFill="1" applyBorder="1" applyAlignment="1">
      <alignment/>
    </xf>
    <xf numFmtId="0" fontId="8" fillId="0" borderId="66" xfId="0" applyFont="1" applyFill="1" applyBorder="1" applyAlignment="1">
      <alignment/>
    </xf>
    <xf numFmtId="0" fontId="25" fillId="0" borderId="34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vertical="center"/>
    </xf>
    <xf numFmtId="0" fontId="0" fillId="0" borderId="35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 wrapText="1"/>
    </xf>
    <xf numFmtId="169" fontId="25" fillId="0" borderId="34" xfId="0" applyNumberFormat="1" applyFont="1" applyFill="1" applyBorder="1" applyAlignment="1">
      <alignment vertical="center"/>
    </xf>
    <xf numFmtId="0" fontId="37" fillId="0" borderId="69" xfId="47" applyFont="1" applyBorder="1">
      <alignment/>
      <protection/>
    </xf>
    <xf numFmtId="0" fontId="37" fillId="0" borderId="70" xfId="47" applyFont="1" applyBorder="1">
      <alignment/>
      <protection/>
    </xf>
    <xf numFmtId="0" fontId="37" fillId="0" borderId="42" xfId="47" applyFont="1" applyBorder="1">
      <alignment/>
      <protection/>
    </xf>
    <xf numFmtId="0" fontId="37" fillId="0" borderId="71" xfId="47" applyFont="1" applyBorder="1">
      <alignment/>
      <protection/>
    </xf>
    <xf numFmtId="0" fontId="37" fillId="0" borderId="72" xfId="47" applyFont="1" applyBorder="1">
      <alignment/>
      <protection/>
    </xf>
    <xf numFmtId="0" fontId="37" fillId="0" borderId="0" xfId="47" applyFont="1">
      <alignment/>
      <protection/>
    </xf>
    <xf numFmtId="0" fontId="37" fillId="0" borderId="73" xfId="47" applyFont="1" applyBorder="1">
      <alignment/>
      <protection/>
    </xf>
    <xf numFmtId="0" fontId="37" fillId="0" borderId="74" xfId="47" applyFont="1" applyBorder="1">
      <alignment/>
      <protection/>
    </xf>
    <xf numFmtId="0" fontId="37" fillId="0" borderId="75" xfId="47" applyFont="1" applyBorder="1">
      <alignment/>
      <protection/>
    </xf>
    <xf numFmtId="0" fontId="37" fillId="0" borderId="76" xfId="47" applyFont="1" applyBorder="1">
      <alignment/>
      <protection/>
    </xf>
    <xf numFmtId="0" fontId="37" fillId="0" borderId="77" xfId="47" applyFont="1" applyBorder="1">
      <alignment/>
      <protection/>
    </xf>
    <xf numFmtId="0" fontId="37" fillId="0" borderId="78" xfId="47" applyFont="1" applyBorder="1">
      <alignment/>
      <protection/>
    </xf>
    <xf numFmtId="0" fontId="37" fillId="0" borderId="0" xfId="47" applyFont="1" applyBorder="1">
      <alignment/>
      <protection/>
    </xf>
    <xf numFmtId="0" fontId="38" fillId="0" borderId="79" xfId="47" applyFont="1" applyBorder="1">
      <alignment/>
      <protection/>
    </xf>
    <xf numFmtId="0" fontId="38" fillId="0" borderId="80" xfId="47" applyFont="1" applyBorder="1">
      <alignment/>
      <protection/>
    </xf>
    <xf numFmtId="0" fontId="37" fillId="0" borderId="66" xfId="47" applyFont="1" applyBorder="1">
      <alignment/>
      <protection/>
    </xf>
    <xf numFmtId="0" fontId="39" fillId="0" borderId="81" xfId="47" applyFont="1" applyBorder="1">
      <alignment/>
      <protection/>
    </xf>
    <xf numFmtId="44" fontId="37" fillId="0" borderId="72" xfId="39" applyFont="1" applyBorder="1" applyAlignment="1">
      <alignment/>
    </xf>
    <xf numFmtId="0" fontId="37" fillId="0" borderId="72" xfId="47" applyFont="1" applyBorder="1" applyAlignment="1">
      <alignment/>
      <protection/>
    </xf>
    <xf numFmtId="0" fontId="37" fillId="34" borderId="72" xfId="47" applyFont="1" applyFill="1" applyBorder="1">
      <alignment/>
      <protection/>
    </xf>
    <xf numFmtId="0" fontId="37" fillId="34" borderId="72" xfId="47" applyFont="1" applyFill="1" applyBorder="1" applyAlignment="1">
      <alignment/>
      <protection/>
    </xf>
    <xf numFmtId="44" fontId="37" fillId="34" borderId="72" xfId="39" applyFont="1" applyFill="1" applyBorder="1" applyAlignment="1">
      <alignment/>
    </xf>
    <xf numFmtId="44" fontId="37" fillId="0" borderId="72" xfId="47" applyNumberFormat="1" applyFont="1" applyBorder="1">
      <alignment/>
      <protection/>
    </xf>
    <xf numFmtId="0" fontId="37" fillId="34" borderId="0" xfId="47" applyFont="1" applyFill="1">
      <alignment/>
      <protection/>
    </xf>
    <xf numFmtId="0" fontId="37" fillId="34" borderId="81" xfId="47" applyFont="1" applyFill="1" applyBorder="1">
      <alignment/>
      <protection/>
    </xf>
    <xf numFmtId="44" fontId="37" fillId="34" borderId="72" xfId="47" applyNumberFormat="1" applyFont="1" applyFill="1" applyBorder="1">
      <alignment/>
      <protection/>
    </xf>
    <xf numFmtId="0" fontId="38" fillId="34" borderId="72" xfId="47" applyFont="1" applyFill="1" applyBorder="1">
      <alignment/>
      <protection/>
    </xf>
    <xf numFmtId="0" fontId="38" fillId="34" borderId="72" xfId="47" applyFont="1" applyFill="1" applyBorder="1" applyAlignment="1">
      <alignment wrapText="1"/>
      <protection/>
    </xf>
    <xf numFmtId="44" fontId="38" fillId="34" borderId="72" xfId="39" applyFont="1" applyFill="1" applyBorder="1" applyAlignment="1">
      <alignment/>
    </xf>
    <xf numFmtId="44" fontId="38" fillId="34" borderId="72" xfId="47" applyNumberFormat="1" applyFont="1" applyFill="1" applyBorder="1">
      <alignment/>
      <protection/>
    </xf>
    <xf numFmtId="0" fontId="38" fillId="34" borderId="0" xfId="47" applyFont="1" applyFill="1">
      <alignment/>
      <protection/>
    </xf>
    <xf numFmtId="0" fontId="37" fillId="34" borderId="69" xfId="47" applyFont="1" applyFill="1" applyBorder="1">
      <alignment/>
      <protection/>
    </xf>
    <xf numFmtId="0" fontId="37" fillId="34" borderId="70" xfId="47" applyFont="1" applyFill="1" applyBorder="1">
      <alignment/>
      <protection/>
    </xf>
    <xf numFmtId="0" fontId="37" fillId="34" borderId="42" xfId="47" applyFont="1" applyFill="1" applyBorder="1">
      <alignment/>
      <protection/>
    </xf>
    <xf numFmtId="0" fontId="37" fillId="34" borderId="71" xfId="47" applyFont="1" applyFill="1" applyBorder="1">
      <alignment/>
      <protection/>
    </xf>
    <xf numFmtId="0" fontId="37" fillId="34" borderId="73" xfId="47" applyFont="1" applyFill="1" applyBorder="1">
      <alignment/>
      <protection/>
    </xf>
    <xf numFmtId="0" fontId="37" fillId="34" borderId="74" xfId="47" applyFont="1" applyFill="1" applyBorder="1">
      <alignment/>
      <protection/>
    </xf>
    <xf numFmtId="0" fontId="37" fillId="34" borderId="75" xfId="47" applyFont="1" applyFill="1" applyBorder="1">
      <alignment/>
      <protection/>
    </xf>
    <xf numFmtId="0" fontId="37" fillId="34" borderId="76" xfId="47" applyFont="1" applyFill="1" applyBorder="1">
      <alignment/>
      <protection/>
    </xf>
    <xf numFmtId="0" fontId="37" fillId="34" borderId="77" xfId="47" applyFont="1" applyFill="1" applyBorder="1">
      <alignment/>
      <protection/>
    </xf>
    <xf numFmtId="0" fontId="40" fillId="0" borderId="72" xfId="47" applyFont="1" applyBorder="1">
      <alignment/>
      <protection/>
    </xf>
    <xf numFmtId="0" fontId="38" fillId="34" borderId="72" xfId="47" applyFont="1" applyFill="1" applyBorder="1" applyAlignment="1">
      <alignment/>
      <protection/>
    </xf>
    <xf numFmtId="0" fontId="39" fillId="0" borderId="72" xfId="47" applyFont="1" applyBorder="1">
      <alignment/>
      <protection/>
    </xf>
    <xf numFmtId="0" fontId="39" fillId="34" borderId="72" xfId="47" applyFont="1" applyFill="1" applyBorder="1">
      <alignment/>
      <protection/>
    </xf>
    <xf numFmtId="0" fontId="37" fillId="0" borderId="81" xfId="47" applyFont="1" applyBorder="1">
      <alignment/>
      <protection/>
    </xf>
    <xf numFmtId="44" fontId="37" fillId="34" borderId="81" xfId="39" applyFont="1" applyFill="1" applyBorder="1" applyAlignment="1">
      <alignment/>
    </xf>
    <xf numFmtId="0" fontId="38" fillId="0" borderId="81" xfId="47" applyFont="1" applyBorder="1">
      <alignment/>
      <protection/>
    </xf>
    <xf numFmtId="44" fontId="37" fillId="0" borderId="81" xfId="39" applyFont="1" applyBorder="1" applyAlignment="1">
      <alignment/>
    </xf>
    <xf numFmtId="0" fontId="38" fillId="0" borderId="72" xfId="47" applyFont="1" applyBorder="1">
      <alignment/>
      <protection/>
    </xf>
    <xf numFmtId="44" fontId="37" fillId="34" borderId="77" xfId="39" applyFont="1" applyFill="1" applyBorder="1" applyAlignment="1">
      <alignment/>
    </xf>
    <xf numFmtId="44" fontId="37" fillId="34" borderId="77" xfId="47" applyNumberFormat="1" applyFont="1" applyFill="1" applyBorder="1">
      <alignment/>
      <protection/>
    </xf>
    <xf numFmtId="0" fontId="37" fillId="34" borderId="78" xfId="47" applyFont="1" applyFill="1" applyBorder="1">
      <alignment/>
      <protection/>
    </xf>
    <xf numFmtId="44" fontId="37" fillId="34" borderId="78" xfId="39" applyFont="1" applyFill="1" applyBorder="1" applyAlignment="1">
      <alignment/>
    </xf>
    <xf numFmtId="0" fontId="38" fillId="34" borderId="37" xfId="47" applyFont="1" applyFill="1" applyBorder="1">
      <alignment/>
      <protection/>
    </xf>
    <xf numFmtId="0" fontId="38" fillId="34" borderId="82" xfId="47" applyFont="1" applyFill="1" applyBorder="1">
      <alignment/>
      <protection/>
    </xf>
    <xf numFmtId="0" fontId="38" fillId="34" borderId="80" xfId="47" applyFont="1" applyFill="1" applyBorder="1">
      <alignment/>
      <protection/>
    </xf>
    <xf numFmtId="44" fontId="38" fillId="34" borderId="80" xfId="39" applyFont="1" applyFill="1" applyBorder="1" applyAlignment="1">
      <alignment/>
    </xf>
    <xf numFmtId="44" fontId="38" fillId="34" borderId="83" xfId="47" applyNumberFormat="1" applyFont="1" applyFill="1" applyBorder="1">
      <alignment/>
      <protection/>
    </xf>
    <xf numFmtId="44" fontId="39" fillId="34" borderId="72" xfId="39" applyFont="1" applyFill="1" applyBorder="1" applyAlignment="1">
      <alignment/>
    </xf>
    <xf numFmtId="44" fontId="39" fillId="34" borderId="72" xfId="47" applyNumberFormat="1" applyFont="1" applyFill="1" applyBorder="1">
      <alignment/>
      <protection/>
    </xf>
    <xf numFmtId="0" fontId="0" fillId="33" borderId="34" xfId="0" applyFill="1" applyBorder="1" applyAlignment="1">
      <alignment horizontal="center" vertical="center"/>
    </xf>
    <xf numFmtId="0" fontId="0" fillId="33" borderId="34" xfId="0" applyFill="1" applyBorder="1" applyAlignment="1">
      <alignment horizontal="left" vertical="center" wrapText="1"/>
    </xf>
    <xf numFmtId="0" fontId="0" fillId="33" borderId="34" xfId="0" applyFill="1" applyBorder="1" applyAlignment="1">
      <alignment horizontal="center" vertical="center" wrapText="1"/>
    </xf>
    <xf numFmtId="0" fontId="8" fillId="0" borderId="84" xfId="0" applyFont="1" applyBorder="1" applyAlignment="1">
      <alignment/>
    </xf>
    <xf numFmtId="0" fontId="8" fillId="0" borderId="85" xfId="0" applyFont="1" applyBorder="1" applyAlignment="1">
      <alignment/>
    </xf>
    <xf numFmtId="0" fontId="8" fillId="0" borderId="85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33" xfId="0" applyFont="1" applyFill="1" applyBorder="1" applyAlignment="1">
      <alignment horizontal="left"/>
    </xf>
    <xf numFmtId="0" fontId="36" fillId="0" borderId="72" xfId="47" applyFont="1" applyBorder="1">
      <alignment/>
      <protection/>
    </xf>
    <xf numFmtId="0" fontId="36" fillId="0" borderId="0" xfId="47" applyFont="1">
      <alignment/>
      <protection/>
    </xf>
    <xf numFmtId="0" fontId="41" fillId="0" borderId="81" xfId="47" applyFont="1" applyBorder="1">
      <alignment/>
      <protection/>
    </xf>
    <xf numFmtId="0" fontId="36" fillId="0" borderId="81" xfId="47" applyFont="1" applyBorder="1">
      <alignment/>
      <protection/>
    </xf>
    <xf numFmtId="44" fontId="36" fillId="0" borderId="81" xfId="39" applyFont="1" applyBorder="1" applyAlignment="1">
      <alignment/>
    </xf>
    <xf numFmtId="0" fontId="42" fillId="0" borderId="72" xfId="47" applyFont="1" applyBorder="1">
      <alignment/>
      <protection/>
    </xf>
    <xf numFmtId="44" fontId="36" fillId="0" borderId="72" xfId="39" applyFont="1" applyBorder="1" applyAlignment="1">
      <alignment/>
    </xf>
    <xf numFmtId="44" fontId="36" fillId="0" borderId="72" xfId="47" applyNumberFormat="1" applyFont="1" applyBorder="1">
      <alignment/>
      <protection/>
    </xf>
    <xf numFmtId="0" fontId="36" fillId="34" borderId="72" xfId="47" applyFont="1" applyFill="1" applyBorder="1">
      <alignment/>
      <protection/>
    </xf>
    <xf numFmtId="44" fontId="36" fillId="34" borderId="72" xfId="39" applyFont="1" applyFill="1" applyBorder="1" applyAlignment="1">
      <alignment/>
    </xf>
    <xf numFmtId="44" fontId="36" fillId="34" borderId="72" xfId="47" applyNumberFormat="1" applyFont="1" applyFill="1" applyBorder="1">
      <alignment/>
      <protection/>
    </xf>
    <xf numFmtId="0" fontId="36" fillId="34" borderId="0" xfId="47" applyFont="1" applyFill="1">
      <alignment/>
      <protection/>
    </xf>
    <xf numFmtId="0" fontId="43" fillId="34" borderId="72" xfId="47" applyFont="1" applyFill="1" applyBorder="1">
      <alignment/>
      <protection/>
    </xf>
    <xf numFmtId="0" fontId="42" fillId="34" borderId="72" xfId="47" applyFont="1" applyFill="1" applyBorder="1">
      <alignment/>
      <protection/>
    </xf>
    <xf numFmtId="44" fontId="42" fillId="34" borderId="72" xfId="39" applyFont="1" applyFill="1" applyBorder="1" applyAlignment="1">
      <alignment/>
    </xf>
    <xf numFmtId="44" fontId="42" fillId="34" borderId="72" xfId="47" applyNumberFormat="1" applyFont="1" applyFill="1" applyBorder="1">
      <alignment/>
      <protection/>
    </xf>
    <xf numFmtId="0" fontId="36" fillId="34" borderId="72" xfId="47" applyFont="1" applyFill="1" applyBorder="1" applyAlignment="1">
      <alignment/>
      <protection/>
    </xf>
    <xf numFmtId="0" fontId="36" fillId="34" borderId="72" xfId="47" applyFont="1" applyFill="1" applyBorder="1" applyAlignment="1">
      <alignment wrapText="1"/>
      <protection/>
    </xf>
    <xf numFmtId="0" fontId="36" fillId="34" borderId="69" xfId="47" applyFont="1" applyFill="1" applyBorder="1">
      <alignment/>
      <protection/>
    </xf>
    <xf numFmtId="0" fontId="36" fillId="34" borderId="42" xfId="47" applyFont="1" applyFill="1" applyBorder="1">
      <alignment/>
      <protection/>
    </xf>
    <xf numFmtId="0" fontId="36" fillId="34" borderId="71" xfId="47" applyFont="1" applyFill="1" applyBorder="1">
      <alignment/>
      <protection/>
    </xf>
    <xf numFmtId="0" fontId="36" fillId="34" borderId="73" xfId="47" applyFont="1" applyFill="1" applyBorder="1">
      <alignment/>
      <protection/>
    </xf>
    <xf numFmtId="0" fontId="36" fillId="34" borderId="75" xfId="47" applyFont="1" applyFill="1" applyBorder="1">
      <alignment/>
      <protection/>
    </xf>
    <xf numFmtId="0" fontId="36" fillId="34" borderId="76" xfId="47" applyFont="1" applyFill="1" applyBorder="1">
      <alignment/>
      <protection/>
    </xf>
    <xf numFmtId="0" fontId="36" fillId="34" borderId="77" xfId="47" applyFont="1" applyFill="1" applyBorder="1">
      <alignment/>
      <protection/>
    </xf>
    <xf numFmtId="0" fontId="36" fillId="34" borderId="81" xfId="47" applyFont="1" applyFill="1" applyBorder="1">
      <alignment/>
      <protection/>
    </xf>
    <xf numFmtId="0" fontId="36" fillId="34" borderId="81" xfId="47" applyFont="1" applyFill="1" applyBorder="1" applyAlignment="1">
      <alignment/>
      <protection/>
    </xf>
    <xf numFmtId="44" fontId="36" fillId="34" borderId="81" xfId="39" applyFont="1" applyFill="1" applyBorder="1" applyAlignment="1">
      <alignment/>
    </xf>
    <xf numFmtId="0" fontId="42" fillId="34" borderId="0" xfId="47" applyFont="1" applyFill="1">
      <alignment/>
      <protection/>
    </xf>
    <xf numFmtId="0" fontId="42" fillId="34" borderId="72" xfId="47" applyFont="1" applyFill="1" applyBorder="1" applyAlignment="1">
      <alignment wrapText="1"/>
      <protection/>
    </xf>
    <xf numFmtId="0" fontId="41" fillId="0" borderId="72" xfId="47" applyFont="1" applyBorder="1">
      <alignment/>
      <protection/>
    </xf>
    <xf numFmtId="0" fontId="42" fillId="0" borderId="81" xfId="47" applyFont="1" applyBorder="1">
      <alignment/>
      <protection/>
    </xf>
    <xf numFmtId="44" fontId="36" fillId="34" borderId="77" xfId="39" applyFont="1" applyFill="1" applyBorder="1" applyAlignment="1">
      <alignment/>
    </xf>
    <xf numFmtId="44" fontId="36" fillId="34" borderId="77" xfId="47" applyNumberFormat="1" applyFont="1" applyFill="1" applyBorder="1">
      <alignment/>
      <protection/>
    </xf>
    <xf numFmtId="0" fontId="42" fillId="34" borderId="81" xfId="47" applyFont="1" applyFill="1" applyBorder="1">
      <alignment/>
      <protection/>
    </xf>
    <xf numFmtId="0" fontId="42" fillId="0" borderId="0" xfId="47" applyFont="1">
      <alignment/>
      <protection/>
    </xf>
    <xf numFmtId="0" fontId="36" fillId="34" borderId="78" xfId="47" applyFont="1" applyFill="1" applyBorder="1">
      <alignment/>
      <protection/>
    </xf>
    <xf numFmtId="44" fontId="36" fillId="34" borderId="78" xfId="39" applyFont="1" applyFill="1" applyBorder="1" applyAlignment="1">
      <alignment/>
    </xf>
    <xf numFmtId="0" fontId="42" fillId="34" borderId="37" xfId="47" applyFont="1" applyFill="1" applyBorder="1">
      <alignment/>
      <protection/>
    </xf>
    <xf numFmtId="0" fontId="42" fillId="34" borderId="82" xfId="47" applyFont="1" applyFill="1" applyBorder="1">
      <alignment/>
      <protection/>
    </xf>
    <xf numFmtId="0" fontId="42" fillId="34" borderId="80" xfId="47" applyFont="1" applyFill="1" applyBorder="1">
      <alignment/>
      <protection/>
    </xf>
    <xf numFmtId="44" fontId="42" fillId="34" borderId="80" xfId="39" applyFont="1" applyFill="1" applyBorder="1" applyAlignment="1">
      <alignment/>
    </xf>
    <xf numFmtId="44" fontId="42" fillId="34" borderId="83" xfId="47" applyNumberFormat="1" applyFont="1" applyFill="1" applyBorder="1">
      <alignment/>
      <protection/>
    </xf>
    <xf numFmtId="0" fontId="39" fillId="34" borderId="81" xfId="47" applyFont="1" applyFill="1" applyBorder="1">
      <alignment/>
      <protection/>
    </xf>
    <xf numFmtId="0" fontId="37" fillId="34" borderId="72" xfId="47" applyFont="1" applyFill="1" applyBorder="1" applyAlignment="1">
      <alignment wrapText="1"/>
      <protection/>
    </xf>
    <xf numFmtId="49" fontId="37" fillId="34" borderId="72" xfId="47" applyNumberFormat="1" applyFont="1" applyFill="1" applyBorder="1" applyAlignment="1">
      <alignment horizontal="right"/>
      <protection/>
    </xf>
    <xf numFmtId="49" fontId="37" fillId="34" borderId="72" xfId="47" applyNumberFormat="1" applyFont="1" applyFill="1" applyBorder="1">
      <alignment/>
      <protection/>
    </xf>
    <xf numFmtId="0" fontId="39" fillId="34" borderId="0" xfId="47" applyFont="1" applyFill="1">
      <alignment/>
      <protection/>
    </xf>
    <xf numFmtId="0" fontId="28" fillId="0" borderId="0" xfId="0" applyFont="1" applyFill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8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168" fontId="8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168" fontId="8" fillId="0" borderId="0" xfId="0" applyNumberFormat="1" applyFont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168" fontId="2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68" fontId="32" fillId="0" borderId="0" xfId="0" applyNumberFormat="1" applyFont="1" applyFill="1" applyBorder="1" applyAlignment="1">
      <alignment vertical="center"/>
    </xf>
    <xf numFmtId="0" fontId="0" fillId="0" borderId="86" xfId="0" applyFill="1" applyBorder="1" applyAlignment="1">
      <alignment horizontal="center" vertical="center" wrapText="1"/>
    </xf>
    <xf numFmtId="169" fontId="0" fillId="0" borderId="86" xfId="0" applyNumberFormat="1" applyFill="1" applyBorder="1" applyAlignment="1">
      <alignment vertical="center"/>
    </xf>
    <xf numFmtId="49" fontId="31" fillId="0" borderId="87" xfId="0" applyNumberFormat="1" applyFont="1" applyFill="1" applyBorder="1" applyAlignment="1">
      <alignment horizontal="left" vertical="center" wrapText="1"/>
    </xf>
    <xf numFmtId="0" fontId="31" fillId="0" borderId="61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85" xfId="0" applyFill="1" applyBorder="1" applyAlignment="1">
      <alignment/>
    </xf>
    <xf numFmtId="0" fontId="0" fillId="0" borderId="88" xfId="0" applyFill="1" applyBorder="1" applyAlignment="1">
      <alignment/>
    </xf>
    <xf numFmtId="0" fontId="0" fillId="0" borderId="67" xfId="0" applyFill="1" applyBorder="1" applyAlignment="1">
      <alignment/>
    </xf>
    <xf numFmtId="0" fontId="15" fillId="0" borderId="12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3" fillId="0" borderId="0" xfId="0" applyFont="1" applyFill="1" applyAlignment="1">
      <alignment horizontal="right" vertical="center"/>
    </xf>
    <xf numFmtId="4" fontId="13" fillId="0" borderId="0" xfId="0" applyNumberFormat="1" applyFont="1" applyFill="1" applyAlignment="1">
      <alignment vertical="center"/>
    </xf>
    <xf numFmtId="166" fontId="15" fillId="0" borderId="0" xfId="0" applyNumberFormat="1" applyFont="1" applyFill="1" applyAlignment="1">
      <alignment horizontal="right" vertical="center"/>
    </xf>
    <xf numFmtId="0" fontId="31" fillId="0" borderId="12" xfId="0" applyFont="1" applyFill="1" applyBorder="1" applyAlignment="1">
      <alignment vertical="center"/>
    </xf>
    <xf numFmtId="0" fontId="31" fillId="0" borderId="4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49" fontId="31" fillId="0" borderId="29" xfId="0" applyNumberFormat="1" applyFont="1" applyBorder="1" applyAlignment="1">
      <alignment horizontal="left" vertical="center" wrapText="1"/>
    </xf>
    <xf numFmtId="0" fontId="31" fillId="0" borderId="29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167" fontId="0" fillId="0" borderId="0" xfId="0" applyNumberFormat="1" applyFont="1" applyFill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0" fillId="0" borderId="19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67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right" vertical="center"/>
    </xf>
    <xf numFmtId="4" fontId="4" fillId="0" borderId="28" xfId="0" applyNumberFormat="1" applyFont="1" applyFill="1" applyBorder="1" applyAlignment="1">
      <alignment vertical="center"/>
    </xf>
    <xf numFmtId="4" fontId="31" fillId="0" borderId="28" xfId="0" applyNumberFormat="1" applyFont="1" applyFill="1" applyBorder="1" applyAlignment="1">
      <alignment vertical="center"/>
    </xf>
    <xf numFmtId="4" fontId="20" fillId="0" borderId="28" xfId="0" applyNumberFormat="1" applyFont="1" applyFill="1" applyBorder="1" applyAlignment="1">
      <alignment vertical="center"/>
    </xf>
    <xf numFmtId="4" fontId="31" fillId="0" borderId="28" xfId="0" applyNumberFormat="1" applyFont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17" fillId="0" borderId="28" xfId="0" applyFont="1" applyFill="1" applyBorder="1" applyAlignment="1">
      <alignment horizontal="center" vertical="center" wrapText="1"/>
    </xf>
    <xf numFmtId="4" fontId="4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4" fontId="0" fillId="0" borderId="48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left"/>
    </xf>
    <xf numFmtId="0" fontId="8" fillId="0" borderId="30" xfId="0" applyFont="1" applyFill="1" applyBorder="1" applyAlignment="1">
      <alignment/>
    </xf>
    <xf numFmtId="0" fontId="0" fillId="0" borderId="3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0" fillId="0" borderId="29" xfId="0" applyFont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169" fontId="0" fillId="0" borderId="40" xfId="0" applyNumberFormat="1" applyFont="1" applyFill="1" applyBorder="1" applyAlignment="1">
      <alignment vertical="center"/>
    </xf>
    <xf numFmtId="0" fontId="0" fillId="0" borderId="32" xfId="0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44" fontId="42" fillId="34" borderId="81" xfId="47" applyNumberFormat="1" applyFont="1" applyFill="1" applyBorder="1">
      <alignment/>
      <protection/>
    </xf>
    <xf numFmtId="0" fontId="42" fillId="34" borderId="72" xfId="47" applyFont="1" applyFill="1" applyBorder="1" applyAlignment="1">
      <alignment horizontal="left"/>
      <protection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4" fontId="0" fillId="0" borderId="23" xfId="0" applyNumberFormat="1" applyFont="1" applyFill="1" applyBorder="1" applyAlignment="1">
      <alignment vertical="center"/>
    </xf>
    <xf numFmtId="4" fontId="44" fillId="0" borderId="23" xfId="0" applyNumberFormat="1" applyFon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89" xfId="0" applyNumberFormat="1" applyFont="1" applyFill="1" applyBorder="1" applyAlignment="1">
      <alignment vertical="center"/>
    </xf>
    <xf numFmtId="4" fontId="0" fillId="0" borderId="89" xfId="0" applyNumberFormat="1" applyFont="1" applyFill="1" applyBorder="1" applyAlignment="1">
      <alignment vertical="center"/>
    </xf>
    <xf numFmtId="4" fontId="0" fillId="0" borderId="36" xfId="0" applyNumberFormat="1" applyFont="1" applyFill="1" applyBorder="1" applyAlignment="1">
      <alignment vertical="center"/>
    </xf>
    <xf numFmtId="4" fontId="0" fillId="0" borderId="90" xfId="0" applyNumberFormat="1" applyFont="1" applyFill="1" applyBorder="1" applyAlignment="1">
      <alignment vertical="center"/>
    </xf>
    <xf numFmtId="4" fontId="0" fillId="0" borderId="26" xfId="0" applyNumberFormat="1" applyFont="1" applyFill="1" applyBorder="1" applyAlignment="1">
      <alignment vertical="center"/>
    </xf>
    <xf numFmtId="4" fontId="0" fillId="33" borderId="36" xfId="0" applyNumberFormat="1" applyFont="1" applyFill="1" applyBorder="1" applyAlignment="1">
      <alignment vertical="center"/>
    </xf>
    <xf numFmtId="4" fontId="0" fillId="33" borderId="23" xfId="0" applyNumberFormat="1" applyFont="1" applyFill="1" applyBorder="1" applyAlignment="1">
      <alignment vertical="center"/>
    </xf>
    <xf numFmtId="4" fontId="44" fillId="0" borderId="36" xfId="0" applyNumberFormat="1" applyFont="1" applyFill="1" applyBorder="1" applyAlignment="1">
      <alignment vertical="center"/>
    </xf>
    <xf numFmtId="4" fontId="44" fillId="0" borderId="91" xfId="0" applyNumberFormat="1" applyFont="1" applyFill="1" applyBorder="1" applyAlignment="1">
      <alignment vertical="center"/>
    </xf>
    <xf numFmtId="4" fontId="44" fillId="0" borderId="92" xfId="0" applyNumberFormat="1" applyFont="1" applyFill="1" applyBorder="1" applyAlignment="1">
      <alignment vertical="center"/>
    </xf>
    <xf numFmtId="4" fontId="44" fillId="0" borderId="93" xfId="0" applyNumberFormat="1" applyFont="1" applyFill="1" applyBorder="1" applyAlignment="1">
      <alignment vertical="center"/>
    </xf>
    <xf numFmtId="4" fontId="44" fillId="0" borderId="0" xfId="0" applyNumberFormat="1" applyFont="1" applyFill="1" applyBorder="1" applyAlignment="1">
      <alignment vertical="center"/>
    </xf>
    <xf numFmtId="4" fontId="44" fillId="0" borderId="94" xfId="0" applyNumberFormat="1" applyFont="1" applyFill="1" applyBorder="1" applyAlignment="1">
      <alignment vertical="center"/>
    </xf>
    <xf numFmtId="4" fontId="0" fillId="0" borderId="89" xfId="0" applyNumberFormat="1" applyFont="1" applyFill="1" applyBorder="1" applyAlignment="1">
      <alignment vertical="center"/>
    </xf>
    <xf numFmtId="0" fontId="0" fillId="0" borderId="30" xfId="0" applyBorder="1" applyAlignment="1">
      <alignment/>
    </xf>
    <xf numFmtId="0" fontId="0" fillId="0" borderId="30" xfId="0" applyFill="1" applyBorder="1" applyAlignment="1">
      <alignment vertical="center" wrapText="1"/>
    </xf>
    <xf numFmtId="0" fontId="15" fillId="0" borderId="30" xfId="0" applyFont="1" applyFill="1" applyBorder="1" applyAlignment="1">
      <alignment vertical="center"/>
    </xf>
    <xf numFmtId="0" fontId="28" fillId="0" borderId="30" xfId="0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8" fillId="0" borderId="30" xfId="0" applyFont="1" applyBorder="1" applyAlignment="1">
      <alignment/>
    </xf>
    <xf numFmtId="0" fontId="0" fillId="33" borderId="30" xfId="0" applyFill="1" applyBorder="1" applyAlignment="1">
      <alignment vertical="center"/>
    </xf>
    <xf numFmtId="0" fontId="31" fillId="0" borderId="30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4" fontId="0" fillId="0" borderId="45" xfId="0" applyNumberFormat="1" applyFill="1" applyBorder="1" applyAlignment="1">
      <alignment vertical="center"/>
    </xf>
    <xf numFmtId="4" fontId="0" fillId="0" borderId="95" xfId="0" applyNumberFormat="1" applyFill="1" applyBorder="1" applyAlignment="1">
      <alignment vertical="center"/>
    </xf>
    <xf numFmtId="0" fontId="0" fillId="0" borderId="0" xfId="0" applyBorder="1" applyAlignment="1">
      <alignment/>
    </xf>
    <xf numFmtId="4" fontId="0" fillId="0" borderId="46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4" fontId="0" fillId="0" borderId="28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13" fillId="0" borderId="96" xfId="0" applyNumberFormat="1" applyFont="1" applyFill="1" applyBorder="1" applyAlignment="1">
      <alignment/>
    </xf>
    <xf numFmtId="4" fontId="0" fillId="0" borderId="35" xfId="0" applyNumberFormat="1" applyFill="1" applyBorder="1" applyAlignment="1">
      <alignment vertical="center"/>
    </xf>
    <xf numFmtId="4" fontId="13" fillId="0" borderId="97" xfId="0" applyNumberFormat="1" applyFont="1" applyBorder="1" applyAlignment="1">
      <alignment/>
    </xf>
    <xf numFmtId="4" fontId="13" fillId="0" borderId="71" xfId="0" applyNumberFormat="1" applyFont="1" applyBorder="1" applyAlignment="1">
      <alignment/>
    </xf>
    <xf numFmtId="4" fontId="0" fillId="0" borderId="38" xfId="0" applyNumberFormat="1" applyFill="1" applyBorder="1" applyAlignment="1">
      <alignment vertical="center"/>
    </xf>
    <xf numFmtId="4" fontId="13" fillId="0" borderId="98" xfId="0" applyNumberFormat="1" applyFont="1" applyFill="1" applyBorder="1" applyAlignment="1">
      <alignment/>
    </xf>
    <xf numFmtId="4" fontId="13" fillId="0" borderId="99" xfId="0" applyNumberFormat="1" applyFont="1" applyFill="1" applyBorder="1" applyAlignment="1">
      <alignment/>
    </xf>
    <xf numFmtId="0" fontId="0" fillId="0" borderId="70" xfId="0" applyFill="1" applyBorder="1" applyAlignment="1">
      <alignment/>
    </xf>
    <xf numFmtId="4" fontId="0" fillId="0" borderId="100" xfId="0" applyNumberFormat="1" applyFill="1" applyBorder="1" applyAlignment="1">
      <alignment vertical="center"/>
    </xf>
    <xf numFmtId="0" fontId="3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4" fillId="0" borderId="101" xfId="0" applyFont="1" applyFill="1" applyBorder="1" applyAlignment="1">
      <alignment horizontal="right" vertical="center"/>
    </xf>
    <xf numFmtId="0" fontId="4" fillId="0" borderId="101" xfId="0" applyFont="1" applyFill="1" applyBorder="1" applyAlignment="1">
      <alignment horizontal="center" vertical="center"/>
    </xf>
    <xf numFmtId="0" fontId="0" fillId="0" borderId="101" xfId="0" applyFill="1" applyBorder="1" applyAlignment="1">
      <alignment vertical="center"/>
    </xf>
    <xf numFmtId="4" fontId="4" fillId="0" borderId="102" xfId="0" applyNumberFormat="1" applyFont="1" applyFill="1" applyBorder="1" applyAlignment="1">
      <alignment vertical="center"/>
    </xf>
    <xf numFmtId="0" fontId="0" fillId="0" borderId="66" xfId="0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101" xfId="0" applyFont="1" applyFill="1" applyBorder="1" applyAlignment="1">
      <alignment horizontal="right" vertical="center"/>
    </xf>
    <xf numFmtId="0" fontId="0" fillId="0" borderId="33" xfId="0" applyFill="1" applyBorder="1" applyAlignment="1">
      <alignment vertical="center"/>
    </xf>
    <xf numFmtId="0" fontId="13" fillId="0" borderId="33" xfId="0" applyFont="1" applyFill="1" applyBorder="1" applyAlignment="1">
      <alignment horizontal="left" vertical="center"/>
    </xf>
    <xf numFmtId="0" fontId="0" fillId="0" borderId="103" xfId="0" applyFill="1" applyBorder="1" applyAlignment="1">
      <alignment vertical="center"/>
    </xf>
    <xf numFmtId="0" fontId="0" fillId="0" borderId="104" xfId="0" applyFill="1" applyBorder="1" applyAlignment="1">
      <alignment vertical="center"/>
    </xf>
    <xf numFmtId="0" fontId="0" fillId="0" borderId="105" xfId="0" applyFill="1" applyBorder="1" applyAlignment="1">
      <alignment vertical="center"/>
    </xf>
    <xf numFmtId="0" fontId="4" fillId="0" borderId="106" xfId="0" applyFont="1" applyFill="1" applyBorder="1" applyAlignment="1">
      <alignment horizontal="left" vertical="center"/>
    </xf>
    <xf numFmtId="0" fontId="6" fillId="0" borderId="105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07" xfId="0" applyFont="1" applyFill="1" applyBorder="1" applyAlignment="1">
      <alignment vertical="center"/>
    </xf>
    <xf numFmtId="0" fontId="6" fillId="0" borderId="108" xfId="0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7" fillId="0" borderId="103" xfId="0" applyFont="1" applyFill="1" applyBorder="1" applyAlignment="1">
      <alignment vertical="center"/>
    </xf>
    <xf numFmtId="0" fontId="7" fillId="0" borderId="104" xfId="0" applyFont="1" applyFill="1" applyBorder="1" applyAlignment="1">
      <alignment vertical="center"/>
    </xf>
    <xf numFmtId="0" fontId="7" fillId="0" borderId="107" xfId="0" applyFont="1" applyFill="1" applyBorder="1" applyAlignment="1">
      <alignment vertical="center"/>
    </xf>
    <xf numFmtId="0" fontId="7" fillId="0" borderId="108" xfId="0" applyFont="1" applyFill="1" applyBorder="1" applyAlignment="1">
      <alignment vertical="center"/>
    </xf>
    <xf numFmtId="0" fontId="7" fillId="0" borderId="105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108" xfId="0" applyFont="1" applyBorder="1" applyAlignment="1">
      <alignment vertical="center"/>
    </xf>
    <xf numFmtId="0" fontId="28" fillId="0" borderId="105" xfId="0" applyFont="1" applyFill="1" applyBorder="1" applyAlignment="1">
      <alignment vertical="center"/>
    </xf>
    <xf numFmtId="0" fontId="28" fillId="0" borderId="33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166" fontId="0" fillId="0" borderId="0" xfId="0" applyNumberFormat="1" applyFont="1" applyFill="1" applyAlignment="1">
      <alignment horizontal="right" vertical="center"/>
    </xf>
    <xf numFmtId="4" fontId="17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0" fillId="0" borderId="8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20" fillId="0" borderId="28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31" fillId="0" borderId="28" xfId="0" applyFont="1" applyFill="1" applyBorder="1" applyAlignment="1">
      <alignment horizontal="left" vertical="center"/>
    </xf>
    <xf numFmtId="0" fontId="31" fillId="0" borderId="28" xfId="0" applyFont="1" applyBorder="1" applyAlignment="1">
      <alignment horizontal="left" vertical="center"/>
    </xf>
    <xf numFmtId="0" fontId="31" fillId="0" borderId="28" xfId="0" applyFont="1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13" fillId="0" borderId="35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left" vertical="center"/>
    </xf>
    <xf numFmtId="49" fontId="46" fillId="0" borderId="29" xfId="0" applyNumberFormat="1" applyFont="1" applyFill="1" applyBorder="1" applyAlignment="1">
      <alignment horizontal="left" vertical="center" wrapText="1"/>
    </xf>
    <xf numFmtId="49" fontId="46" fillId="0" borderId="40" xfId="0" applyNumberFormat="1" applyFont="1" applyFill="1" applyBorder="1" applyAlignment="1">
      <alignment horizontal="left" vertical="center" wrapText="1"/>
    </xf>
    <xf numFmtId="0" fontId="31" fillId="0" borderId="109" xfId="0" applyFont="1" applyBorder="1" applyAlignment="1">
      <alignment horizontal="left"/>
    </xf>
    <xf numFmtId="0" fontId="31" fillId="0" borderId="110" xfId="0" applyFont="1" applyBorder="1" applyAlignment="1">
      <alignment horizontal="left"/>
    </xf>
    <xf numFmtId="0" fontId="31" fillId="0" borderId="49" xfId="0" applyFont="1" applyBorder="1" applyAlignment="1">
      <alignment horizontal="left"/>
    </xf>
    <xf numFmtId="49" fontId="0" fillId="33" borderId="34" xfId="0" applyNumberFormat="1" applyFont="1" applyFill="1" applyBorder="1" applyAlignment="1">
      <alignment horizontal="left" vertical="center" wrapText="1"/>
    </xf>
    <xf numFmtId="49" fontId="44" fillId="0" borderId="29" xfId="0" applyNumberFormat="1" applyFont="1" applyFill="1" applyBorder="1" applyAlignment="1">
      <alignment horizontal="left" vertical="center" wrapText="1"/>
    </xf>
    <xf numFmtId="49" fontId="0" fillId="33" borderId="29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Fill="1" applyBorder="1" applyAlignment="1">
      <alignment horizontal="left" vertical="center" wrapText="1"/>
    </xf>
    <xf numFmtId="49" fontId="44" fillId="0" borderId="34" xfId="0" applyNumberFormat="1" applyFont="1" applyFill="1" applyBorder="1" applyAlignment="1">
      <alignment horizontal="left" vertical="center" wrapText="1"/>
    </xf>
    <xf numFmtId="49" fontId="0" fillId="0" borderId="29" xfId="0" applyNumberFormat="1" applyFont="1" applyFill="1" applyBorder="1" applyAlignment="1">
      <alignment horizontal="left" vertical="center" wrapText="1"/>
    </xf>
    <xf numFmtId="0" fontId="31" fillId="0" borderId="28" xfId="0" applyFont="1" applyFill="1" applyBorder="1" applyAlignment="1">
      <alignment horizontal="left"/>
    </xf>
    <xf numFmtId="0" fontId="31" fillId="0" borderId="59" xfId="0" applyFont="1" applyFill="1" applyBorder="1" applyAlignment="1">
      <alignment horizontal="left"/>
    </xf>
    <xf numFmtId="49" fontId="0" fillId="0" borderId="40" xfId="0" applyNumberFormat="1" applyBorder="1" applyAlignment="1">
      <alignment horizontal="left" vertical="center" wrapText="1"/>
    </xf>
    <xf numFmtId="0" fontId="10" fillId="0" borderId="89" xfId="0" applyFont="1" applyFill="1" applyBorder="1" applyAlignment="1">
      <alignment horizontal="center" vertical="center"/>
    </xf>
    <xf numFmtId="4" fontId="0" fillId="0" borderId="26" xfId="0" applyNumberFormat="1" applyFont="1" applyFill="1" applyBorder="1" applyAlignment="1">
      <alignment vertical="center"/>
    </xf>
    <xf numFmtId="4" fontId="0" fillId="0" borderId="91" xfId="0" applyNumberFormat="1" applyFont="1" applyFill="1" applyBorder="1" applyAlignment="1">
      <alignment vertical="center"/>
    </xf>
    <xf numFmtId="0" fontId="31" fillId="0" borderId="111" xfId="0" applyFont="1" applyFill="1" applyBorder="1" applyAlignment="1">
      <alignment horizontal="left" vertical="center" wrapText="1"/>
    </xf>
    <xf numFmtId="49" fontId="31" fillId="0" borderId="112" xfId="0" applyNumberFormat="1" applyFont="1" applyFill="1" applyBorder="1" applyAlignment="1">
      <alignment horizontal="left" vertical="center" wrapText="1"/>
    </xf>
    <xf numFmtId="0" fontId="0" fillId="0" borderId="111" xfId="0" applyFill="1" applyBorder="1" applyAlignment="1">
      <alignment horizontal="center" vertical="center"/>
    </xf>
    <xf numFmtId="0" fontId="0" fillId="0" borderId="113" xfId="0" applyFont="1" applyFill="1" applyBorder="1" applyAlignment="1">
      <alignment vertical="center"/>
    </xf>
    <xf numFmtId="0" fontId="0" fillId="0" borderId="111" xfId="0" applyFill="1" applyBorder="1" applyAlignment="1">
      <alignment horizontal="center" vertical="center" wrapText="1"/>
    </xf>
    <xf numFmtId="169" fontId="0" fillId="0" borderId="111" xfId="0" applyNumberFormat="1" applyFill="1" applyBorder="1" applyAlignment="1">
      <alignment vertical="center"/>
    </xf>
    <xf numFmtId="169" fontId="10" fillId="0" borderId="95" xfId="0" applyNumberFormat="1" applyFont="1" applyFill="1" applyBorder="1" applyAlignment="1">
      <alignment vertical="center"/>
    </xf>
    <xf numFmtId="4" fontId="0" fillId="0" borderId="111" xfId="0" applyNumberFormat="1" applyFill="1" applyBorder="1" applyAlignment="1">
      <alignment vertical="center"/>
    </xf>
    <xf numFmtId="4" fontId="0" fillId="0" borderId="111" xfId="0" applyNumberFormat="1" applyFont="1" applyFill="1" applyBorder="1" applyAlignment="1">
      <alignment vertical="center"/>
    </xf>
    <xf numFmtId="0" fontId="0" fillId="0" borderId="114" xfId="0" applyFill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29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168" fontId="32" fillId="0" borderId="0" xfId="0" applyNumberFormat="1" applyFont="1" applyAlignment="1">
      <alignment vertical="center"/>
    </xf>
    <xf numFmtId="168" fontId="32" fillId="0" borderId="21" xfId="0" applyNumberFormat="1" applyFont="1" applyBorder="1" applyAlignment="1">
      <alignment vertical="center"/>
    </xf>
    <xf numFmtId="4" fontId="31" fillId="0" borderId="0" xfId="0" applyNumberFormat="1" applyFont="1" applyAlignment="1">
      <alignment vertical="center"/>
    </xf>
    <xf numFmtId="4" fontId="0" fillId="0" borderId="115" xfId="0" applyNumberFormat="1" applyFont="1" applyFill="1" applyBorder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4" fontId="0" fillId="0" borderId="116" xfId="0" applyNumberFormat="1" applyFont="1" applyFill="1" applyBorder="1" applyAlignment="1">
      <alignment vertical="center"/>
    </xf>
    <xf numFmtId="4" fontId="13" fillId="0" borderId="59" xfId="0" applyNumberFormat="1" applyFont="1" applyFill="1" applyBorder="1" applyAlignment="1">
      <alignment/>
    </xf>
    <xf numFmtId="4" fontId="13" fillId="0" borderId="117" xfId="0" applyNumberFormat="1" applyFont="1" applyFill="1" applyBorder="1" applyAlignment="1">
      <alignment/>
    </xf>
    <xf numFmtId="4" fontId="13" fillId="0" borderId="118" xfId="0" applyNumberFormat="1" applyFont="1" applyFill="1" applyBorder="1" applyAlignment="1">
      <alignment/>
    </xf>
    <xf numFmtId="4" fontId="13" fillId="0" borderId="117" xfId="0" applyNumberFormat="1" applyFont="1" applyFill="1" applyBorder="1" applyAlignment="1">
      <alignment vertical="center"/>
    </xf>
    <xf numFmtId="49" fontId="31" fillId="0" borderId="119" xfId="0" applyNumberFormat="1" applyFont="1" applyFill="1" applyBorder="1" applyAlignment="1">
      <alignment horizontal="left" vertical="center" wrapText="1"/>
    </xf>
    <xf numFmtId="0" fontId="31" fillId="0" borderId="119" xfId="0" applyFont="1" applyFill="1" applyBorder="1" applyAlignment="1">
      <alignment horizontal="left" vertical="center" wrapText="1"/>
    </xf>
    <xf numFmtId="0" fontId="0" fillId="0" borderId="119" xfId="0" applyFill="1" applyBorder="1" applyAlignment="1">
      <alignment horizontal="center" vertical="center" wrapText="1"/>
    </xf>
    <xf numFmtId="169" fontId="0" fillId="0" borderId="119" xfId="0" applyNumberFormat="1" applyFill="1" applyBorder="1" applyAlignment="1">
      <alignment vertical="center"/>
    </xf>
    <xf numFmtId="4" fontId="0" fillId="0" borderId="119" xfId="0" applyNumberFormat="1" applyFill="1" applyBorder="1" applyAlignment="1">
      <alignment vertical="center"/>
    </xf>
    <xf numFmtId="4" fontId="0" fillId="0" borderId="120" xfId="0" applyNumberFormat="1" applyFont="1" applyFill="1" applyBorder="1" applyAlignment="1">
      <alignment vertical="center"/>
    </xf>
    <xf numFmtId="4" fontId="0" fillId="0" borderId="121" xfId="0" applyNumberFormat="1" applyFill="1" applyBorder="1" applyAlignment="1">
      <alignment vertical="center"/>
    </xf>
    <xf numFmtId="0" fontId="13" fillId="0" borderId="59" xfId="0" applyFont="1" applyFill="1" applyBorder="1" applyAlignment="1">
      <alignment horizontal="left"/>
    </xf>
    <xf numFmtId="0" fontId="13" fillId="0" borderId="122" xfId="0" applyFont="1" applyBorder="1" applyAlignment="1">
      <alignment horizontal="left"/>
    </xf>
    <xf numFmtId="0" fontId="13" fillId="0" borderId="123" xfId="0" applyFont="1" applyBorder="1" applyAlignment="1">
      <alignment horizontal="left"/>
    </xf>
    <xf numFmtId="169" fontId="0" fillId="35" borderId="29" xfId="0" applyNumberFormat="1" applyFill="1" applyBorder="1" applyAlignment="1">
      <alignment vertical="center"/>
    </xf>
    <xf numFmtId="0" fontId="13" fillId="0" borderId="124" xfId="0" applyFont="1" applyBorder="1" applyAlignment="1">
      <alignment horizontal="left"/>
    </xf>
    <xf numFmtId="169" fontId="0" fillId="0" borderId="29" xfId="0" applyNumberFormat="1" applyFont="1" applyFill="1" applyBorder="1" applyAlignment="1">
      <alignment vertical="center"/>
    </xf>
    <xf numFmtId="0" fontId="8" fillId="0" borderId="85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69" fontId="0" fillId="0" borderId="55" xfId="0" applyNumberFormat="1" applyFont="1" applyFill="1" applyBorder="1" applyAlignment="1">
      <alignment vertical="center"/>
    </xf>
    <xf numFmtId="169" fontId="0" fillId="35" borderId="31" xfId="0" applyNumberFormat="1" applyFill="1" applyBorder="1" applyAlignment="1">
      <alignment vertic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 horizontal="left" vertical="center"/>
    </xf>
    <xf numFmtId="169" fontId="10" fillId="35" borderId="0" xfId="0" applyNumberFormat="1" applyFont="1" applyFill="1" applyAlignment="1">
      <alignment vertical="center"/>
    </xf>
    <xf numFmtId="169" fontId="25" fillId="35" borderId="29" xfId="0" applyNumberFormat="1" applyFont="1" applyFill="1" applyBorder="1" applyAlignment="1">
      <alignment vertical="center"/>
    </xf>
    <xf numFmtId="0" fontId="0" fillId="35" borderId="0" xfId="0" applyFill="1" applyAlignment="1">
      <alignment/>
    </xf>
    <xf numFmtId="169" fontId="0" fillId="35" borderId="34" xfId="0" applyNumberFormat="1" applyFill="1" applyBorder="1" applyAlignment="1">
      <alignment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24" xfId="0" applyNumberFormat="1" applyFont="1" applyFill="1" applyBorder="1" applyAlignment="1">
      <alignment vertical="center"/>
    </xf>
    <xf numFmtId="4" fontId="0" fillId="0" borderId="35" xfId="0" applyNumberFormat="1" applyFont="1" applyFill="1" applyBorder="1" applyAlignment="1">
      <alignment vertical="center"/>
    </xf>
    <xf numFmtId="49" fontId="31" fillId="0" borderId="58" xfId="0" applyNumberFormat="1" applyFont="1" applyFill="1" applyBorder="1" applyAlignment="1">
      <alignment horizontal="left" vertical="center" wrapText="1"/>
    </xf>
    <xf numFmtId="0" fontId="31" fillId="0" borderId="125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center" vertical="center" wrapText="1"/>
    </xf>
    <xf numFmtId="169" fontId="0" fillId="0" borderId="29" xfId="0" applyNumberFormat="1" applyFont="1" applyFill="1" applyBorder="1" applyAlignment="1">
      <alignment vertical="center"/>
    </xf>
    <xf numFmtId="49" fontId="31" fillId="0" borderId="47" xfId="0" applyNumberFormat="1" applyFont="1" applyFill="1" applyBorder="1" applyAlignment="1">
      <alignment horizontal="left" vertical="center" wrapText="1"/>
    </xf>
    <xf numFmtId="0" fontId="31" fillId="0" borderId="40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center" vertical="center" wrapText="1"/>
    </xf>
    <xf numFmtId="169" fontId="0" fillId="0" borderId="40" xfId="0" applyNumberFormat="1" applyFont="1" applyFill="1" applyBorder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7" fontId="0" fillId="0" borderId="0" xfId="0" applyNumberFormat="1" applyAlignment="1">
      <alignment horizontal="left" vertical="center"/>
    </xf>
    <xf numFmtId="0" fontId="17" fillId="32" borderId="16" xfId="0" applyFont="1" applyFill="1" applyBorder="1" applyAlignment="1">
      <alignment horizontal="center" vertical="center"/>
    </xf>
    <xf numFmtId="0" fontId="17" fillId="32" borderId="16" xfId="0" applyFont="1" applyFill="1" applyBorder="1" applyAlignment="1">
      <alignment horizontal="left" vertical="center"/>
    </xf>
    <xf numFmtId="0" fontId="17" fillId="32" borderId="16" xfId="0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1" fillId="0" borderId="0" xfId="0" applyFont="1" applyAlignment="1">
      <alignment horizontal="left" vertical="center" wrapText="1"/>
    </xf>
    <xf numFmtId="4" fontId="1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32" borderId="16" xfId="0" applyFont="1" applyFill="1" applyBorder="1" applyAlignment="1">
      <alignment horizontal="left" vertical="center"/>
    </xf>
    <xf numFmtId="0" fontId="0" fillId="32" borderId="16" xfId="0" applyFill="1" applyBorder="1" applyAlignment="1">
      <alignment vertical="center"/>
    </xf>
    <xf numFmtId="4" fontId="4" fillId="32" borderId="16" xfId="0" applyNumberFormat="1" applyFont="1" applyFill="1" applyBorder="1" applyAlignment="1">
      <alignment vertical="center"/>
    </xf>
    <xf numFmtId="0" fontId="0" fillId="32" borderId="22" xfId="0" applyFill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7" fillId="32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left" vertical="center" wrapText="1"/>
    </xf>
    <xf numFmtId="4" fontId="17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66" xfId="0" applyFill="1" applyBorder="1" applyAlignment="1">
      <alignment horizontal="left" vertical="center" wrapText="1"/>
    </xf>
    <xf numFmtId="0" fontId="38" fillId="0" borderId="48" xfId="47" applyFont="1" applyBorder="1" applyAlignment="1">
      <alignment horizontal="center"/>
      <protection/>
    </xf>
    <xf numFmtId="0" fontId="45" fillId="34" borderId="69" xfId="47" applyFont="1" applyFill="1" applyBorder="1" applyAlignment="1">
      <alignment horizontal="center" wrapText="1"/>
      <protection/>
    </xf>
    <xf numFmtId="0" fontId="45" fillId="34" borderId="73" xfId="47" applyFont="1" applyFill="1" applyBorder="1" applyAlignment="1">
      <alignment horizontal="center" wrapText="1"/>
      <protection/>
    </xf>
    <xf numFmtId="0" fontId="45" fillId="0" borderId="69" xfId="47" applyFont="1" applyBorder="1" applyAlignment="1">
      <alignment horizontal="center" wrapText="1"/>
      <protection/>
    </xf>
    <xf numFmtId="0" fontId="45" fillId="0" borderId="73" xfId="47" applyFont="1" applyBorder="1" applyAlignment="1">
      <alignment horizontal="center" wrapText="1"/>
      <protection/>
    </xf>
    <xf numFmtId="0" fontId="37" fillId="0" borderId="37" xfId="47" applyFont="1" applyBorder="1" applyAlignment="1">
      <alignment horizontal="left"/>
      <protection/>
    </xf>
    <xf numFmtId="0" fontId="37" fillId="0" borderId="71" xfId="47" applyFont="1" applyBorder="1" applyAlignment="1">
      <alignment horizontal="left"/>
      <protection/>
    </xf>
    <xf numFmtId="0" fontId="37" fillId="0" borderId="37" xfId="47" applyFont="1" applyBorder="1" applyAlignment="1">
      <alignment horizontal="center"/>
      <protection/>
    </xf>
    <xf numFmtId="0" fontId="37" fillId="0" borderId="71" xfId="47" applyFont="1" applyBorder="1" applyAlignment="1">
      <alignment horizontal="center"/>
      <protection/>
    </xf>
    <xf numFmtId="0" fontId="36" fillId="34" borderId="37" xfId="47" applyFont="1" applyFill="1" applyBorder="1" applyAlignment="1">
      <alignment horizontal="center"/>
      <protection/>
    </xf>
    <xf numFmtId="0" fontId="36" fillId="34" borderId="71" xfId="47" applyFont="1" applyFill="1" applyBorder="1" applyAlignment="1">
      <alignment horizontal="center"/>
      <protection/>
    </xf>
    <xf numFmtId="0" fontId="42" fillId="0" borderId="48" xfId="47" applyFont="1" applyBorder="1" applyAlignment="1">
      <alignment horizont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měny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19050</xdr:colOff>
      <xdr:row>1</xdr:row>
      <xdr:rowOff>142875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zoomScalePageLayoutView="0" workbookViewId="0" topLeftCell="A34">
      <selection activeCell="D39" sqref="D39"/>
    </sheetView>
  </sheetViews>
  <sheetFormatPr defaultColWidth="9.140625" defaultRowHeight="12"/>
  <cols>
    <col min="1" max="1" width="4.710937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7" t="s">
        <v>283</v>
      </c>
      <c r="AZ1" s="7" t="s">
        <v>284</v>
      </c>
      <c r="BA1" s="7" t="s">
        <v>285</v>
      </c>
      <c r="BB1" s="7" t="s">
        <v>286</v>
      </c>
      <c r="BT1" s="7" t="s">
        <v>287</v>
      </c>
      <c r="BU1" s="7" t="s">
        <v>287</v>
      </c>
      <c r="BV1" s="7" t="s">
        <v>288</v>
      </c>
    </row>
    <row r="2" spans="44:72" ht="29.25" customHeight="1"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  <c r="BE2" s="630"/>
      <c r="BS2" s="8" t="s">
        <v>289</v>
      </c>
      <c r="BT2" s="8" t="s">
        <v>290</v>
      </c>
    </row>
    <row r="3" spans="2:72" ht="6.7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1"/>
      <c r="BS3" s="8" t="s">
        <v>289</v>
      </c>
      <c r="BT3" s="8" t="s">
        <v>291</v>
      </c>
    </row>
    <row r="4" spans="2:71" ht="24.75" customHeight="1">
      <c r="B4" s="11"/>
      <c r="D4" s="99" t="s">
        <v>292</v>
      </c>
      <c r="AR4" s="11"/>
      <c r="AS4" s="12" t="s">
        <v>293</v>
      </c>
      <c r="BS4" s="8" t="s">
        <v>294</v>
      </c>
    </row>
    <row r="5" spans="2:71" ht="12" customHeight="1">
      <c r="B5" s="11"/>
      <c r="D5" s="13" t="s">
        <v>295</v>
      </c>
      <c r="K5" s="629"/>
      <c r="L5" s="630"/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R5" s="11"/>
      <c r="BS5" s="8" t="s">
        <v>289</v>
      </c>
    </row>
    <row r="6" spans="2:71" ht="36.75" customHeight="1">
      <c r="B6" s="11"/>
      <c r="D6" s="14" t="s">
        <v>296</v>
      </c>
      <c r="K6" s="631" t="s">
        <v>1044</v>
      </c>
      <c r="L6" s="630"/>
      <c r="M6" s="630"/>
      <c r="N6" s="630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/>
      <c r="AM6" s="630"/>
      <c r="AN6" s="630"/>
      <c r="AO6" s="630"/>
      <c r="AR6" s="11"/>
      <c r="BS6" s="8" t="s">
        <v>289</v>
      </c>
    </row>
    <row r="7" spans="2:71" ht="12" customHeight="1">
      <c r="B7" s="11"/>
      <c r="D7" s="15" t="s">
        <v>297</v>
      </c>
      <c r="K7" s="8" t="s">
        <v>298</v>
      </c>
      <c r="AK7" s="15" t="s">
        <v>299</v>
      </c>
      <c r="AN7" s="8" t="s">
        <v>298</v>
      </c>
      <c r="AR7" s="11"/>
      <c r="BS7" s="8" t="s">
        <v>289</v>
      </c>
    </row>
    <row r="8" spans="2:71" ht="12" customHeight="1">
      <c r="B8" s="11"/>
      <c r="D8" s="15" t="s">
        <v>300</v>
      </c>
      <c r="K8" s="8" t="s">
        <v>1045</v>
      </c>
      <c r="AK8" s="15" t="s">
        <v>301</v>
      </c>
      <c r="AN8" s="8" t="s">
        <v>302</v>
      </c>
      <c r="AR8" s="11"/>
      <c r="BS8" s="8" t="s">
        <v>289</v>
      </c>
    </row>
    <row r="9" spans="2:71" ht="14.25" customHeight="1">
      <c r="B9" s="11"/>
      <c r="AR9" s="11"/>
      <c r="BS9" s="8" t="s">
        <v>289</v>
      </c>
    </row>
    <row r="10" spans="2:71" ht="12" customHeight="1">
      <c r="B10" s="11"/>
      <c r="D10" s="15" t="s">
        <v>303</v>
      </c>
      <c r="AK10" s="15" t="s">
        <v>304</v>
      </c>
      <c r="AN10" s="8"/>
      <c r="AR10" s="11"/>
      <c r="BS10" s="8" t="s">
        <v>289</v>
      </c>
    </row>
    <row r="11" spans="2:71" ht="18" customHeight="1">
      <c r="B11" s="11"/>
      <c r="E11" s="8" t="s">
        <v>753</v>
      </c>
      <c r="AK11" s="15" t="s">
        <v>305</v>
      </c>
      <c r="AN11" s="8" t="s">
        <v>298</v>
      </c>
      <c r="AR11" s="11"/>
      <c r="BS11" s="8" t="s">
        <v>289</v>
      </c>
    </row>
    <row r="12" spans="2:71" ht="6.75" customHeight="1">
      <c r="B12" s="11"/>
      <c r="AR12" s="11"/>
      <c r="BS12" s="8" t="s">
        <v>289</v>
      </c>
    </row>
    <row r="13" spans="2:71" ht="12" customHeight="1">
      <c r="B13" s="11"/>
      <c r="D13" s="15" t="s">
        <v>306</v>
      </c>
      <c r="AK13" s="15" t="s">
        <v>304</v>
      </c>
      <c r="AN13" s="8" t="s">
        <v>298</v>
      </c>
      <c r="AR13" s="11"/>
      <c r="BS13" s="8" t="s">
        <v>289</v>
      </c>
    </row>
    <row r="14" spans="2:71" ht="11.25">
      <c r="B14" s="11"/>
      <c r="E14" s="8" t="s">
        <v>307</v>
      </c>
      <c r="AK14" s="15" t="s">
        <v>305</v>
      </c>
      <c r="AN14" s="8" t="s">
        <v>298</v>
      </c>
      <c r="AR14" s="11"/>
      <c r="BS14" s="8" t="s">
        <v>289</v>
      </c>
    </row>
    <row r="15" spans="2:71" ht="6.75" customHeight="1">
      <c r="B15" s="11"/>
      <c r="AR15" s="11"/>
      <c r="BS15" s="8" t="s">
        <v>287</v>
      </c>
    </row>
    <row r="16" spans="2:71" ht="12" customHeight="1">
      <c r="B16" s="11"/>
      <c r="D16" s="15" t="s">
        <v>308</v>
      </c>
      <c r="AK16" s="15" t="s">
        <v>304</v>
      </c>
      <c r="AN16" s="8" t="s">
        <v>309</v>
      </c>
      <c r="AR16" s="11"/>
      <c r="BS16" s="8" t="s">
        <v>287</v>
      </c>
    </row>
    <row r="17" spans="2:71" ht="18" customHeight="1">
      <c r="B17" s="11"/>
      <c r="E17" s="8" t="s">
        <v>310</v>
      </c>
      <c r="AK17" s="15" t="s">
        <v>305</v>
      </c>
      <c r="AN17" s="8" t="s">
        <v>298</v>
      </c>
      <c r="AR17" s="11"/>
      <c r="BS17" s="8" t="s">
        <v>311</v>
      </c>
    </row>
    <row r="18" spans="2:71" ht="6.75" customHeight="1">
      <c r="B18" s="11"/>
      <c r="AR18" s="11"/>
      <c r="BS18" s="8" t="s">
        <v>289</v>
      </c>
    </row>
    <row r="19" spans="2:71" ht="12" customHeight="1">
      <c r="B19" s="11"/>
      <c r="D19" s="15" t="s">
        <v>312</v>
      </c>
      <c r="AK19" s="15" t="s">
        <v>304</v>
      </c>
      <c r="AN19" s="8"/>
      <c r="AR19" s="11"/>
      <c r="BS19" s="8" t="s">
        <v>289</v>
      </c>
    </row>
    <row r="20" spans="2:71" ht="14.25" customHeight="1">
      <c r="B20" s="11"/>
      <c r="E20" s="8"/>
      <c r="AK20" s="15" t="s">
        <v>305</v>
      </c>
      <c r="AN20" s="8" t="s">
        <v>298</v>
      </c>
      <c r="AR20" s="11"/>
      <c r="BS20" s="8" t="s">
        <v>287</v>
      </c>
    </row>
    <row r="21" spans="2:44" ht="6.75" customHeight="1">
      <c r="B21" s="11"/>
      <c r="AR21" s="11"/>
    </row>
    <row r="22" spans="2:44" ht="12" customHeight="1">
      <c r="B22" s="11"/>
      <c r="D22" s="15" t="s">
        <v>313</v>
      </c>
      <c r="AR22" s="11"/>
    </row>
    <row r="23" spans="2:44" ht="45" customHeight="1">
      <c r="B23" s="11"/>
      <c r="E23" s="640" t="s">
        <v>610</v>
      </c>
      <c r="F23" s="640"/>
      <c r="G23" s="640"/>
      <c r="H23" s="640"/>
      <c r="I23" s="640"/>
      <c r="J23" s="640"/>
      <c r="K23" s="640"/>
      <c r="L23" s="640"/>
      <c r="M23" s="640"/>
      <c r="N23" s="640"/>
      <c r="O23" s="640"/>
      <c r="P23" s="640"/>
      <c r="Q23" s="640"/>
      <c r="R23" s="640"/>
      <c r="S23" s="640"/>
      <c r="T23" s="640"/>
      <c r="U23" s="640"/>
      <c r="V23" s="640"/>
      <c r="W23" s="640"/>
      <c r="X23" s="640"/>
      <c r="Y23" s="640"/>
      <c r="Z23" s="640"/>
      <c r="AA23" s="640"/>
      <c r="AB23" s="640"/>
      <c r="AC23" s="640"/>
      <c r="AD23" s="640"/>
      <c r="AE23" s="640"/>
      <c r="AF23" s="640"/>
      <c r="AG23" s="640"/>
      <c r="AH23" s="640"/>
      <c r="AI23" s="640"/>
      <c r="AJ23" s="640"/>
      <c r="AK23" s="640"/>
      <c r="AL23" s="640"/>
      <c r="AM23" s="640"/>
      <c r="AN23" s="640"/>
      <c r="AR23" s="11"/>
    </row>
    <row r="24" spans="2:44" ht="6.75" customHeight="1">
      <c r="B24" s="11"/>
      <c r="AR24" s="11"/>
    </row>
    <row r="25" spans="2:44" ht="6.75" customHeight="1">
      <c r="B25" s="11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R25" s="11"/>
    </row>
    <row r="26" spans="2:44" s="1" customFormat="1" ht="25.5" customHeight="1">
      <c r="B26" s="17"/>
      <c r="D26" s="18" t="s">
        <v>314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641">
        <f>ROUND(AG54,2)</f>
        <v>0</v>
      </c>
      <c r="AL26" s="642"/>
      <c r="AM26" s="642"/>
      <c r="AN26" s="642"/>
      <c r="AO26" s="642"/>
      <c r="AR26" s="17"/>
    </row>
    <row r="27" spans="2:44" s="1" customFormat="1" ht="6.75" customHeight="1">
      <c r="B27" s="17"/>
      <c r="AR27" s="17"/>
    </row>
    <row r="28" spans="2:44" s="1" customFormat="1" ht="11.25">
      <c r="B28" s="17"/>
      <c r="L28" s="628" t="s">
        <v>315</v>
      </c>
      <c r="M28" s="628"/>
      <c r="N28" s="628"/>
      <c r="O28" s="628"/>
      <c r="P28" s="628"/>
      <c r="W28" s="628" t="s">
        <v>316</v>
      </c>
      <c r="X28" s="628"/>
      <c r="Y28" s="628"/>
      <c r="Z28" s="628"/>
      <c r="AA28" s="628"/>
      <c r="AB28" s="628"/>
      <c r="AC28" s="628"/>
      <c r="AD28" s="628"/>
      <c r="AE28" s="628"/>
      <c r="AK28" s="628" t="s">
        <v>180</v>
      </c>
      <c r="AL28" s="628"/>
      <c r="AM28" s="628"/>
      <c r="AN28" s="628"/>
      <c r="AO28" s="628"/>
      <c r="AR28" s="17"/>
    </row>
    <row r="29" spans="2:44" s="2" customFormat="1" ht="14.25" customHeight="1">
      <c r="B29" s="20"/>
      <c r="D29" s="15" t="s">
        <v>181</v>
      </c>
      <c r="F29" s="15" t="s">
        <v>182</v>
      </c>
      <c r="L29" s="625">
        <v>0.21</v>
      </c>
      <c r="M29" s="626"/>
      <c r="N29" s="626"/>
      <c r="O29" s="626"/>
      <c r="P29" s="626"/>
      <c r="W29" s="627"/>
      <c r="X29" s="626"/>
      <c r="Y29" s="626"/>
      <c r="Z29" s="626"/>
      <c r="AA29" s="626"/>
      <c r="AB29" s="626"/>
      <c r="AC29" s="626"/>
      <c r="AD29" s="626"/>
      <c r="AE29" s="626"/>
      <c r="AK29" s="627">
        <f>W29*0.21</f>
        <v>0</v>
      </c>
      <c r="AL29" s="626"/>
      <c r="AM29" s="626"/>
      <c r="AN29" s="626"/>
      <c r="AO29" s="626"/>
      <c r="AR29" s="20"/>
    </row>
    <row r="30" spans="2:44" s="2" customFormat="1" ht="14.25" customHeight="1">
      <c r="B30" s="20"/>
      <c r="F30" s="15" t="s">
        <v>183</v>
      </c>
      <c r="L30" s="625">
        <v>0.15</v>
      </c>
      <c r="M30" s="626"/>
      <c r="N30" s="626"/>
      <c r="O30" s="626"/>
      <c r="P30" s="626"/>
      <c r="W30" s="627"/>
      <c r="X30" s="626"/>
      <c r="Y30" s="626"/>
      <c r="Z30" s="626"/>
      <c r="AA30" s="626"/>
      <c r="AB30" s="626"/>
      <c r="AC30" s="626"/>
      <c r="AD30" s="626"/>
      <c r="AE30" s="626"/>
      <c r="AK30" s="627">
        <f>W30*0.15</f>
        <v>0</v>
      </c>
      <c r="AL30" s="626"/>
      <c r="AM30" s="626"/>
      <c r="AN30" s="626"/>
      <c r="AO30" s="626"/>
      <c r="AR30" s="20"/>
    </row>
    <row r="31" spans="2:44" s="2" customFormat="1" ht="14.25" customHeight="1" hidden="1">
      <c r="B31" s="20"/>
      <c r="F31" s="15" t="s">
        <v>184</v>
      </c>
      <c r="L31" s="625">
        <v>0.21</v>
      </c>
      <c r="M31" s="626"/>
      <c r="N31" s="626"/>
      <c r="O31" s="626"/>
      <c r="P31" s="626"/>
      <c r="W31" s="627" t="e">
        <f>ROUND(BB54,2)</f>
        <v>#REF!</v>
      </c>
      <c r="X31" s="626"/>
      <c r="Y31" s="626"/>
      <c r="Z31" s="626"/>
      <c r="AA31" s="626"/>
      <c r="AB31" s="626"/>
      <c r="AC31" s="626"/>
      <c r="AD31" s="626"/>
      <c r="AE31" s="626"/>
      <c r="AK31" s="627">
        <v>0</v>
      </c>
      <c r="AL31" s="626"/>
      <c r="AM31" s="626"/>
      <c r="AN31" s="626"/>
      <c r="AO31" s="626"/>
      <c r="AR31" s="20"/>
    </row>
    <row r="32" spans="2:44" s="2" customFormat="1" ht="14.25" customHeight="1" hidden="1">
      <c r="B32" s="20"/>
      <c r="F32" s="15" t="s">
        <v>185</v>
      </c>
      <c r="L32" s="625">
        <v>0.15</v>
      </c>
      <c r="M32" s="626"/>
      <c r="N32" s="626"/>
      <c r="O32" s="626"/>
      <c r="P32" s="626"/>
      <c r="W32" s="627" t="e">
        <f>ROUND(BC54,2)</f>
        <v>#REF!</v>
      </c>
      <c r="X32" s="626"/>
      <c r="Y32" s="626"/>
      <c r="Z32" s="626"/>
      <c r="AA32" s="626"/>
      <c r="AB32" s="626"/>
      <c r="AC32" s="626"/>
      <c r="AD32" s="626"/>
      <c r="AE32" s="626"/>
      <c r="AK32" s="627">
        <v>0</v>
      </c>
      <c r="AL32" s="626"/>
      <c r="AM32" s="626"/>
      <c r="AN32" s="626"/>
      <c r="AO32" s="626"/>
      <c r="AR32" s="20"/>
    </row>
    <row r="33" spans="2:44" s="2" customFormat="1" ht="14.25" customHeight="1" hidden="1">
      <c r="B33" s="20"/>
      <c r="F33" s="15" t="s">
        <v>186</v>
      </c>
      <c r="L33" s="625">
        <v>0</v>
      </c>
      <c r="M33" s="626"/>
      <c r="N33" s="626"/>
      <c r="O33" s="626"/>
      <c r="P33" s="626"/>
      <c r="W33" s="627" t="e">
        <f>ROUND(BD54,2)</f>
        <v>#REF!</v>
      </c>
      <c r="X33" s="626"/>
      <c r="Y33" s="626"/>
      <c r="Z33" s="626"/>
      <c r="AA33" s="626"/>
      <c r="AB33" s="626"/>
      <c r="AC33" s="626"/>
      <c r="AD33" s="626"/>
      <c r="AE33" s="626"/>
      <c r="AK33" s="627">
        <v>0</v>
      </c>
      <c r="AL33" s="626"/>
      <c r="AM33" s="626"/>
      <c r="AN33" s="626"/>
      <c r="AO33" s="626"/>
      <c r="AR33" s="20"/>
    </row>
    <row r="34" spans="2:44" s="1" customFormat="1" ht="6.75" customHeight="1">
      <c r="B34" s="17"/>
      <c r="AR34" s="17"/>
    </row>
    <row r="35" spans="2:44" s="1" customFormat="1" ht="25.5" customHeight="1">
      <c r="B35" s="17"/>
      <c r="C35" s="21"/>
      <c r="D35" s="22" t="s">
        <v>187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188</v>
      </c>
      <c r="U35" s="23"/>
      <c r="V35" s="23"/>
      <c r="W35" s="23"/>
      <c r="X35" s="643" t="s">
        <v>189</v>
      </c>
      <c r="Y35" s="644"/>
      <c r="Z35" s="644"/>
      <c r="AA35" s="644"/>
      <c r="AB35" s="644"/>
      <c r="AC35" s="23"/>
      <c r="AD35" s="23"/>
      <c r="AE35" s="23"/>
      <c r="AF35" s="23"/>
      <c r="AG35" s="23"/>
      <c r="AH35" s="23"/>
      <c r="AI35" s="23"/>
      <c r="AJ35" s="23"/>
      <c r="AK35" s="645">
        <f>SUM(AK26:AK33)</f>
        <v>0</v>
      </c>
      <c r="AL35" s="644"/>
      <c r="AM35" s="644"/>
      <c r="AN35" s="644"/>
      <c r="AO35" s="646"/>
      <c r="AP35" s="21"/>
      <c r="AQ35" s="21"/>
      <c r="AR35" s="17"/>
    </row>
    <row r="36" spans="2:44" s="1" customFormat="1" ht="6.75" customHeight="1">
      <c r="B36" s="17"/>
      <c r="AR36" s="17"/>
    </row>
    <row r="37" spans="2:44" s="1" customFormat="1" ht="6.75" customHeigh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17"/>
    </row>
    <row r="39" ht="123.75" customHeight="1"/>
    <row r="41" spans="2:44" s="1" customFormat="1" ht="6.75" customHeight="1"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17"/>
    </row>
    <row r="42" spans="2:44" s="1" customFormat="1" ht="24.75" customHeight="1">
      <c r="B42" s="17"/>
      <c r="C42" s="99" t="s">
        <v>190</v>
      </c>
      <c r="AR42" s="17"/>
    </row>
    <row r="43" spans="2:44" s="1" customFormat="1" ht="6.75" customHeight="1">
      <c r="B43" s="17"/>
      <c r="AR43" s="17"/>
    </row>
    <row r="44" spans="2:44" s="1" customFormat="1" ht="12" customHeight="1">
      <c r="B44" s="17"/>
      <c r="C44" s="15" t="s">
        <v>295</v>
      </c>
      <c r="L44" s="1">
        <f>K5</f>
        <v>0</v>
      </c>
      <c r="AR44" s="17"/>
    </row>
    <row r="45" spans="2:44" s="3" customFormat="1" ht="36.75" customHeight="1">
      <c r="B45" s="29"/>
      <c r="C45" s="30" t="s">
        <v>296</v>
      </c>
      <c r="L45" s="632" t="str">
        <f>K6</f>
        <v>Stavební úpravy Městské muzeum Mariánské Lázně (úprava místnosti 1.03 na sklad - Archiv)</v>
      </c>
      <c r="M45" s="633"/>
      <c r="N45" s="633"/>
      <c r="O45" s="633"/>
      <c r="P45" s="633"/>
      <c r="Q45" s="633"/>
      <c r="R45" s="633"/>
      <c r="S45" s="633"/>
      <c r="T45" s="633"/>
      <c r="U45" s="633"/>
      <c r="V45" s="633"/>
      <c r="W45" s="633"/>
      <c r="X45" s="633"/>
      <c r="Y45" s="633"/>
      <c r="Z45" s="633"/>
      <c r="AA45" s="633"/>
      <c r="AB45" s="633"/>
      <c r="AC45" s="633"/>
      <c r="AD45" s="633"/>
      <c r="AE45" s="633"/>
      <c r="AF45" s="633"/>
      <c r="AG45" s="633"/>
      <c r="AH45" s="633"/>
      <c r="AI45" s="633"/>
      <c r="AJ45" s="633"/>
      <c r="AK45" s="633"/>
      <c r="AL45" s="633"/>
      <c r="AM45" s="633"/>
      <c r="AN45" s="633"/>
      <c r="AO45" s="633"/>
      <c r="AR45" s="29"/>
    </row>
    <row r="46" spans="2:44" s="1" customFormat="1" ht="6.75" customHeight="1">
      <c r="B46" s="17"/>
      <c r="AR46" s="17"/>
    </row>
    <row r="47" spans="2:44" s="1" customFormat="1" ht="12" customHeight="1">
      <c r="B47" s="17"/>
      <c r="C47" s="15" t="s">
        <v>300</v>
      </c>
      <c r="L47" s="31" t="str">
        <f>K8</f>
        <v>parc.č. 14, k.ú. Mariánské Lázně</v>
      </c>
      <c r="AI47" s="15" t="s">
        <v>301</v>
      </c>
      <c r="AM47" s="634" t="str">
        <f>IF(AN8="","",AN8)</f>
        <v>17. 4. 2018</v>
      </c>
      <c r="AN47" s="634"/>
      <c r="AR47" s="17"/>
    </row>
    <row r="48" spans="2:44" s="1" customFormat="1" ht="6.75" customHeight="1">
      <c r="B48" s="17"/>
      <c r="AR48" s="17"/>
    </row>
    <row r="49" spans="2:56" s="1" customFormat="1" ht="24.75" customHeight="1">
      <c r="B49" s="17"/>
      <c r="C49" s="15" t="s">
        <v>303</v>
      </c>
      <c r="L49" s="1" t="str">
        <f>IF(E11="","",E11)</f>
        <v>Město Mariánské Lázně</v>
      </c>
      <c r="AI49" s="15" t="s">
        <v>308</v>
      </c>
      <c r="AM49" s="638" t="str">
        <f>IF(E17="","",E17)</f>
        <v>Ing.arch. M.Míka,Markant,Franze Kafky 835,Mar.L.</v>
      </c>
      <c r="AN49" s="639"/>
      <c r="AO49" s="639"/>
      <c r="AP49" s="639"/>
      <c r="AR49" s="17"/>
      <c r="AS49" s="647" t="s">
        <v>191</v>
      </c>
      <c r="AT49" s="648"/>
      <c r="AU49" s="32"/>
      <c r="AV49" s="32"/>
      <c r="AW49" s="32"/>
      <c r="AX49" s="32"/>
      <c r="AY49" s="32"/>
      <c r="AZ49" s="32"/>
      <c r="BA49" s="32"/>
      <c r="BB49" s="32"/>
      <c r="BC49" s="32"/>
      <c r="BD49" s="33"/>
    </row>
    <row r="50" spans="2:56" s="1" customFormat="1" ht="24.75" customHeight="1">
      <c r="B50" s="17"/>
      <c r="C50" s="15" t="s">
        <v>306</v>
      </c>
      <c r="L50" s="1" t="str">
        <f>IF(E14="","",E14)</f>
        <v>výběrové řízení</v>
      </c>
      <c r="AI50" s="15" t="s">
        <v>312</v>
      </c>
      <c r="AM50" s="638">
        <f>IF(E20="","",E20)</f>
      </c>
      <c r="AN50" s="639"/>
      <c r="AO50" s="639"/>
      <c r="AP50" s="639"/>
      <c r="AR50" s="17"/>
      <c r="AS50" s="649"/>
      <c r="AT50" s="650"/>
      <c r="BD50" s="34"/>
    </row>
    <row r="51" spans="2:56" s="1" customFormat="1" ht="10.5" customHeight="1">
      <c r="B51" s="17"/>
      <c r="AR51" s="17"/>
      <c r="AS51" s="649"/>
      <c r="AT51" s="650"/>
      <c r="BD51" s="34"/>
    </row>
    <row r="52" spans="2:56" s="1" customFormat="1" ht="29.25" customHeight="1">
      <c r="B52" s="17"/>
      <c r="C52" s="654" t="s">
        <v>192</v>
      </c>
      <c r="D52" s="636"/>
      <c r="E52" s="636"/>
      <c r="F52" s="636"/>
      <c r="G52" s="636"/>
      <c r="H52" s="23"/>
      <c r="I52" s="635" t="s">
        <v>193</v>
      </c>
      <c r="J52" s="636"/>
      <c r="K52" s="636"/>
      <c r="L52" s="636"/>
      <c r="M52" s="636"/>
      <c r="N52" s="636"/>
      <c r="O52" s="636"/>
      <c r="P52" s="636"/>
      <c r="Q52" s="636"/>
      <c r="R52" s="636"/>
      <c r="S52" s="636"/>
      <c r="T52" s="636"/>
      <c r="U52" s="636"/>
      <c r="V52" s="636"/>
      <c r="W52" s="636"/>
      <c r="X52" s="636"/>
      <c r="Y52" s="636"/>
      <c r="Z52" s="636"/>
      <c r="AA52" s="636"/>
      <c r="AB52" s="636"/>
      <c r="AC52" s="636"/>
      <c r="AD52" s="636"/>
      <c r="AE52" s="636"/>
      <c r="AF52" s="636"/>
      <c r="AG52" s="637" t="s">
        <v>194</v>
      </c>
      <c r="AH52" s="636"/>
      <c r="AI52" s="636"/>
      <c r="AJ52" s="636"/>
      <c r="AK52" s="636"/>
      <c r="AL52" s="636"/>
      <c r="AM52" s="636"/>
      <c r="AN52" s="635" t="s">
        <v>195</v>
      </c>
      <c r="AO52" s="636"/>
      <c r="AP52" s="636"/>
      <c r="AQ52" s="35" t="s">
        <v>196</v>
      </c>
      <c r="AR52" s="17"/>
      <c r="AS52" s="36" t="s">
        <v>197</v>
      </c>
      <c r="AT52" s="37" t="s">
        <v>198</v>
      </c>
      <c r="AU52" s="37" t="s">
        <v>199</v>
      </c>
      <c r="AV52" s="37" t="s">
        <v>200</v>
      </c>
      <c r="AW52" s="37" t="s">
        <v>201</v>
      </c>
      <c r="AX52" s="37" t="s">
        <v>202</v>
      </c>
      <c r="AY52" s="37" t="s">
        <v>203</v>
      </c>
      <c r="AZ52" s="37" t="s">
        <v>204</v>
      </c>
      <c r="BA52" s="37" t="s">
        <v>205</v>
      </c>
      <c r="BB52" s="37" t="s">
        <v>206</v>
      </c>
      <c r="BC52" s="37" t="s">
        <v>207</v>
      </c>
      <c r="BD52" s="38" t="s">
        <v>208</v>
      </c>
    </row>
    <row r="53" spans="2:56" s="1" customFormat="1" ht="10.5" customHeight="1">
      <c r="B53" s="17"/>
      <c r="AR53" s="17"/>
      <c r="AS53" s="39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3"/>
    </row>
    <row r="54" spans="2:90" s="4" customFormat="1" ht="32.25" customHeight="1">
      <c r="B54" s="40"/>
      <c r="C54" s="41" t="s">
        <v>209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653">
        <f>ROUND(SUM(AG55:AG55),2)</f>
        <v>0</v>
      </c>
      <c r="AH54" s="653"/>
      <c r="AI54" s="653"/>
      <c r="AJ54" s="653"/>
      <c r="AK54" s="653"/>
      <c r="AL54" s="653"/>
      <c r="AM54" s="653"/>
      <c r="AN54" s="656">
        <f>AG54*1.21</f>
        <v>0</v>
      </c>
      <c r="AO54" s="656"/>
      <c r="AP54" s="656"/>
      <c r="AQ54" s="43" t="s">
        <v>298</v>
      </c>
      <c r="AR54" s="40"/>
      <c r="AS54" s="44">
        <f>ROUND(SUM(AS55:AS55),2)</f>
        <v>0</v>
      </c>
      <c r="AT54" s="45" t="e">
        <f>ROUND(SUM(AV54:AW54),2)</f>
        <v>#REF!</v>
      </c>
      <c r="AU54" s="46" t="e">
        <f>ROUND(SUM(AU55:AU55),5)</f>
        <v>#REF!</v>
      </c>
      <c r="AV54" s="45" t="e">
        <f>ROUND(AZ54*L29,2)</f>
        <v>#REF!</v>
      </c>
      <c r="AW54" s="45" t="e">
        <f>ROUND(BA54*L30,2)</f>
        <v>#REF!</v>
      </c>
      <c r="AX54" s="45" t="e">
        <f>ROUND(BB54*L29,2)</f>
        <v>#REF!</v>
      </c>
      <c r="AY54" s="45" t="e">
        <f>ROUND(BC54*L30,2)</f>
        <v>#REF!</v>
      </c>
      <c r="AZ54" s="45" t="e">
        <f>ROUND(SUM(AZ55:AZ55),2)</f>
        <v>#REF!</v>
      </c>
      <c r="BA54" s="45" t="e">
        <f>ROUND(SUM(BA55:BA55),2)</f>
        <v>#REF!</v>
      </c>
      <c r="BB54" s="45" t="e">
        <f>ROUND(SUM(BB55:BB55),2)</f>
        <v>#REF!</v>
      </c>
      <c r="BC54" s="45" t="e">
        <f>ROUND(SUM(BC55:BC55),2)</f>
        <v>#REF!</v>
      </c>
      <c r="BD54" s="47" t="e">
        <f>ROUND(SUM(BD55:BD55),2)</f>
        <v>#REF!</v>
      </c>
      <c r="BS54" s="48" t="s">
        <v>210</v>
      </c>
      <c r="BT54" s="48" t="s">
        <v>211</v>
      </c>
      <c r="BU54" s="49" t="s">
        <v>212</v>
      </c>
      <c r="BV54" s="48" t="s">
        <v>213</v>
      </c>
      <c r="BW54" s="48" t="s">
        <v>288</v>
      </c>
      <c r="BX54" s="48" t="s">
        <v>214</v>
      </c>
      <c r="CL54" s="48" t="s">
        <v>298</v>
      </c>
    </row>
    <row r="55" spans="1:91" s="5" customFormat="1" ht="13.5" customHeight="1">
      <c r="A55" s="1"/>
      <c r="B55" s="50"/>
      <c r="C55" s="51"/>
      <c r="D55" s="655" t="s">
        <v>215</v>
      </c>
      <c r="E55" s="655"/>
      <c r="F55" s="655"/>
      <c r="G55" s="655"/>
      <c r="H55" s="655"/>
      <c r="I55" s="52"/>
      <c r="J55" s="655" t="s">
        <v>216</v>
      </c>
      <c r="K55" s="655"/>
      <c r="L55" s="655"/>
      <c r="M55" s="655"/>
      <c r="N55" s="655"/>
      <c r="O55" s="655"/>
      <c r="P55" s="655"/>
      <c r="Q55" s="655"/>
      <c r="R55" s="655"/>
      <c r="S55" s="655"/>
      <c r="T55" s="655"/>
      <c r="U55" s="655"/>
      <c r="V55" s="655"/>
      <c r="W55" s="655"/>
      <c r="X55" s="655"/>
      <c r="Y55" s="655"/>
      <c r="Z55" s="655"/>
      <c r="AA55" s="655"/>
      <c r="AB55" s="655"/>
      <c r="AC55" s="655"/>
      <c r="AD55" s="655"/>
      <c r="AE55" s="655"/>
      <c r="AF55" s="655"/>
      <c r="AG55" s="651">
        <v>0</v>
      </c>
      <c r="AH55" s="652"/>
      <c r="AI55" s="652"/>
      <c r="AJ55" s="652"/>
      <c r="AK55" s="652"/>
      <c r="AL55" s="652"/>
      <c r="AM55" s="652"/>
      <c r="AN55" s="651">
        <f>AG55*1.21</f>
        <v>0</v>
      </c>
      <c r="AO55" s="652"/>
      <c r="AP55" s="652"/>
      <c r="AQ55" s="53" t="s">
        <v>217</v>
      </c>
      <c r="AR55" s="50"/>
      <c r="AS55" s="54">
        <v>0</v>
      </c>
      <c r="AT55" s="55" t="e">
        <f>ROUND(SUM(AV55:AW55),2)</f>
        <v>#REF!</v>
      </c>
      <c r="AU55" s="56" t="e">
        <v>#REF!</v>
      </c>
      <c r="AV55" s="55" t="e">
        <v>#REF!</v>
      </c>
      <c r="AW55" s="55" t="e">
        <v>#REF!</v>
      </c>
      <c r="AX55" s="55" t="e">
        <v>#REF!</v>
      </c>
      <c r="AY55" s="55" t="e">
        <v>#REF!</v>
      </c>
      <c r="AZ55" s="55" t="e">
        <v>#REF!</v>
      </c>
      <c r="BA55" s="55" t="e">
        <v>#REF!</v>
      </c>
      <c r="BB55" s="55" t="e">
        <v>#REF!</v>
      </c>
      <c r="BC55" s="55" t="e">
        <v>#REF!</v>
      </c>
      <c r="BD55" s="57" t="e">
        <v>#REF!</v>
      </c>
      <c r="BT55" s="58" t="s">
        <v>218</v>
      </c>
      <c r="BV55" s="58" t="s">
        <v>213</v>
      </c>
      <c r="BW55" s="58" t="s">
        <v>219</v>
      </c>
      <c r="BX55" s="58" t="s">
        <v>288</v>
      </c>
      <c r="CL55" s="58" t="s">
        <v>298</v>
      </c>
      <c r="CM55" s="58" t="s">
        <v>220</v>
      </c>
    </row>
    <row r="56" spans="2:44" s="1" customFormat="1" ht="13.5" customHeight="1">
      <c r="B56" s="17"/>
      <c r="AR56" s="17"/>
    </row>
    <row r="57" spans="1:44" s="1" customFormat="1" ht="6.75" customHeight="1">
      <c r="A57"/>
      <c r="B57" s="25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17"/>
    </row>
  </sheetData>
  <sheetProtection formatColumns="0" formatRows="0"/>
  <mergeCells count="40">
    <mergeCell ref="AG55:AM55"/>
    <mergeCell ref="AG54:AM54"/>
    <mergeCell ref="C52:G52"/>
    <mergeCell ref="D55:H55"/>
    <mergeCell ref="J55:AF55"/>
    <mergeCell ref="AN54:AP54"/>
    <mergeCell ref="AN55:AP55"/>
    <mergeCell ref="AN52:AP52"/>
    <mergeCell ref="AK32:AO32"/>
    <mergeCell ref="W32:AE32"/>
    <mergeCell ref="X35:AB35"/>
    <mergeCell ref="AK35:AO35"/>
    <mergeCell ref="AS49:AT51"/>
    <mergeCell ref="AM50:AP50"/>
    <mergeCell ref="AR2:BE2"/>
    <mergeCell ref="E23:AN23"/>
    <mergeCell ref="AK26:AO26"/>
    <mergeCell ref="L28:P28"/>
    <mergeCell ref="W28:AE28"/>
    <mergeCell ref="W30:AE30"/>
    <mergeCell ref="AK30:AO30"/>
    <mergeCell ref="L30:P30"/>
    <mergeCell ref="W29:AE29"/>
    <mergeCell ref="L45:AO45"/>
    <mergeCell ref="AM47:AN47"/>
    <mergeCell ref="I52:AF52"/>
    <mergeCell ref="AG52:AM52"/>
    <mergeCell ref="AM49:AP49"/>
    <mergeCell ref="W31:AE31"/>
    <mergeCell ref="AK31:AO31"/>
    <mergeCell ref="L31:P31"/>
    <mergeCell ref="W33:AE33"/>
    <mergeCell ref="L32:P32"/>
    <mergeCell ref="AK28:AO28"/>
    <mergeCell ref="K5:AO5"/>
    <mergeCell ref="K6:AO6"/>
    <mergeCell ref="AK33:AO33"/>
    <mergeCell ref="L33:P33"/>
    <mergeCell ref="AK29:AO29"/>
    <mergeCell ref="L29:P29"/>
  </mergeCells>
  <printOptions/>
  <pageMargins left="0.6" right="0.39375" top="0.39375" bottom="0.39375" header="0" footer="0"/>
  <pageSetup blackAndWhite="1" fitToHeight="100" fitToWidth="1" horizontalDpi="600" verticalDpi="600" orientation="portrait" paperSize="9" scale="66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002"/>
  <sheetViews>
    <sheetView showGridLines="0" tabSelected="1" view="pageBreakPreview" zoomScale="130" zoomScaleNormal="145" zoomScaleSheetLayoutView="130" zoomScalePageLayoutView="160" workbookViewId="0" topLeftCell="A520">
      <selection activeCell="E628" sqref="E628"/>
    </sheetView>
  </sheetViews>
  <sheetFormatPr defaultColWidth="9.140625" defaultRowHeight="12"/>
  <cols>
    <col min="1" max="1" width="1.1484375" style="115" customWidth="1"/>
    <col min="2" max="2" width="0.71875" style="115" customWidth="1"/>
    <col min="3" max="3" width="0.85546875" style="115" customWidth="1"/>
    <col min="4" max="4" width="0.85546875" style="115" hidden="1" customWidth="1"/>
    <col min="5" max="5" width="15.140625" style="116" customWidth="1"/>
    <col min="6" max="6" width="136.421875" style="116" customWidth="1"/>
    <col min="7" max="7" width="4.28125" style="115" customWidth="1"/>
    <col min="8" max="8" width="8.7109375" style="115" customWidth="1"/>
    <col min="9" max="9" width="11.8515625" style="115" customWidth="1"/>
    <col min="10" max="10" width="20.00390625" style="416" customWidth="1"/>
    <col min="11" max="11" width="1.7109375" style="478" customWidth="1"/>
    <col min="12" max="19" width="8.140625" style="237" customWidth="1"/>
    <col min="20" max="20" width="8.140625" style="115" customWidth="1"/>
    <col min="21" max="21" width="16.28125" style="115" customWidth="1"/>
    <col min="22" max="22" width="12.28125" style="115" customWidth="1"/>
    <col min="23" max="23" width="15.00390625" style="115" customWidth="1"/>
    <col min="24" max="24" width="11.00390625" style="115" customWidth="1"/>
    <col min="25" max="25" width="15.00390625" style="115" customWidth="1"/>
    <col min="26" max="26" width="16.28125" style="115" customWidth="1"/>
    <col min="27" max="27" width="11.00390625" style="115" customWidth="1"/>
    <col min="28" max="28" width="15.00390625" style="115" customWidth="1"/>
    <col min="29" max="29" width="16.28125" style="115" customWidth="1"/>
    <col min="30" max="41" width="9.28125" style="115" customWidth="1"/>
    <col min="42" max="63" width="9.28125" style="115" hidden="1" customWidth="1"/>
    <col min="64" max="16384" width="9.28125" style="115" customWidth="1"/>
  </cols>
  <sheetData>
    <row r="2" spans="10:44" ht="3" customHeight="1">
      <c r="J2" s="405"/>
      <c r="AR2" s="80"/>
    </row>
    <row r="3" spans="2:44" ht="6.75" customHeight="1">
      <c r="B3" s="123"/>
      <c r="C3" s="124"/>
      <c r="D3" s="124"/>
      <c r="E3" s="125"/>
      <c r="F3" s="125"/>
      <c r="G3" s="124"/>
      <c r="H3" s="124"/>
      <c r="I3" s="124"/>
      <c r="J3" s="406"/>
      <c r="K3" s="466"/>
      <c r="AR3" s="80"/>
    </row>
    <row r="4" spans="2:44" ht="6.75" customHeight="1">
      <c r="B4" s="126"/>
      <c r="D4" s="127" t="s">
        <v>221</v>
      </c>
      <c r="J4" s="405"/>
      <c r="K4" s="466"/>
      <c r="AR4" s="80"/>
    </row>
    <row r="5" spans="2:11" ht="6.75" customHeight="1">
      <c r="B5" s="126"/>
      <c r="J5" s="405"/>
      <c r="K5" s="466"/>
    </row>
    <row r="6" spans="2:11" ht="7.5" customHeight="1">
      <c r="B6" s="126"/>
      <c r="D6" s="128" t="s">
        <v>296</v>
      </c>
      <c r="J6" s="405"/>
      <c r="K6" s="466"/>
    </row>
    <row r="7" spans="2:11" ht="16.5" customHeight="1">
      <c r="B7" s="126"/>
      <c r="E7" s="416" t="s">
        <v>296</v>
      </c>
      <c r="F7" s="503" t="s">
        <v>1044</v>
      </c>
      <c r="G7" s="504"/>
      <c r="H7" s="504"/>
      <c r="J7" s="405"/>
      <c r="K7" s="466"/>
    </row>
    <row r="8" spans="2:19" s="79" customFormat="1" ht="6" customHeight="1">
      <c r="B8" s="70"/>
      <c r="D8" s="128"/>
      <c r="E8" s="129"/>
      <c r="F8" s="129"/>
      <c r="J8" s="407"/>
      <c r="K8" s="101"/>
      <c r="L8" s="104"/>
      <c r="M8" s="104"/>
      <c r="N8" s="104"/>
      <c r="O8" s="104"/>
      <c r="P8" s="104"/>
      <c r="Q8" s="104"/>
      <c r="R8" s="104"/>
      <c r="S8" s="104"/>
    </row>
    <row r="9" spans="2:19" s="79" customFormat="1" ht="7.5" customHeight="1" hidden="1">
      <c r="B9" s="70"/>
      <c r="E9" s="662"/>
      <c r="F9" s="663"/>
      <c r="G9" s="663"/>
      <c r="H9" s="663"/>
      <c r="J9" s="407"/>
      <c r="K9" s="101"/>
      <c r="L9" s="104"/>
      <c r="M9" s="104"/>
      <c r="N9" s="104"/>
      <c r="O9" s="104"/>
      <c r="P9" s="104"/>
      <c r="Q9" s="104"/>
      <c r="R9" s="104"/>
      <c r="S9" s="104"/>
    </row>
    <row r="10" spans="2:19" s="79" customFormat="1" ht="4.5" customHeight="1">
      <c r="B10" s="70"/>
      <c r="E10" s="129"/>
      <c r="F10" s="129"/>
      <c r="J10" s="407"/>
      <c r="K10" s="101"/>
      <c r="L10" s="104"/>
      <c r="M10" s="104"/>
      <c r="N10" s="104"/>
      <c r="O10" s="104"/>
      <c r="P10" s="104"/>
      <c r="Q10" s="104"/>
      <c r="R10" s="104"/>
      <c r="S10" s="104"/>
    </row>
    <row r="11" spans="2:19" s="79" customFormat="1" ht="12" customHeight="1" hidden="1">
      <c r="B11" s="70"/>
      <c r="D11" s="128"/>
      <c r="E11" s="129"/>
      <c r="F11" s="130"/>
      <c r="I11" s="128"/>
      <c r="J11" s="408"/>
      <c r="K11" s="101"/>
      <c r="L11" s="104"/>
      <c r="M11" s="104"/>
      <c r="N11" s="104"/>
      <c r="O11" s="104"/>
      <c r="P11" s="104"/>
      <c r="Q11" s="104"/>
      <c r="R11" s="104"/>
      <c r="S11" s="104"/>
    </row>
    <row r="12" spans="2:19" s="79" customFormat="1" ht="12" customHeight="1">
      <c r="B12" s="70"/>
      <c r="D12" s="128" t="s">
        <v>300</v>
      </c>
      <c r="E12" s="536" t="s">
        <v>300</v>
      </c>
      <c r="F12" s="130" t="s">
        <v>1045</v>
      </c>
      <c r="I12" s="128"/>
      <c r="J12" s="409">
        <v>44844</v>
      </c>
      <c r="K12" s="101"/>
      <c r="L12" s="104"/>
      <c r="M12" s="104"/>
      <c r="N12" s="104"/>
      <c r="O12" s="104"/>
      <c r="P12" s="104"/>
      <c r="Q12" s="104"/>
      <c r="R12" s="104"/>
      <c r="S12" s="104"/>
    </row>
    <row r="13" spans="2:19" s="79" customFormat="1" ht="10.5" customHeight="1">
      <c r="B13" s="70"/>
      <c r="E13" s="129"/>
      <c r="F13" s="129"/>
      <c r="J13" s="407"/>
      <c r="K13" s="101"/>
      <c r="L13" s="104"/>
      <c r="M13" s="104"/>
      <c r="N13" s="104"/>
      <c r="O13" s="104"/>
      <c r="P13" s="104"/>
      <c r="Q13" s="104"/>
      <c r="R13" s="104"/>
      <c r="S13" s="104"/>
    </row>
    <row r="14" spans="2:19" s="79" customFormat="1" ht="12" customHeight="1">
      <c r="B14" s="70"/>
      <c r="D14" s="128" t="s">
        <v>303</v>
      </c>
      <c r="E14" s="536" t="s">
        <v>303</v>
      </c>
      <c r="F14" s="492" t="s">
        <v>753</v>
      </c>
      <c r="I14" s="128"/>
      <c r="J14" s="408"/>
      <c r="K14" s="101"/>
      <c r="L14" s="104"/>
      <c r="M14" s="104"/>
      <c r="N14" s="104"/>
      <c r="O14" s="104"/>
      <c r="P14" s="104"/>
      <c r="Q14" s="104"/>
      <c r="R14" s="104"/>
      <c r="S14" s="104"/>
    </row>
    <row r="15" spans="2:19" s="79" customFormat="1" ht="12" customHeight="1">
      <c r="B15" s="70"/>
      <c r="E15" s="418"/>
      <c r="F15" s="129"/>
      <c r="I15" s="128"/>
      <c r="J15" s="408" t="s">
        <v>298</v>
      </c>
      <c r="K15" s="101"/>
      <c r="L15" s="104"/>
      <c r="M15" s="104"/>
      <c r="N15" s="104"/>
      <c r="O15" s="104"/>
      <c r="P15" s="104"/>
      <c r="Q15" s="104"/>
      <c r="R15" s="104"/>
      <c r="S15" s="104"/>
    </row>
    <row r="16" spans="2:19" s="79" customFormat="1" ht="6.75" customHeight="1">
      <c r="B16" s="70"/>
      <c r="E16" s="129"/>
      <c r="F16" s="129"/>
      <c r="J16" s="407"/>
      <c r="K16" s="101"/>
      <c r="L16" s="104"/>
      <c r="M16" s="104"/>
      <c r="N16" s="104"/>
      <c r="O16" s="104"/>
      <c r="P16" s="104"/>
      <c r="Q16" s="104"/>
      <c r="R16" s="104"/>
      <c r="S16" s="104"/>
    </row>
    <row r="17" spans="2:19" s="79" customFormat="1" ht="12" customHeight="1">
      <c r="B17" s="70"/>
      <c r="D17" s="128" t="s">
        <v>306</v>
      </c>
      <c r="E17" s="536" t="s">
        <v>306</v>
      </c>
      <c r="F17" s="492" t="s">
        <v>307</v>
      </c>
      <c r="I17" s="128"/>
      <c r="J17" s="408" t="s">
        <v>298</v>
      </c>
      <c r="K17" s="101"/>
      <c r="L17" s="104"/>
      <c r="M17" s="104"/>
      <c r="N17" s="104"/>
      <c r="O17" s="104"/>
      <c r="P17" s="104"/>
      <c r="Q17" s="104"/>
      <c r="R17" s="104"/>
      <c r="S17" s="104"/>
    </row>
    <row r="18" spans="2:19" s="79" customFormat="1" ht="13.5" customHeight="1">
      <c r="B18" s="70"/>
      <c r="E18" s="418"/>
      <c r="F18" s="129"/>
      <c r="I18" s="128"/>
      <c r="J18" s="408" t="s">
        <v>298</v>
      </c>
      <c r="K18" s="101"/>
      <c r="L18" s="104"/>
      <c r="M18" s="104"/>
      <c r="N18" s="104"/>
      <c r="O18" s="104"/>
      <c r="P18" s="104"/>
      <c r="Q18" s="104"/>
      <c r="R18" s="104"/>
      <c r="S18" s="104"/>
    </row>
    <row r="19" spans="2:19" s="79" customFormat="1" ht="13.5" customHeight="1">
      <c r="B19" s="70"/>
      <c r="E19" s="536" t="s">
        <v>308</v>
      </c>
      <c r="F19" s="492" t="s">
        <v>611</v>
      </c>
      <c r="J19" s="407"/>
      <c r="K19" s="101"/>
      <c r="L19" s="104"/>
      <c r="M19" s="104"/>
      <c r="N19" s="104"/>
      <c r="O19" s="104"/>
      <c r="P19" s="104"/>
      <c r="Q19" s="104"/>
      <c r="R19" s="104"/>
      <c r="S19" s="104"/>
    </row>
    <row r="20" spans="2:19" s="79" customFormat="1" ht="12" customHeight="1">
      <c r="B20" s="70"/>
      <c r="D20" s="128" t="s">
        <v>308</v>
      </c>
      <c r="E20" s="536" t="s">
        <v>312</v>
      </c>
      <c r="I20" s="128"/>
      <c r="J20" s="408"/>
      <c r="K20" s="101"/>
      <c r="L20" s="104"/>
      <c r="M20" s="104"/>
      <c r="N20" s="104"/>
      <c r="O20" s="104"/>
      <c r="P20" s="104"/>
      <c r="Q20" s="104"/>
      <c r="R20" s="104"/>
      <c r="S20" s="104"/>
    </row>
    <row r="21" spans="2:19" s="79" customFormat="1" ht="18" customHeight="1">
      <c r="B21" s="70"/>
      <c r="E21" s="418"/>
      <c r="F21" s="129"/>
      <c r="I21" s="128"/>
      <c r="J21" s="408" t="s">
        <v>298</v>
      </c>
      <c r="K21" s="101"/>
      <c r="L21" s="104"/>
      <c r="M21" s="104"/>
      <c r="N21" s="104"/>
      <c r="O21" s="104"/>
      <c r="P21" s="104"/>
      <c r="Q21" s="104"/>
      <c r="R21" s="104"/>
      <c r="S21" s="104"/>
    </row>
    <row r="22" spans="2:19" s="79" customFormat="1" ht="6.75" customHeight="1">
      <c r="B22" s="70"/>
      <c r="E22" s="129"/>
      <c r="F22" s="129"/>
      <c r="J22" s="407"/>
      <c r="K22" s="101"/>
      <c r="L22" s="104"/>
      <c r="M22" s="104"/>
      <c r="N22" s="104"/>
      <c r="O22" s="104"/>
      <c r="P22" s="104"/>
      <c r="Q22" s="104"/>
      <c r="R22" s="104"/>
      <c r="S22" s="104"/>
    </row>
    <row r="23" spans="2:19" s="79" customFormat="1" ht="12" customHeight="1">
      <c r="B23" s="70"/>
      <c r="D23" s="128" t="s">
        <v>312</v>
      </c>
      <c r="E23" s="129"/>
      <c r="F23" s="129"/>
      <c r="I23" s="128"/>
      <c r="J23" s="408"/>
      <c r="K23" s="101"/>
      <c r="L23" s="104"/>
      <c r="M23" s="104"/>
      <c r="N23" s="104"/>
      <c r="O23" s="104"/>
      <c r="P23" s="104"/>
      <c r="Q23" s="104"/>
      <c r="R23" s="104"/>
      <c r="S23" s="104"/>
    </row>
    <row r="24" spans="2:19" s="79" customFormat="1" ht="12.75">
      <c r="B24" s="70"/>
      <c r="E24" s="130"/>
      <c r="F24" s="129"/>
      <c r="I24" s="128"/>
      <c r="J24" s="408" t="s">
        <v>298</v>
      </c>
      <c r="K24" s="101"/>
      <c r="L24" s="104"/>
      <c r="M24" s="104"/>
      <c r="N24" s="104"/>
      <c r="O24" s="104"/>
      <c r="P24" s="104"/>
      <c r="Q24" s="104"/>
      <c r="R24" s="104"/>
      <c r="S24" s="104"/>
    </row>
    <row r="25" spans="2:19" s="79" customFormat="1" ht="6.75" customHeight="1">
      <c r="B25" s="70"/>
      <c r="E25" s="129"/>
      <c r="F25" s="129"/>
      <c r="J25" s="407"/>
      <c r="K25" s="101"/>
      <c r="L25" s="104"/>
      <c r="M25" s="104"/>
      <c r="N25" s="104"/>
      <c r="O25" s="104"/>
      <c r="P25" s="104"/>
      <c r="Q25" s="104"/>
      <c r="R25" s="104"/>
      <c r="S25" s="104"/>
    </row>
    <row r="26" spans="2:19" s="79" customFormat="1" ht="9" customHeight="1">
      <c r="B26" s="70"/>
      <c r="D26" s="128" t="s">
        <v>313</v>
      </c>
      <c r="E26" s="536" t="s">
        <v>313</v>
      </c>
      <c r="F26" s="129"/>
      <c r="J26" s="407"/>
      <c r="K26" s="101"/>
      <c r="L26" s="104"/>
      <c r="M26" s="104"/>
      <c r="N26" s="104"/>
      <c r="O26" s="104"/>
      <c r="P26" s="104"/>
      <c r="Q26" s="104"/>
      <c r="R26" s="104"/>
      <c r="S26" s="104"/>
    </row>
    <row r="27" spans="2:19" s="132" customFormat="1" ht="22.5" customHeight="1">
      <c r="B27" s="131"/>
      <c r="E27" s="666" t="s">
        <v>610</v>
      </c>
      <c r="F27" s="666"/>
      <c r="G27" s="666"/>
      <c r="H27" s="666"/>
      <c r="I27" s="666"/>
      <c r="J27" s="667"/>
      <c r="K27" s="467"/>
      <c r="L27" s="370"/>
      <c r="M27" s="370"/>
      <c r="N27" s="370"/>
      <c r="O27" s="370"/>
      <c r="P27" s="370"/>
      <c r="Q27" s="370"/>
      <c r="R27" s="370"/>
      <c r="S27" s="370"/>
    </row>
    <row r="28" spans="2:19" s="79" customFormat="1" ht="9.75" customHeight="1">
      <c r="B28" s="70"/>
      <c r="E28" s="129"/>
      <c r="F28" s="129"/>
      <c r="J28" s="407"/>
      <c r="K28" s="101"/>
      <c r="L28" s="104"/>
      <c r="M28" s="104"/>
      <c r="N28" s="104"/>
      <c r="O28" s="104"/>
      <c r="P28" s="104"/>
      <c r="Q28" s="104"/>
      <c r="R28" s="104"/>
      <c r="S28" s="104"/>
    </row>
    <row r="29" spans="2:19" s="79" customFormat="1" ht="4.5" customHeight="1">
      <c r="B29" s="508"/>
      <c r="C29" s="509"/>
      <c r="D29" s="133"/>
      <c r="E29" s="134"/>
      <c r="F29" s="134"/>
      <c r="G29" s="133"/>
      <c r="H29" s="133"/>
      <c r="I29" s="133"/>
      <c r="J29" s="410"/>
      <c r="K29" s="101"/>
      <c r="L29" s="104"/>
      <c r="M29" s="104"/>
      <c r="N29" s="104"/>
      <c r="O29" s="104"/>
      <c r="P29" s="104"/>
      <c r="Q29" s="104"/>
      <c r="R29" s="104"/>
      <c r="S29" s="104"/>
    </row>
    <row r="30" spans="2:19" s="79" customFormat="1" ht="24.75" customHeight="1">
      <c r="B30" s="510"/>
      <c r="C30" s="506"/>
      <c r="D30" s="507" t="s">
        <v>314</v>
      </c>
      <c r="E30" s="418"/>
      <c r="F30" s="397" t="s">
        <v>907</v>
      </c>
      <c r="J30" s="411">
        <f>J57</f>
        <v>0</v>
      </c>
      <c r="K30" s="101"/>
      <c r="L30" s="104"/>
      <c r="M30" s="104"/>
      <c r="N30" s="104"/>
      <c r="O30" s="104"/>
      <c r="P30" s="104"/>
      <c r="Q30" s="104"/>
      <c r="R30" s="104"/>
      <c r="S30" s="104"/>
    </row>
    <row r="31" spans="2:19" s="79" customFormat="1" ht="6.75" customHeight="1">
      <c r="B31" s="70"/>
      <c r="D31" s="104"/>
      <c r="E31" s="134"/>
      <c r="F31" s="134"/>
      <c r="G31" s="133"/>
      <c r="H31" s="133"/>
      <c r="I31" s="133"/>
      <c r="J31" s="412"/>
      <c r="K31" s="101"/>
      <c r="L31" s="104"/>
      <c r="M31" s="104"/>
      <c r="N31" s="104"/>
      <c r="O31" s="104"/>
      <c r="P31" s="104"/>
      <c r="Q31" s="104"/>
      <c r="R31" s="104"/>
      <c r="S31" s="104"/>
    </row>
    <row r="32" spans="2:19" s="527" customFormat="1" ht="17.25" customHeight="1">
      <c r="B32" s="526"/>
      <c r="E32" s="129"/>
      <c r="H32" s="528" t="s">
        <v>316</v>
      </c>
      <c r="I32" s="529"/>
      <c r="J32" s="528" t="s">
        <v>180</v>
      </c>
      <c r="K32" s="530"/>
      <c r="L32" s="531"/>
      <c r="M32" s="531"/>
      <c r="N32" s="531"/>
      <c r="O32" s="531"/>
      <c r="P32" s="531"/>
      <c r="Q32" s="531"/>
      <c r="R32" s="531"/>
      <c r="S32" s="531"/>
    </row>
    <row r="33" spans="2:19" s="527" customFormat="1" ht="13.5" customHeight="1">
      <c r="B33" s="526"/>
      <c r="D33" s="532" t="s">
        <v>181</v>
      </c>
      <c r="E33" s="418"/>
      <c r="F33" s="528" t="s">
        <v>1032</v>
      </c>
      <c r="G33" s="659">
        <f>J30</f>
        <v>0</v>
      </c>
      <c r="H33" s="659"/>
      <c r="I33" s="533"/>
      <c r="J33" s="534">
        <f>G33*0.21</f>
        <v>0</v>
      </c>
      <c r="K33" s="530"/>
      <c r="L33" s="531"/>
      <c r="M33" s="531"/>
      <c r="N33" s="531"/>
      <c r="O33" s="531"/>
      <c r="P33" s="531"/>
      <c r="Q33" s="531"/>
      <c r="R33" s="531"/>
      <c r="S33" s="531"/>
    </row>
    <row r="34" spans="2:19" s="395" customFormat="1" ht="12.75" customHeight="1" hidden="1">
      <c r="B34" s="394"/>
      <c r="E34" s="537" t="s">
        <v>183</v>
      </c>
      <c r="F34" s="398">
        <f>ROUND((SUM(BD180:BD1001)),2)</f>
        <v>0</v>
      </c>
      <c r="I34" s="399"/>
      <c r="J34" s="446">
        <v>0</v>
      </c>
      <c r="K34" s="468"/>
      <c r="L34" s="396"/>
      <c r="M34" s="396"/>
      <c r="N34" s="396"/>
      <c r="O34" s="396"/>
      <c r="P34" s="396"/>
      <c r="Q34" s="396"/>
      <c r="R34" s="396"/>
      <c r="S34" s="396"/>
    </row>
    <row r="35" spans="2:19" s="79" customFormat="1" ht="3.75" customHeight="1" hidden="1">
      <c r="B35" s="70"/>
      <c r="E35" s="130" t="s">
        <v>184</v>
      </c>
      <c r="F35" s="135">
        <f>ROUND((SUM(BE180:BE1001)),2)</f>
        <v>0</v>
      </c>
      <c r="I35" s="136"/>
      <c r="J35" s="413"/>
      <c r="K35" s="101"/>
      <c r="L35" s="104"/>
      <c r="M35" s="104"/>
      <c r="N35" s="104"/>
      <c r="O35" s="104"/>
      <c r="P35" s="104"/>
      <c r="Q35" s="104"/>
      <c r="R35" s="104"/>
      <c r="S35" s="104"/>
    </row>
    <row r="36" spans="2:19" s="79" customFormat="1" ht="6.75" customHeight="1" hidden="1">
      <c r="B36" s="70"/>
      <c r="E36" s="130" t="s">
        <v>185</v>
      </c>
      <c r="F36" s="135">
        <f>ROUND((SUM(BF180:BF1001)),2)</f>
        <v>0</v>
      </c>
      <c r="I36" s="136"/>
      <c r="J36" s="413"/>
      <c r="K36" s="101"/>
      <c r="L36" s="104"/>
      <c r="M36" s="104"/>
      <c r="N36" s="104"/>
      <c r="O36" s="104"/>
      <c r="P36" s="104"/>
      <c r="Q36" s="104"/>
      <c r="R36" s="104"/>
      <c r="S36" s="104"/>
    </row>
    <row r="37" spans="2:19" s="79" customFormat="1" ht="9" customHeight="1" hidden="1">
      <c r="B37" s="70"/>
      <c r="E37" s="130" t="s">
        <v>186</v>
      </c>
      <c r="F37" s="135">
        <f>ROUND((SUM(BG180:BG1001)),2)</f>
        <v>0</v>
      </c>
      <c r="I37" s="136"/>
      <c r="J37" s="413"/>
      <c r="K37" s="101"/>
      <c r="L37" s="104"/>
      <c r="M37" s="104"/>
      <c r="N37" s="104"/>
      <c r="O37" s="104"/>
      <c r="P37" s="104"/>
      <c r="Q37" s="104"/>
      <c r="R37" s="104"/>
      <c r="S37" s="104"/>
    </row>
    <row r="38" spans="2:19" s="79" customFormat="1" ht="6.75" customHeight="1">
      <c r="B38" s="510"/>
      <c r="C38" s="506"/>
      <c r="D38" s="506"/>
      <c r="E38" s="129"/>
      <c r="F38" s="129"/>
      <c r="J38" s="414"/>
      <c r="K38" s="101"/>
      <c r="L38" s="104"/>
      <c r="M38" s="104"/>
      <c r="N38" s="104"/>
      <c r="O38" s="104"/>
      <c r="P38" s="104"/>
      <c r="Q38" s="104"/>
      <c r="R38" s="104"/>
      <c r="S38" s="104"/>
    </row>
    <row r="39" spans="2:19" s="79" customFormat="1" ht="24.75" customHeight="1">
      <c r="B39" s="193"/>
      <c r="C39" s="497"/>
      <c r="D39" s="511" t="s">
        <v>187</v>
      </c>
      <c r="E39" s="538"/>
      <c r="F39" s="505" t="s">
        <v>908</v>
      </c>
      <c r="G39" s="498" t="s">
        <v>188</v>
      </c>
      <c r="H39" s="499" t="s">
        <v>189</v>
      </c>
      <c r="I39" s="500"/>
      <c r="J39" s="501">
        <f>J30+J33</f>
        <v>0</v>
      </c>
      <c r="K39" s="101"/>
      <c r="L39" s="104"/>
      <c r="M39" s="104"/>
      <c r="N39" s="104"/>
      <c r="O39" s="104"/>
      <c r="P39" s="104"/>
      <c r="Q39" s="104"/>
      <c r="R39" s="104"/>
      <c r="S39" s="104"/>
    </row>
    <row r="40" spans="2:19" s="79" customFormat="1" ht="9" customHeight="1">
      <c r="B40" s="104"/>
      <c r="D40" s="493"/>
      <c r="E40" s="539"/>
      <c r="F40" s="197"/>
      <c r="G40" s="494"/>
      <c r="H40" s="495"/>
      <c r="I40" s="104"/>
      <c r="J40" s="496"/>
      <c r="K40" s="104"/>
      <c r="L40" s="104"/>
      <c r="M40" s="104"/>
      <c r="N40" s="104"/>
      <c r="O40" s="104"/>
      <c r="P40" s="104"/>
      <c r="Q40" s="104"/>
      <c r="R40" s="104"/>
      <c r="S40" s="104"/>
    </row>
    <row r="41" ht="6.75" customHeight="1"/>
    <row r="42" spans="2:19" s="79" customFormat="1" ht="6.75" customHeight="1">
      <c r="B42" s="140"/>
      <c r="C42" s="141"/>
      <c r="D42" s="141"/>
      <c r="E42" s="142"/>
      <c r="F42" s="142"/>
      <c r="G42" s="141"/>
      <c r="H42" s="141"/>
      <c r="I42" s="141"/>
      <c r="J42" s="417"/>
      <c r="K42" s="101"/>
      <c r="L42" s="104"/>
      <c r="M42" s="104"/>
      <c r="N42" s="104"/>
      <c r="O42" s="104"/>
      <c r="P42" s="104"/>
      <c r="Q42" s="104"/>
      <c r="R42" s="104"/>
      <c r="S42" s="104"/>
    </row>
    <row r="43" spans="2:19" s="79" customFormat="1" ht="24.75" customHeight="1">
      <c r="B43" s="70"/>
      <c r="E43" s="540" t="s">
        <v>222</v>
      </c>
      <c r="F43" s="129"/>
      <c r="J43" s="418"/>
      <c r="K43" s="101"/>
      <c r="L43" s="104"/>
      <c r="M43" s="104"/>
      <c r="N43" s="104"/>
      <c r="O43" s="104"/>
      <c r="P43" s="104"/>
      <c r="Q43" s="104"/>
      <c r="R43" s="104"/>
      <c r="S43" s="104"/>
    </row>
    <row r="44" spans="2:19" s="79" customFormat="1" ht="6.75" customHeight="1">
      <c r="B44" s="70"/>
      <c r="E44" s="129"/>
      <c r="F44" s="129"/>
      <c r="J44" s="418"/>
      <c r="K44" s="101"/>
      <c r="L44" s="104"/>
      <c r="M44" s="104"/>
      <c r="N44" s="104"/>
      <c r="O44" s="104"/>
      <c r="P44" s="104"/>
      <c r="Q44" s="104"/>
      <c r="R44" s="104"/>
      <c r="S44" s="104"/>
    </row>
    <row r="45" spans="2:19" s="79" customFormat="1" ht="12" customHeight="1">
      <c r="B45" s="70"/>
      <c r="E45" s="541" t="s">
        <v>296</v>
      </c>
      <c r="F45" s="129"/>
      <c r="J45" s="418"/>
      <c r="K45" s="101"/>
      <c r="L45" s="104"/>
      <c r="M45" s="104"/>
      <c r="N45" s="104"/>
      <c r="O45" s="104"/>
      <c r="P45" s="104"/>
      <c r="Q45" s="104"/>
      <c r="R45" s="104"/>
      <c r="S45" s="104"/>
    </row>
    <row r="46" spans="2:19" s="79" customFormat="1" ht="16.5" customHeight="1">
      <c r="B46" s="70"/>
      <c r="E46" s="664" t="str">
        <f>F7</f>
        <v>Stavební úpravy Městské muzeum Mariánské Lázně (úprava místnosti 1.03 na sklad - Archiv)</v>
      </c>
      <c r="F46" s="665"/>
      <c r="G46" s="665"/>
      <c r="H46" s="665"/>
      <c r="J46" s="418"/>
      <c r="K46" s="101"/>
      <c r="L46" s="104"/>
      <c r="M46" s="104"/>
      <c r="N46" s="104"/>
      <c r="O46" s="104"/>
      <c r="P46" s="104"/>
      <c r="Q46" s="104"/>
      <c r="R46" s="104"/>
      <c r="S46" s="104"/>
    </row>
    <row r="47" spans="2:19" s="79" customFormat="1" ht="6.75" customHeight="1">
      <c r="B47" s="70"/>
      <c r="C47" s="128"/>
      <c r="E47" s="129"/>
      <c r="F47" s="129"/>
      <c r="J47" s="418"/>
      <c r="K47" s="101"/>
      <c r="L47" s="104"/>
      <c r="M47" s="104"/>
      <c r="N47" s="104"/>
      <c r="O47" s="104"/>
      <c r="P47" s="104"/>
      <c r="Q47" s="104"/>
      <c r="R47" s="104"/>
      <c r="S47" s="104"/>
    </row>
    <row r="48" spans="2:19" s="79" customFormat="1" ht="7.5" customHeight="1">
      <c r="B48" s="70"/>
      <c r="E48" s="662"/>
      <c r="F48" s="663"/>
      <c r="G48" s="663"/>
      <c r="H48" s="663"/>
      <c r="J48" s="418"/>
      <c r="K48" s="101"/>
      <c r="L48" s="104"/>
      <c r="M48" s="104"/>
      <c r="N48" s="104"/>
      <c r="O48" s="104"/>
      <c r="P48" s="104"/>
      <c r="Q48" s="104"/>
      <c r="R48" s="104"/>
      <c r="S48" s="104"/>
    </row>
    <row r="49" spans="2:19" s="79" customFormat="1" ht="6.75" customHeight="1">
      <c r="B49" s="70"/>
      <c r="E49" s="129"/>
      <c r="F49" s="129"/>
      <c r="J49" s="418"/>
      <c r="K49" s="101"/>
      <c r="L49" s="104"/>
      <c r="M49" s="104"/>
      <c r="N49" s="104"/>
      <c r="O49" s="104"/>
      <c r="P49" s="104"/>
      <c r="Q49" s="104"/>
      <c r="R49" s="104"/>
      <c r="S49" s="104"/>
    </row>
    <row r="50" spans="2:19" s="79" customFormat="1" ht="12" customHeight="1">
      <c r="B50" s="70"/>
      <c r="E50" s="541" t="s">
        <v>300</v>
      </c>
      <c r="F50" s="130" t="str">
        <f>F12</f>
        <v>parc.č. 14, k.ú. Mariánské Lázně</v>
      </c>
      <c r="I50" s="128"/>
      <c r="J50" s="419">
        <f>IF(J12="","",J12)</f>
        <v>44844</v>
      </c>
      <c r="K50" s="101"/>
      <c r="L50" s="104"/>
      <c r="M50" s="104"/>
      <c r="N50" s="104"/>
      <c r="O50" s="104"/>
      <c r="P50" s="104"/>
      <c r="Q50" s="104"/>
      <c r="R50" s="104"/>
      <c r="S50" s="104"/>
    </row>
    <row r="51" spans="2:19" s="79" customFormat="1" ht="6.75" customHeight="1">
      <c r="B51" s="70"/>
      <c r="E51" s="129"/>
      <c r="F51" s="129"/>
      <c r="J51" s="418"/>
      <c r="K51" s="101"/>
      <c r="L51" s="104"/>
      <c r="M51" s="104"/>
      <c r="N51" s="104"/>
      <c r="O51" s="104"/>
      <c r="P51" s="104"/>
      <c r="Q51" s="104"/>
      <c r="R51" s="104"/>
      <c r="S51" s="104"/>
    </row>
    <row r="52" spans="2:19" s="79" customFormat="1" ht="32.25" customHeight="1">
      <c r="B52" s="70"/>
      <c r="E52" s="541" t="s">
        <v>303</v>
      </c>
      <c r="F52" s="130" t="str">
        <f>F14</f>
        <v>Město Mariánské Lázně</v>
      </c>
      <c r="G52" s="475"/>
      <c r="J52" s="502"/>
      <c r="K52" s="101"/>
      <c r="L52" s="104"/>
      <c r="M52" s="104"/>
      <c r="N52" s="104"/>
      <c r="O52" s="104"/>
      <c r="P52" s="104"/>
      <c r="Q52" s="104"/>
      <c r="R52" s="104"/>
      <c r="S52" s="104"/>
    </row>
    <row r="53" spans="2:19" s="79" customFormat="1" ht="21" customHeight="1">
      <c r="B53" s="70"/>
      <c r="E53" s="541" t="s">
        <v>306</v>
      </c>
      <c r="F53" s="130" t="str">
        <f>IF(F17="","",F17)</f>
        <v>výběrové řízení</v>
      </c>
      <c r="I53" s="128"/>
      <c r="J53" s="420"/>
      <c r="K53" s="101"/>
      <c r="L53" s="104"/>
      <c r="M53" s="104"/>
      <c r="N53" s="104"/>
      <c r="O53" s="104"/>
      <c r="P53" s="104"/>
      <c r="Q53" s="104"/>
      <c r="R53" s="104"/>
      <c r="S53" s="104"/>
    </row>
    <row r="54" spans="2:19" s="79" customFormat="1" ht="27.75" customHeight="1">
      <c r="B54" s="70"/>
      <c r="E54" s="418" t="s">
        <v>312</v>
      </c>
      <c r="F54" s="658" t="str">
        <f>F19</f>
        <v>Ing.arch. M.Míka - Markant, Franze Kafky 835, Mariánské Lázně; IČ: 10337075</v>
      </c>
      <c r="G54" s="658"/>
      <c r="J54" s="418"/>
      <c r="K54" s="101"/>
      <c r="L54" s="104"/>
      <c r="M54" s="104"/>
      <c r="N54" s="104"/>
      <c r="O54" s="104"/>
      <c r="P54" s="104"/>
      <c r="Q54" s="104"/>
      <c r="R54" s="104"/>
      <c r="S54" s="104"/>
    </row>
    <row r="55" spans="2:19" s="79" customFormat="1" ht="24" customHeight="1">
      <c r="B55" s="70"/>
      <c r="E55" s="542" t="s">
        <v>223</v>
      </c>
      <c r="F55" s="129"/>
      <c r="J55" s="421" t="s">
        <v>786</v>
      </c>
      <c r="K55" s="101"/>
      <c r="L55" s="104"/>
      <c r="M55" s="104"/>
      <c r="N55" s="104"/>
      <c r="O55" s="104"/>
      <c r="P55" s="104"/>
      <c r="Q55" s="104"/>
      <c r="R55" s="104"/>
      <c r="S55" s="104"/>
    </row>
    <row r="56" spans="2:19" s="367" customFormat="1" ht="21.75" customHeight="1">
      <c r="B56" s="524"/>
      <c r="C56" s="525"/>
      <c r="E56" s="543" t="s">
        <v>386</v>
      </c>
      <c r="F56" s="368"/>
      <c r="G56" s="369"/>
      <c r="H56" s="369"/>
      <c r="I56" s="369"/>
      <c r="J56" s="422"/>
      <c r="K56" s="469"/>
      <c r="L56" s="371"/>
      <c r="M56" s="371"/>
      <c r="N56" s="371"/>
      <c r="O56" s="371"/>
      <c r="P56" s="371"/>
      <c r="Q56" s="371"/>
      <c r="R56" s="371"/>
      <c r="S56" s="371"/>
    </row>
    <row r="57" spans="2:19" s="144" customFormat="1" ht="24.75" customHeight="1">
      <c r="B57" s="512"/>
      <c r="C57" s="513"/>
      <c r="D57" s="513"/>
      <c r="E57" s="544" t="s">
        <v>387</v>
      </c>
      <c r="F57" s="145"/>
      <c r="G57" s="146"/>
      <c r="H57" s="146"/>
      <c r="I57" s="146"/>
      <c r="J57" s="422">
        <f>J59+J60+J61+J63+J66+J67+J74+J81+J97+J98+J101+J105+J107+J112+J141+J142+J144</f>
        <v>0</v>
      </c>
      <c r="K57" s="470"/>
      <c r="L57" s="372"/>
      <c r="M57" s="372"/>
      <c r="N57" s="372"/>
      <c r="O57" s="372"/>
      <c r="P57" s="372"/>
      <c r="Q57" s="372"/>
      <c r="R57" s="372"/>
      <c r="S57" s="372"/>
    </row>
    <row r="58" ht="12.75" customHeight="1" hidden="1">
      <c r="K58" s="466"/>
    </row>
    <row r="59" spans="2:19" s="148" customFormat="1" ht="21" customHeight="1">
      <c r="B59" s="147"/>
      <c r="E59" s="545" t="s">
        <v>383</v>
      </c>
      <c r="F59" s="150"/>
      <c r="G59" s="151"/>
      <c r="H59" s="151"/>
      <c r="I59" s="151"/>
      <c r="J59" s="423">
        <f>J181</f>
        <v>0</v>
      </c>
      <c r="K59" s="471"/>
      <c r="L59" s="373"/>
      <c r="M59" s="373"/>
      <c r="N59" s="373"/>
      <c r="O59" s="373"/>
      <c r="P59" s="373"/>
      <c r="Q59" s="373"/>
      <c r="R59" s="373"/>
      <c r="S59" s="373"/>
    </row>
    <row r="60" spans="2:19" s="148" customFormat="1" ht="18" customHeight="1">
      <c r="B60" s="519"/>
      <c r="C60" s="520"/>
      <c r="D60" s="522"/>
      <c r="E60" s="545" t="s">
        <v>787</v>
      </c>
      <c r="F60" s="150"/>
      <c r="G60" s="151"/>
      <c r="H60" s="151"/>
      <c r="I60" s="151"/>
      <c r="J60" s="423">
        <f>J276</f>
        <v>0</v>
      </c>
      <c r="K60" s="471"/>
      <c r="L60" s="373"/>
      <c r="M60" s="373"/>
      <c r="N60" s="373"/>
      <c r="O60" s="373"/>
      <c r="P60" s="373"/>
      <c r="Q60" s="373"/>
      <c r="R60" s="373"/>
      <c r="S60" s="373"/>
    </row>
    <row r="61" spans="2:19" s="148" customFormat="1" ht="18" customHeight="1">
      <c r="B61" s="521"/>
      <c r="C61" s="522"/>
      <c r="E61" s="545" t="s">
        <v>788</v>
      </c>
      <c r="F61" s="150"/>
      <c r="G61" s="151"/>
      <c r="H61" s="151"/>
      <c r="I61" s="151"/>
      <c r="J61" s="423">
        <f>J414</f>
        <v>0</v>
      </c>
      <c r="K61" s="471"/>
      <c r="L61" s="373"/>
      <c r="M61" s="373"/>
      <c r="N61" s="373"/>
      <c r="O61" s="373"/>
      <c r="P61" s="373"/>
      <c r="Q61" s="373"/>
      <c r="R61" s="373"/>
      <c r="S61" s="373"/>
    </row>
    <row r="62" spans="2:19" s="148" customFormat="1" ht="17.25" customHeight="1" hidden="1">
      <c r="B62" s="147"/>
      <c r="E62" s="545" t="s">
        <v>789</v>
      </c>
      <c r="F62" s="150"/>
      <c r="G62" s="151"/>
      <c r="H62" s="151"/>
      <c r="I62" s="151"/>
      <c r="J62" s="423">
        <v>0</v>
      </c>
      <c r="K62" s="471"/>
      <c r="L62" s="373"/>
      <c r="M62" s="373"/>
      <c r="N62" s="373"/>
      <c r="O62" s="373"/>
      <c r="P62" s="373"/>
      <c r="Q62" s="373"/>
      <c r="R62" s="373"/>
      <c r="S62" s="373"/>
    </row>
    <row r="63" spans="2:19" s="148" customFormat="1" ht="18" customHeight="1">
      <c r="B63" s="521"/>
      <c r="C63" s="522"/>
      <c r="D63" s="522"/>
      <c r="E63" s="545" t="s">
        <v>790</v>
      </c>
      <c r="F63" s="150"/>
      <c r="G63" s="151"/>
      <c r="H63" s="151"/>
      <c r="I63" s="151"/>
      <c r="J63" s="423">
        <f>J630</f>
        <v>0</v>
      </c>
      <c r="K63" s="471"/>
      <c r="L63" s="373"/>
      <c r="M63" s="373"/>
      <c r="N63" s="373"/>
      <c r="O63" s="373"/>
      <c r="P63" s="373"/>
      <c r="Q63" s="373"/>
      <c r="R63" s="373"/>
      <c r="S63" s="373"/>
    </row>
    <row r="64" spans="2:19" s="148" customFormat="1" ht="19.5" customHeight="1" hidden="1">
      <c r="B64" s="147"/>
      <c r="E64" s="545" t="s">
        <v>791</v>
      </c>
      <c r="F64" s="150"/>
      <c r="G64" s="151"/>
      <c r="H64" s="151"/>
      <c r="I64" s="151"/>
      <c r="J64" s="423">
        <f>J759</f>
        <v>0</v>
      </c>
      <c r="K64" s="471"/>
      <c r="L64" s="373"/>
      <c r="M64" s="373"/>
      <c r="N64" s="373"/>
      <c r="O64" s="373"/>
      <c r="P64" s="373"/>
      <c r="Q64" s="373"/>
      <c r="R64" s="373"/>
      <c r="S64" s="373"/>
    </row>
    <row r="65" spans="2:19" s="148" customFormat="1" ht="18" customHeight="1">
      <c r="B65" s="147"/>
      <c r="E65" s="545" t="s">
        <v>1035</v>
      </c>
      <c r="F65" s="150"/>
      <c r="G65" s="151"/>
      <c r="H65" s="151"/>
      <c r="I65" s="151"/>
      <c r="J65" s="423"/>
      <c r="K65" s="471"/>
      <c r="L65" s="373"/>
      <c r="M65" s="373"/>
      <c r="N65" s="373"/>
      <c r="O65" s="373"/>
      <c r="P65" s="373"/>
      <c r="Q65" s="373"/>
      <c r="R65" s="373"/>
      <c r="S65" s="373"/>
    </row>
    <row r="66" spans="2:19" s="148" customFormat="1" ht="18" customHeight="1">
      <c r="B66" s="519"/>
      <c r="C66" s="520"/>
      <c r="E66" s="545" t="s">
        <v>792</v>
      </c>
      <c r="F66" s="150"/>
      <c r="G66" s="151"/>
      <c r="H66" s="151"/>
      <c r="I66" s="151"/>
      <c r="J66" s="423">
        <f>J908</f>
        <v>0</v>
      </c>
      <c r="K66" s="471"/>
      <c r="L66" s="373"/>
      <c r="M66" s="373"/>
      <c r="N66" s="373"/>
      <c r="O66" s="373"/>
      <c r="P66" s="373"/>
      <c r="Q66" s="373"/>
      <c r="R66" s="373"/>
      <c r="S66" s="373"/>
    </row>
    <row r="67" spans="2:19" s="148" customFormat="1" ht="16.5" customHeight="1">
      <c r="B67" s="519"/>
      <c r="C67" s="520"/>
      <c r="E67" s="545" t="s">
        <v>793</v>
      </c>
      <c r="F67" s="150"/>
      <c r="G67" s="151"/>
      <c r="H67" s="151"/>
      <c r="I67" s="151"/>
      <c r="J67" s="423">
        <f>J858</f>
        <v>0</v>
      </c>
      <c r="K67" s="471"/>
      <c r="L67" s="373"/>
      <c r="M67" s="373"/>
      <c r="N67" s="373"/>
      <c r="O67" s="373"/>
      <c r="P67" s="373"/>
      <c r="Q67" s="373"/>
      <c r="R67" s="373"/>
      <c r="S67" s="373"/>
    </row>
    <row r="68" spans="5:11" ht="12.75" customHeight="1" hidden="1">
      <c r="E68" s="416"/>
      <c r="K68" s="466"/>
    </row>
    <row r="69" spans="5:11" ht="16.5" customHeight="1" hidden="1">
      <c r="E69" s="416"/>
      <c r="K69" s="466"/>
    </row>
    <row r="70" spans="2:19" s="144" customFormat="1" ht="24.75" customHeight="1">
      <c r="B70" s="143"/>
      <c r="E70" s="544" t="s">
        <v>796</v>
      </c>
      <c r="F70" s="145"/>
      <c r="G70" s="146"/>
      <c r="H70" s="146"/>
      <c r="I70" s="146"/>
      <c r="J70" s="424"/>
      <c r="K70" s="470"/>
      <c r="L70" s="372"/>
      <c r="M70" s="372"/>
      <c r="N70" s="372"/>
      <c r="O70" s="372"/>
      <c r="P70" s="372"/>
      <c r="Q70" s="372"/>
      <c r="R70" s="372"/>
      <c r="S70" s="372"/>
    </row>
    <row r="71" spans="2:19" s="148" customFormat="1" ht="16.5" customHeight="1" hidden="1">
      <c r="B71" s="147"/>
      <c r="E71" s="545" t="s">
        <v>797</v>
      </c>
      <c r="F71" s="150"/>
      <c r="G71" s="151"/>
      <c r="H71" s="151"/>
      <c r="I71" s="151"/>
      <c r="J71" s="423"/>
      <c r="K71" s="471"/>
      <c r="L71" s="373"/>
      <c r="M71" s="373"/>
      <c r="N71" s="373"/>
      <c r="O71" s="373"/>
      <c r="P71" s="373"/>
      <c r="Q71" s="373"/>
      <c r="R71" s="373"/>
      <c r="S71" s="373"/>
    </row>
    <row r="72" spans="2:19" s="148" customFormat="1" ht="16.5" customHeight="1" hidden="1">
      <c r="B72" s="147"/>
      <c r="E72" s="545" t="s">
        <v>798</v>
      </c>
      <c r="F72" s="150"/>
      <c r="G72" s="151"/>
      <c r="H72" s="151"/>
      <c r="I72" s="151"/>
      <c r="J72" s="423"/>
      <c r="K72" s="471"/>
      <c r="L72" s="373"/>
      <c r="M72" s="373"/>
      <c r="N72" s="373"/>
      <c r="O72" s="373"/>
      <c r="P72" s="373"/>
      <c r="Q72" s="373"/>
      <c r="R72" s="373"/>
      <c r="S72" s="373"/>
    </row>
    <row r="73" spans="2:19" s="148" customFormat="1" ht="16.5" customHeight="1" hidden="1">
      <c r="B73" s="147"/>
      <c r="E73" s="545" t="s">
        <v>799</v>
      </c>
      <c r="F73" s="150"/>
      <c r="G73" s="151"/>
      <c r="H73" s="151"/>
      <c r="I73" s="151"/>
      <c r="J73" s="423"/>
      <c r="K73" s="471"/>
      <c r="L73" s="373"/>
      <c r="M73" s="373"/>
      <c r="N73" s="373"/>
      <c r="O73" s="373"/>
      <c r="P73" s="373"/>
      <c r="Q73" s="373"/>
      <c r="R73" s="373"/>
      <c r="S73" s="373"/>
    </row>
    <row r="74" spans="2:19" s="148" customFormat="1" ht="18" customHeight="1">
      <c r="B74" s="519"/>
      <c r="C74" s="520"/>
      <c r="D74" s="522"/>
      <c r="E74" s="545" t="s">
        <v>393</v>
      </c>
      <c r="F74" s="150"/>
      <c r="G74" s="151"/>
      <c r="H74" s="151"/>
      <c r="I74" s="151"/>
      <c r="J74" s="423">
        <f>J963</f>
        <v>0</v>
      </c>
      <c r="K74" s="471"/>
      <c r="L74" s="373"/>
      <c r="M74" s="373"/>
      <c r="N74" s="373"/>
      <c r="O74" s="373"/>
      <c r="P74" s="373"/>
      <c r="Q74" s="373"/>
      <c r="R74" s="373"/>
      <c r="S74" s="373"/>
    </row>
    <row r="75" spans="2:19" s="148" customFormat="1" ht="16.5" customHeight="1" hidden="1">
      <c r="B75" s="147"/>
      <c r="E75" s="545" t="s">
        <v>800</v>
      </c>
      <c r="F75" s="150"/>
      <c r="G75" s="151"/>
      <c r="H75" s="151"/>
      <c r="I75" s="151"/>
      <c r="J75" s="423"/>
      <c r="K75" s="471"/>
      <c r="L75" s="373"/>
      <c r="M75" s="373"/>
      <c r="N75" s="373"/>
      <c r="O75" s="373"/>
      <c r="P75" s="373"/>
      <c r="Q75" s="373"/>
      <c r="R75" s="373"/>
      <c r="S75" s="373"/>
    </row>
    <row r="76" spans="2:19" s="148" customFormat="1" ht="16.5" customHeight="1" hidden="1">
      <c r="B76" s="147"/>
      <c r="E76" s="545" t="s">
        <v>801</v>
      </c>
      <c r="F76" s="150"/>
      <c r="G76" s="151"/>
      <c r="H76" s="151"/>
      <c r="I76" s="151"/>
      <c r="J76" s="423"/>
      <c r="K76" s="471"/>
      <c r="L76" s="373"/>
      <c r="M76" s="373"/>
      <c r="N76" s="373"/>
      <c r="O76" s="373"/>
      <c r="P76" s="373"/>
      <c r="Q76" s="373"/>
      <c r="R76" s="373"/>
      <c r="S76" s="373"/>
    </row>
    <row r="77" spans="2:19" s="148" customFormat="1" ht="16.5" customHeight="1" hidden="1">
      <c r="B77" s="147"/>
      <c r="E77" s="545" t="s">
        <v>802</v>
      </c>
      <c r="F77" s="150"/>
      <c r="G77" s="151"/>
      <c r="H77" s="151"/>
      <c r="I77" s="151"/>
      <c r="J77" s="423"/>
      <c r="K77" s="471"/>
      <c r="L77" s="373"/>
      <c r="M77" s="373"/>
      <c r="N77" s="373"/>
      <c r="O77" s="373"/>
      <c r="P77" s="373"/>
      <c r="Q77" s="373"/>
      <c r="R77" s="373"/>
      <c r="S77" s="373"/>
    </row>
    <row r="78" spans="2:19" s="148" customFormat="1" ht="16.5" customHeight="1" hidden="1">
      <c r="B78" s="147"/>
      <c r="E78" s="545" t="s">
        <v>803</v>
      </c>
      <c r="F78" s="150"/>
      <c r="G78" s="151"/>
      <c r="H78" s="151"/>
      <c r="I78" s="151"/>
      <c r="J78" s="423"/>
      <c r="K78" s="471"/>
      <c r="L78" s="373"/>
      <c r="M78" s="373"/>
      <c r="N78" s="373"/>
      <c r="O78" s="373"/>
      <c r="P78" s="373"/>
      <c r="Q78" s="373"/>
      <c r="R78" s="373"/>
      <c r="S78" s="373"/>
    </row>
    <row r="79" spans="2:19" s="148" customFormat="1" ht="16.5" customHeight="1" hidden="1">
      <c r="B79" s="147"/>
      <c r="E79" s="545" t="s">
        <v>804</v>
      </c>
      <c r="F79" s="150"/>
      <c r="G79" s="151"/>
      <c r="H79" s="151"/>
      <c r="I79" s="151"/>
      <c r="J79" s="423"/>
      <c r="K79" s="471"/>
      <c r="L79" s="373"/>
      <c r="M79" s="373"/>
      <c r="N79" s="373"/>
      <c r="O79" s="373"/>
      <c r="P79" s="373"/>
      <c r="Q79" s="373"/>
      <c r="R79" s="373"/>
      <c r="S79" s="373"/>
    </row>
    <row r="80" spans="2:19" s="148" customFormat="1" ht="16.5" customHeight="1" hidden="1">
      <c r="B80" s="147"/>
      <c r="E80" s="545" t="s">
        <v>805</v>
      </c>
      <c r="F80" s="150"/>
      <c r="G80" s="151"/>
      <c r="H80" s="151"/>
      <c r="I80" s="151"/>
      <c r="J80" s="423"/>
      <c r="K80" s="471"/>
      <c r="L80" s="373"/>
      <c r="M80" s="373"/>
      <c r="N80" s="373"/>
      <c r="O80" s="373"/>
      <c r="P80" s="373"/>
      <c r="Q80" s="373"/>
      <c r="R80" s="373"/>
      <c r="S80" s="373"/>
    </row>
    <row r="81" spans="2:19" s="148" customFormat="1" ht="18" customHeight="1">
      <c r="B81" s="147"/>
      <c r="E81" s="545" t="s">
        <v>806</v>
      </c>
      <c r="F81" s="150"/>
      <c r="G81" s="151"/>
      <c r="H81" s="151"/>
      <c r="I81" s="151"/>
      <c r="J81" s="423">
        <f>J964</f>
        <v>0</v>
      </c>
      <c r="K81" s="471"/>
      <c r="L81" s="373"/>
      <c r="M81" s="373"/>
      <c r="N81" s="373"/>
      <c r="O81" s="373"/>
      <c r="P81" s="373"/>
      <c r="Q81" s="373"/>
      <c r="R81" s="373"/>
      <c r="S81" s="373"/>
    </row>
    <row r="82" spans="2:19" s="148" customFormat="1" ht="16.5" customHeight="1" hidden="1">
      <c r="B82" s="147"/>
      <c r="E82" s="545" t="s">
        <v>807</v>
      </c>
      <c r="F82" s="150"/>
      <c r="G82" s="151"/>
      <c r="H82" s="151"/>
      <c r="I82" s="151"/>
      <c r="J82" s="423"/>
      <c r="K82" s="471"/>
      <c r="L82" s="373"/>
      <c r="M82" s="373"/>
      <c r="N82" s="373"/>
      <c r="O82" s="373"/>
      <c r="P82" s="373"/>
      <c r="Q82" s="373"/>
      <c r="R82" s="373"/>
      <c r="S82" s="373"/>
    </row>
    <row r="83" spans="2:19" s="148" customFormat="1" ht="16.5" customHeight="1" hidden="1">
      <c r="B83" s="147"/>
      <c r="E83" s="545" t="s">
        <v>808</v>
      </c>
      <c r="F83" s="150"/>
      <c r="G83" s="151"/>
      <c r="H83" s="151"/>
      <c r="I83" s="151"/>
      <c r="J83" s="423"/>
      <c r="K83" s="471"/>
      <c r="L83" s="373"/>
      <c r="M83" s="373"/>
      <c r="N83" s="373"/>
      <c r="O83" s="373"/>
      <c r="P83" s="373"/>
      <c r="Q83" s="373"/>
      <c r="R83" s="373"/>
      <c r="S83" s="373"/>
    </row>
    <row r="84" spans="2:19" s="148" customFormat="1" ht="16.5" customHeight="1" hidden="1">
      <c r="B84" s="147"/>
      <c r="E84" s="545" t="s">
        <v>809</v>
      </c>
      <c r="F84" s="150"/>
      <c r="G84" s="151"/>
      <c r="H84" s="151"/>
      <c r="I84" s="151"/>
      <c r="J84" s="423"/>
      <c r="K84" s="471"/>
      <c r="L84" s="373"/>
      <c r="M84" s="373"/>
      <c r="N84" s="373"/>
      <c r="O84" s="373"/>
      <c r="P84" s="373"/>
      <c r="Q84" s="373"/>
      <c r="R84" s="373"/>
      <c r="S84" s="373"/>
    </row>
    <row r="85" spans="2:19" s="148" customFormat="1" ht="16.5" customHeight="1" hidden="1">
      <c r="B85" s="147"/>
      <c r="E85" s="545" t="s">
        <v>810</v>
      </c>
      <c r="F85" s="150"/>
      <c r="G85" s="151"/>
      <c r="H85" s="151"/>
      <c r="I85" s="151"/>
      <c r="J85" s="423"/>
      <c r="K85" s="471"/>
      <c r="L85" s="373"/>
      <c r="M85" s="373"/>
      <c r="N85" s="373"/>
      <c r="O85" s="373"/>
      <c r="P85" s="373"/>
      <c r="Q85" s="373"/>
      <c r="R85" s="373"/>
      <c r="S85" s="373"/>
    </row>
    <row r="86" spans="2:19" s="148" customFormat="1" ht="16.5" customHeight="1" hidden="1">
      <c r="B86" s="147"/>
      <c r="E86" s="545" t="s">
        <v>811</v>
      </c>
      <c r="F86" s="150"/>
      <c r="G86" s="151"/>
      <c r="H86" s="151"/>
      <c r="I86" s="151"/>
      <c r="J86" s="423"/>
      <c r="K86" s="471"/>
      <c r="L86" s="373"/>
      <c r="M86" s="373"/>
      <c r="N86" s="373"/>
      <c r="O86" s="373"/>
      <c r="P86" s="373"/>
      <c r="Q86" s="373"/>
      <c r="R86" s="373"/>
      <c r="S86" s="373"/>
    </row>
    <row r="87" spans="2:19" s="148" customFormat="1" ht="16.5" customHeight="1" hidden="1">
      <c r="B87" s="147"/>
      <c r="E87" s="545" t="s">
        <v>812</v>
      </c>
      <c r="F87" s="150"/>
      <c r="G87" s="151"/>
      <c r="H87" s="151"/>
      <c r="I87" s="151"/>
      <c r="J87" s="423"/>
      <c r="K87" s="471"/>
      <c r="L87" s="373"/>
      <c r="M87" s="373"/>
      <c r="N87" s="373"/>
      <c r="O87" s="373"/>
      <c r="P87" s="373"/>
      <c r="Q87" s="373"/>
      <c r="R87" s="373"/>
      <c r="S87" s="373"/>
    </row>
    <row r="88" spans="2:19" s="148" customFormat="1" ht="14.25" customHeight="1" hidden="1">
      <c r="B88" s="147"/>
      <c r="E88" s="545" t="s">
        <v>805</v>
      </c>
      <c r="F88" s="150"/>
      <c r="G88" s="151"/>
      <c r="H88" s="151"/>
      <c r="I88" s="151"/>
      <c r="J88" s="423"/>
      <c r="K88" s="471"/>
      <c r="L88" s="373"/>
      <c r="M88" s="373"/>
      <c r="N88" s="373"/>
      <c r="O88" s="373"/>
      <c r="P88" s="373"/>
      <c r="Q88" s="373"/>
      <c r="R88" s="373"/>
      <c r="S88" s="373"/>
    </row>
    <row r="89" spans="2:19" s="148" customFormat="1" ht="16.5" customHeight="1" hidden="1">
      <c r="B89" s="147"/>
      <c r="E89" s="545" t="s">
        <v>813</v>
      </c>
      <c r="F89" s="150"/>
      <c r="G89" s="151"/>
      <c r="H89" s="151"/>
      <c r="I89" s="151"/>
      <c r="J89" s="423"/>
      <c r="K89" s="471"/>
      <c r="L89" s="373"/>
      <c r="M89" s="373"/>
      <c r="N89" s="373"/>
      <c r="O89" s="373"/>
      <c r="P89" s="373"/>
      <c r="Q89" s="373"/>
      <c r="R89" s="373"/>
      <c r="S89" s="373"/>
    </row>
    <row r="90" spans="2:19" s="148" customFormat="1" ht="16.5" customHeight="1" hidden="1">
      <c r="B90" s="147"/>
      <c r="E90" s="545" t="s">
        <v>814</v>
      </c>
      <c r="F90" s="150"/>
      <c r="G90" s="151"/>
      <c r="H90" s="151"/>
      <c r="I90" s="151"/>
      <c r="J90" s="423"/>
      <c r="K90" s="471"/>
      <c r="L90" s="373"/>
      <c r="M90" s="373"/>
      <c r="N90" s="373"/>
      <c r="O90" s="373"/>
      <c r="P90" s="373"/>
      <c r="Q90" s="373"/>
      <c r="R90" s="373"/>
      <c r="S90" s="373"/>
    </row>
    <row r="91" spans="2:19" s="148" customFormat="1" ht="16.5" customHeight="1" hidden="1">
      <c r="B91" s="147"/>
      <c r="E91" s="545" t="s">
        <v>815</v>
      </c>
      <c r="F91" s="150"/>
      <c r="G91" s="151"/>
      <c r="H91" s="151"/>
      <c r="I91" s="151"/>
      <c r="J91" s="423"/>
      <c r="K91" s="471"/>
      <c r="L91" s="373"/>
      <c r="M91" s="373"/>
      <c r="N91" s="373"/>
      <c r="O91" s="373"/>
      <c r="P91" s="373"/>
      <c r="Q91" s="373"/>
      <c r="R91" s="373"/>
      <c r="S91" s="373"/>
    </row>
    <row r="92" spans="2:19" s="148" customFormat="1" ht="16.5" customHeight="1" hidden="1">
      <c r="B92" s="147"/>
      <c r="E92" s="545" t="s">
        <v>816</v>
      </c>
      <c r="F92" s="150"/>
      <c r="G92" s="151"/>
      <c r="H92" s="151"/>
      <c r="I92" s="151"/>
      <c r="J92" s="423"/>
      <c r="K92" s="471"/>
      <c r="L92" s="373"/>
      <c r="M92" s="373"/>
      <c r="N92" s="373"/>
      <c r="O92" s="373"/>
      <c r="P92" s="373"/>
      <c r="Q92" s="373"/>
      <c r="R92" s="373"/>
      <c r="S92" s="373"/>
    </row>
    <row r="93" spans="2:19" s="148" customFormat="1" ht="16.5" customHeight="1" hidden="1">
      <c r="B93" s="147"/>
      <c r="E93" s="545" t="s">
        <v>817</v>
      </c>
      <c r="F93" s="150"/>
      <c r="G93" s="151"/>
      <c r="H93" s="151"/>
      <c r="I93" s="151"/>
      <c r="J93" s="423"/>
      <c r="K93" s="471"/>
      <c r="L93" s="373"/>
      <c r="M93" s="373"/>
      <c r="N93" s="373"/>
      <c r="O93" s="373"/>
      <c r="P93" s="373"/>
      <c r="Q93" s="373"/>
      <c r="R93" s="373"/>
      <c r="S93" s="373"/>
    </row>
    <row r="94" spans="2:19" s="148" customFormat="1" ht="16.5" customHeight="1" hidden="1">
      <c r="B94" s="147"/>
      <c r="E94" s="545" t="s">
        <v>818</v>
      </c>
      <c r="F94" s="150"/>
      <c r="G94" s="151"/>
      <c r="H94" s="151"/>
      <c r="I94" s="151"/>
      <c r="J94" s="423"/>
      <c r="K94" s="471"/>
      <c r="L94" s="373"/>
      <c r="M94" s="373"/>
      <c r="N94" s="373"/>
      <c r="O94" s="373"/>
      <c r="P94" s="373"/>
      <c r="Q94" s="373"/>
      <c r="R94" s="373"/>
      <c r="S94" s="373"/>
    </row>
    <row r="95" spans="2:19" s="148" customFormat="1" ht="16.5" customHeight="1" hidden="1">
      <c r="B95" s="147"/>
      <c r="E95" s="545" t="s">
        <v>819</v>
      </c>
      <c r="F95" s="150"/>
      <c r="G95" s="151"/>
      <c r="H95" s="151"/>
      <c r="I95" s="151"/>
      <c r="J95" s="423"/>
      <c r="K95" s="471"/>
      <c r="L95" s="373"/>
      <c r="M95" s="373"/>
      <c r="N95" s="373"/>
      <c r="O95" s="373"/>
      <c r="P95" s="373"/>
      <c r="Q95" s="373"/>
      <c r="R95" s="373"/>
      <c r="S95" s="373"/>
    </row>
    <row r="96" spans="2:19" s="148" customFormat="1" ht="16.5" customHeight="1" hidden="1">
      <c r="B96" s="147"/>
      <c r="E96" s="545" t="s">
        <v>820</v>
      </c>
      <c r="F96" s="150"/>
      <c r="G96" s="151"/>
      <c r="H96" s="151"/>
      <c r="I96" s="151"/>
      <c r="J96" s="423"/>
      <c r="K96" s="471"/>
      <c r="L96" s="373"/>
      <c r="M96" s="373"/>
      <c r="N96" s="373"/>
      <c r="O96" s="373"/>
      <c r="P96" s="373"/>
      <c r="Q96" s="373"/>
      <c r="R96" s="373"/>
      <c r="S96" s="373"/>
    </row>
    <row r="97" spans="2:19" s="148" customFormat="1" ht="18" customHeight="1">
      <c r="B97" s="519"/>
      <c r="C97" s="520"/>
      <c r="D97" s="523"/>
      <c r="E97" s="546" t="s">
        <v>813</v>
      </c>
      <c r="F97" s="59"/>
      <c r="G97" s="59"/>
      <c r="H97" s="59"/>
      <c r="I97" s="229"/>
      <c r="J97" s="425">
        <f>J965</f>
        <v>0</v>
      </c>
      <c r="K97" s="471"/>
      <c r="L97" s="373"/>
      <c r="M97" s="373"/>
      <c r="N97" s="373"/>
      <c r="O97" s="373"/>
      <c r="P97" s="373"/>
      <c r="Q97" s="373"/>
      <c r="R97" s="373"/>
      <c r="S97" s="373"/>
    </row>
    <row r="98" spans="2:19" s="148" customFormat="1" ht="16.5" customHeight="1">
      <c r="B98" s="519"/>
      <c r="C98" s="520"/>
      <c r="D98" s="520"/>
      <c r="E98" s="545" t="s">
        <v>821</v>
      </c>
      <c r="F98" s="150"/>
      <c r="G98" s="151"/>
      <c r="H98" s="151"/>
      <c r="I98" s="151"/>
      <c r="J98" s="423">
        <f>J628</f>
        <v>0</v>
      </c>
      <c r="K98" s="471"/>
      <c r="L98" s="373"/>
      <c r="M98" s="373"/>
      <c r="N98" s="373"/>
      <c r="O98" s="373"/>
      <c r="P98" s="373"/>
      <c r="Q98" s="373"/>
      <c r="R98" s="373"/>
      <c r="S98" s="373"/>
    </row>
    <row r="99" spans="2:19" s="148" customFormat="1" ht="18.75" customHeight="1" hidden="1">
      <c r="B99" s="147"/>
      <c r="E99" s="545" t="s">
        <v>822</v>
      </c>
      <c r="F99" s="150"/>
      <c r="G99" s="151"/>
      <c r="H99" s="151"/>
      <c r="I99" s="151"/>
      <c r="J99" s="423"/>
      <c r="K99" s="471"/>
      <c r="L99" s="373"/>
      <c r="M99" s="373"/>
      <c r="N99" s="373"/>
      <c r="O99" s="373"/>
      <c r="P99" s="373"/>
      <c r="Q99" s="373"/>
      <c r="R99" s="373"/>
      <c r="S99" s="373"/>
    </row>
    <row r="100" spans="2:19" s="148" customFormat="1" ht="19.5" customHeight="1" hidden="1">
      <c r="B100" s="147"/>
      <c r="E100" s="545" t="s">
        <v>823</v>
      </c>
      <c r="F100" s="150"/>
      <c r="G100" s="151"/>
      <c r="H100" s="151"/>
      <c r="I100" s="151"/>
      <c r="J100" s="423"/>
      <c r="K100" s="471"/>
      <c r="L100" s="373"/>
      <c r="M100" s="373"/>
      <c r="N100" s="373"/>
      <c r="O100" s="373"/>
      <c r="P100" s="373"/>
      <c r="Q100" s="373"/>
      <c r="R100" s="373"/>
      <c r="S100" s="373"/>
    </row>
    <row r="101" spans="2:19" s="148" customFormat="1" ht="18" customHeight="1">
      <c r="B101" s="147"/>
      <c r="E101" s="545" t="s">
        <v>824</v>
      </c>
      <c r="F101" s="150"/>
      <c r="G101" s="151"/>
      <c r="H101" s="151"/>
      <c r="I101" s="151"/>
      <c r="J101" s="423">
        <f>J881</f>
        <v>0</v>
      </c>
      <c r="K101" s="471"/>
      <c r="L101" s="373"/>
      <c r="M101" s="373"/>
      <c r="N101" s="373"/>
      <c r="O101" s="373"/>
      <c r="P101" s="373"/>
      <c r="Q101" s="373"/>
      <c r="R101" s="373"/>
      <c r="S101" s="373"/>
    </row>
    <row r="102" spans="2:19" s="148" customFormat="1" ht="18.75" customHeight="1" hidden="1">
      <c r="B102" s="147"/>
      <c r="E102" s="545" t="s">
        <v>825</v>
      </c>
      <c r="F102" s="150"/>
      <c r="G102" s="151"/>
      <c r="H102" s="151"/>
      <c r="I102" s="151"/>
      <c r="J102" s="423"/>
      <c r="K102" s="471"/>
      <c r="L102" s="373"/>
      <c r="M102" s="373"/>
      <c r="N102" s="373"/>
      <c r="O102" s="373"/>
      <c r="P102" s="373"/>
      <c r="Q102" s="373"/>
      <c r="R102" s="373"/>
      <c r="S102" s="373"/>
    </row>
    <row r="103" spans="2:19" s="148" customFormat="1" ht="19.5" customHeight="1" hidden="1">
      <c r="B103" s="147"/>
      <c r="E103" s="545" t="s">
        <v>826</v>
      </c>
      <c r="F103" s="150"/>
      <c r="G103" s="151"/>
      <c r="H103" s="151"/>
      <c r="I103" s="151"/>
      <c r="J103" s="423"/>
      <c r="K103" s="471"/>
      <c r="L103" s="373"/>
      <c r="M103" s="373"/>
      <c r="N103" s="373"/>
      <c r="O103" s="373"/>
      <c r="P103" s="373"/>
      <c r="Q103" s="373"/>
      <c r="R103" s="373"/>
      <c r="S103" s="373"/>
    </row>
    <row r="104" spans="2:19" s="148" customFormat="1" ht="19.5" customHeight="1" hidden="1">
      <c r="B104" s="147"/>
      <c r="E104" s="545" t="s">
        <v>827</v>
      </c>
      <c r="F104" s="150"/>
      <c r="G104" s="151"/>
      <c r="H104" s="151"/>
      <c r="I104" s="151"/>
      <c r="J104" s="423"/>
      <c r="K104" s="471"/>
      <c r="L104" s="373"/>
      <c r="M104" s="373"/>
      <c r="N104" s="373"/>
      <c r="O104" s="373"/>
      <c r="P104" s="373"/>
      <c r="Q104" s="373"/>
      <c r="R104" s="373"/>
      <c r="S104" s="373"/>
    </row>
    <row r="105" spans="2:19" s="148" customFormat="1" ht="18" customHeight="1">
      <c r="B105" s="519"/>
      <c r="C105" s="520"/>
      <c r="D105" s="520"/>
      <c r="E105" s="545" t="s">
        <v>828</v>
      </c>
      <c r="F105" s="150"/>
      <c r="G105" s="151"/>
      <c r="H105" s="151"/>
      <c r="I105" s="151"/>
      <c r="J105" s="423">
        <f>J887</f>
        <v>0</v>
      </c>
      <c r="K105" s="471"/>
      <c r="L105" s="373"/>
      <c r="M105" s="373"/>
      <c r="N105" s="373"/>
      <c r="O105" s="373"/>
      <c r="P105" s="373"/>
      <c r="Q105" s="373"/>
      <c r="R105" s="373"/>
      <c r="S105" s="373"/>
    </row>
    <row r="106" spans="2:19" s="148" customFormat="1" ht="19.5" customHeight="1" hidden="1">
      <c r="B106" s="517"/>
      <c r="C106" s="518"/>
      <c r="D106" s="518"/>
      <c r="E106" s="545" t="s">
        <v>829</v>
      </c>
      <c r="F106" s="150"/>
      <c r="G106" s="151"/>
      <c r="H106" s="151"/>
      <c r="I106" s="151"/>
      <c r="J106" s="423"/>
      <c r="K106" s="471"/>
      <c r="L106" s="373"/>
      <c r="M106" s="373"/>
      <c r="N106" s="373"/>
      <c r="O106" s="373"/>
      <c r="P106" s="373"/>
      <c r="Q106" s="373"/>
      <c r="R106" s="373"/>
      <c r="S106" s="373"/>
    </row>
    <row r="107" spans="2:19" s="148" customFormat="1" ht="18" customHeight="1">
      <c r="B107" s="147"/>
      <c r="E107" s="545" t="s">
        <v>830</v>
      </c>
      <c r="F107" s="150"/>
      <c r="G107" s="151"/>
      <c r="H107" s="151"/>
      <c r="I107" s="151"/>
      <c r="J107" s="423">
        <f>J906</f>
        <v>0</v>
      </c>
      <c r="K107" s="471"/>
      <c r="L107" s="373"/>
      <c r="M107" s="373"/>
      <c r="N107" s="373"/>
      <c r="O107" s="373"/>
      <c r="P107" s="373"/>
      <c r="Q107" s="373"/>
      <c r="R107" s="373"/>
      <c r="S107" s="373"/>
    </row>
    <row r="108" spans="2:19" s="148" customFormat="1" ht="16.5" customHeight="1" hidden="1">
      <c r="B108" s="147"/>
      <c r="E108" s="545" t="s">
        <v>831</v>
      </c>
      <c r="F108" s="150"/>
      <c r="G108" s="151"/>
      <c r="H108" s="151"/>
      <c r="I108" s="151"/>
      <c r="J108" s="423" t="e">
        <f>#REF!</f>
        <v>#REF!</v>
      </c>
      <c r="K108" s="471"/>
      <c r="L108" s="373"/>
      <c r="M108" s="373"/>
      <c r="N108" s="373"/>
      <c r="O108" s="373"/>
      <c r="P108" s="373"/>
      <c r="Q108" s="373"/>
      <c r="R108" s="373"/>
      <c r="S108" s="373"/>
    </row>
    <row r="109" spans="2:19" s="148" customFormat="1" ht="16.5" customHeight="1" hidden="1">
      <c r="B109" s="147"/>
      <c r="E109" s="545" t="s">
        <v>832</v>
      </c>
      <c r="F109" s="150"/>
      <c r="G109" s="151"/>
      <c r="H109" s="151"/>
      <c r="I109" s="151"/>
      <c r="J109" s="423" t="e">
        <f>#REF!</f>
        <v>#REF!</v>
      </c>
      <c r="K109" s="471"/>
      <c r="L109" s="373"/>
      <c r="M109" s="373"/>
      <c r="N109" s="373"/>
      <c r="O109" s="373"/>
      <c r="P109" s="373"/>
      <c r="Q109" s="373"/>
      <c r="R109" s="373"/>
      <c r="S109" s="373"/>
    </row>
    <row r="110" spans="2:19" s="148" customFormat="1" ht="16.5" customHeight="1" hidden="1">
      <c r="B110" s="147"/>
      <c r="E110" s="545" t="s">
        <v>833</v>
      </c>
      <c r="F110" s="150"/>
      <c r="G110" s="151"/>
      <c r="H110" s="151"/>
      <c r="I110" s="151"/>
      <c r="J110" s="423" t="e">
        <f>#REF!</f>
        <v>#REF!</v>
      </c>
      <c r="K110" s="471"/>
      <c r="L110" s="373"/>
      <c r="M110" s="373"/>
      <c r="N110" s="373"/>
      <c r="O110" s="373"/>
      <c r="P110" s="373"/>
      <c r="Q110" s="373"/>
      <c r="R110" s="373"/>
      <c r="S110" s="373"/>
    </row>
    <row r="111" spans="2:19" s="148" customFormat="1" ht="16.5" customHeight="1" hidden="1">
      <c r="B111" s="147"/>
      <c r="E111" s="545" t="s">
        <v>834</v>
      </c>
      <c r="F111" s="150"/>
      <c r="G111" s="151"/>
      <c r="H111" s="151"/>
      <c r="I111" s="151"/>
      <c r="J111" s="423" t="e">
        <f>#REF!</f>
        <v>#REF!</v>
      </c>
      <c r="K111" s="471"/>
      <c r="L111" s="373"/>
      <c r="M111" s="373"/>
      <c r="N111" s="373"/>
      <c r="O111" s="373"/>
      <c r="P111" s="373"/>
      <c r="Q111" s="373"/>
      <c r="R111" s="373"/>
      <c r="S111" s="373"/>
    </row>
    <row r="112" spans="2:19" s="148" customFormat="1" ht="18" customHeight="1">
      <c r="B112" s="517"/>
      <c r="C112" s="518"/>
      <c r="E112" s="545" t="s">
        <v>1034</v>
      </c>
      <c r="F112" s="150"/>
      <c r="G112" s="151"/>
      <c r="H112" s="151"/>
      <c r="I112" s="151"/>
      <c r="J112" s="423">
        <f>J978</f>
        <v>0</v>
      </c>
      <c r="K112" s="471"/>
      <c r="L112" s="373"/>
      <c r="M112" s="373"/>
      <c r="N112" s="373"/>
      <c r="O112" s="373"/>
      <c r="P112" s="373"/>
      <c r="Q112" s="373"/>
      <c r="R112" s="373"/>
      <c r="S112" s="373"/>
    </row>
    <row r="113" spans="2:19" s="148" customFormat="1" ht="16.5" customHeight="1" hidden="1">
      <c r="B113" s="147"/>
      <c r="E113" s="545" t="s">
        <v>835</v>
      </c>
      <c r="F113" s="150"/>
      <c r="G113" s="151"/>
      <c r="H113" s="151"/>
      <c r="I113" s="151"/>
      <c r="J113" s="423" t="e">
        <f>#REF!</f>
        <v>#REF!</v>
      </c>
      <c r="K113" s="471"/>
      <c r="L113" s="373"/>
      <c r="M113" s="373"/>
      <c r="N113" s="373"/>
      <c r="O113" s="373"/>
      <c r="P113" s="373"/>
      <c r="Q113" s="373"/>
      <c r="R113" s="373"/>
      <c r="S113" s="373"/>
    </row>
    <row r="114" spans="2:19" s="148" customFormat="1" ht="16.5" customHeight="1" hidden="1">
      <c r="B114" s="147"/>
      <c r="E114" s="545" t="s">
        <v>836</v>
      </c>
      <c r="F114" s="150"/>
      <c r="G114" s="151"/>
      <c r="H114" s="151"/>
      <c r="I114" s="151"/>
      <c r="J114" s="423" t="e">
        <f>#REF!</f>
        <v>#REF!</v>
      </c>
      <c r="K114" s="471"/>
      <c r="L114" s="373"/>
      <c r="M114" s="373"/>
      <c r="N114" s="373"/>
      <c r="O114" s="373"/>
      <c r="P114" s="373"/>
      <c r="Q114" s="373"/>
      <c r="R114" s="373"/>
      <c r="S114" s="373"/>
    </row>
    <row r="115" spans="2:19" s="148" customFormat="1" ht="16.5" customHeight="1" hidden="1">
      <c r="B115" s="147"/>
      <c r="E115" s="545" t="s">
        <v>837</v>
      </c>
      <c r="F115" s="150"/>
      <c r="G115" s="151"/>
      <c r="H115" s="151"/>
      <c r="I115" s="151"/>
      <c r="J115" s="423" t="e">
        <f>#REF!</f>
        <v>#REF!</v>
      </c>
      <c r="K115" s="471"/>
      <c r="L115" s="373"/>
      <c r="M115" s="373"/>
      <c r="N115" s="373"/>
      <c r="O115" s="373"/>
      <c r="P115" s="373"/>
      <c r="Q115" s="373"/>
      <c r="R115" s="373"/>
      <c r="S115" s="373"/>
    </row>
    <row r="116" spans="2:19" s="148" customFormat="1" ht="16.5" customHeight="1" hidden="1">
      <c r="B116" s="147"/>
      <c r="E116" s="545" t="s">
        <v>838</v>
      </c>
      <c r="F116" s="150"/>
      <c r="G116" s="151"/>
      <c r="H116" s="151"/>
      <c r="I116" s="151"/>
      <c r="J116" s="423" t="e">
        <f>#REF!</f>
        <v>#REF!</v>
      </c>
      <c r="K116" s="471"/>
      <c r="L116" s="373"/>
      <c r="M116" s="373"/>
      <c r="N116" s="373"/>
      <c r="O116" s="373"/>
      <c r="P116" s="373"/>
      <c r="Q116" s="373"/>
      <c r="R116" s="373"/>
      <c r="S116" s="373"/>
    </row>
    <row r="117" spans="2:19" s="148" customFormat="1" ht="16.5" customHeight="1" hidden="1">
      <c r="B117" s="147"/>
      <c r="E117" s="545" t="s">
        <v>839</v>
      </c>
      <c r="F117" s="150"/>
      <c r="G117" s="151"/>
      <c r="H117" s="151"/>
      <c r="I117" s="151"/>
      <c r="J117" s="423" t="e">
        <f>#REF!</f>
        <v>#REF!</v>
      </c>
      <c r="K117" s="471"/>
      <c r="L117" s="373"/>
      <c r="M117" s="373"/>
      <c r="N117" s="373"/>
      <c r="O117" s="373"/>
      <c r="P117" s="373"/>
      <c r="Q117" s="373"/>
      <c r="R117" s="373"/>
      <c r="S117" s="373"/>
    </row>
    <row r="118" spans="2:19" s="148" customFormat="1" ht="16.5" customHeight="1" hidden="1">
      <c r="B118" s="147"/>
      <c r="E118" s="545" t="s">
        <v>840</v>
      </c>
      <c r="F118" s="150"/>
      <c r="G118" s="151"/>
      <c r="H118" s="151"/>
      <c r="I118" s="151"/>
      <c r="J118" s="423" t="e">
        <f>#REF!</f>
        <v>#REF!</v>
      </c>
      <c r="K118" s="471"/>
      <c r="L118" s="373"/>
      <c r="M118" s="373"/>
      <c r="N118" s="373"/>
      <c r="O118" s="373"/>
      <c r="P118" s="373"/>
      <c r="Q118" s="373"/>
      <c r="R118" s="373"/>
      <c r="S118" s="373"/>
    </row>
    <row r="119" spans="2:19" s="148" customFormat="1" ht="16.5" customHeight="1" hidden="1">
      <c r="B119" s="147"/>
      <c r="E119" s="545" t="s">
        <v>841</v>
      </c>
      <c r="F119" s="150"/>
      <c r="G119" s="151"/>
      <c r="H119" s="151"/>
      <c r="I119" s="151"/>
      <c r="J119" s="423" t="e">
        <f>#REF!</f>
        <v>#REF!</v>
      </c>
      <c r="K119" s="471"/>
      <c r="L119" s="373"/>
      <c r="M119" s="373"/>
      <c r="N119" s="373"/>
      <c r="O119" s="373"/>
      <c r="P119" s="373"/>
      <c r="Q119" s="373"/>
      <c r="R119" s="373"/>
      <c r="S119" s="373"/>
    </row>
    <row r="120" spans="2:19" s="148" customFormat="1" ht="16.5" customHeight="1" hidden="1">
      <c r="B120" s="147"/>
      <c r="E120" s="545" t="s">
        <v>842</v>
      </c>
      <c r="F120" s="150"/>
      <c r="G120" s="151"/>
      <c r="H120" s="151"/>
      <c r="I120" s="151"/>
      <c r="J120" s="423" t="e">
        <f>#REF!</f>
        <v>#REF!</v>
      </c>
      <c r="K120" s="471"/>
      <c r="L120" s="373"/>
      <c r="M120" s="373"/>
      <c r="N120" s="373"/>
      <c r="O120" s="373"/>
      <c r="P120" s="373"/>
      <c r="Q120" s="373"/>
      <c r="R120" s="373"/>
      <c r="S120" s="373"/>
    </row>
    <row r="121" spans="2:19" s="148" customFormat="1" ht="16.5" customHeight="1" hidden="1">
      <c r="B121" s="147"/>
      <c r="E121" s="545" t="s">
        <v>843</v>
      </c>
      <c r="F121" s="150"/>
      <c r="G121" s="151"/>
      <c r="H121" s="151"/>
      <c r="I121" s="151"/>
      <c r="J121" s="423" t="e">
        <f>#REF!</f>
        <v>#REF!</v>
      </c>
      <c r="K121" s="471"/>
      <c r="L121" s="373"/>
      <c r="M121" s="373"/>
      <c r="N121" s="373"/>
      <c r="O121" s="373"/>
      <c r="P121" s="373"/>
      <c r="Q121" s="373"/>
      <c r="R121" s="373"/>
      <c r="S121" s="373"/>
    </row>
    <row r="122" spans="2:19" s="148" customFormat="1" ht="16.5" customHeight="1" hidden="1">
      <c r="B122" s="147"/>
      <c r="E122" s="545" t="s">
        <v>844</v>
      </c>
      <c r="F122" s="150"/>
      <c r="G122" s="151"/>
      <c r="H122" s="151"/>
      <c r="I122" s="151"/>
      <c r="J122" s="423" t="e">
        <f>#REF!</f>
        <v>#REF!</v>
      </c>
      <c r="K122" s="471"/>
      <c r="L122" s="373"/>
      <c r="M122" s="373"/>
      <c r="N122" s="373"/>
      <c r="O122" s="373"/>
      <c r="P122" s="373"/>
      <c r="Q122" s="373"/>
      <c r="R122" s="373"/>
      <c r="S122" s="373"/>
    </row>
    <row r="123" spans="2:19" s="148" customFormat="1" ht="16.5" customHeight="1" hidden="1">
      <c r="B123" s="147"/>
      <c r="E123" s="545" t="s">
        <v>845</v>
      </c>
      <c r="F123" s="150"/>
      <c r="G123" s="151"/>
      <c r="H123" s="151"/>
      <c r="I123" s="151"/>
      <c r="J123" s="423" t="e">
        <f>#REF!</f>
        <v>#REF!</v>
      </c>
      <c r="K123" s="471"/>
      <c r="L123" s="373"/>
      <c r="M123" s="373"/>
      <c r="N123" s="373"/>
      <c r="O123" s="373"/>
      <c r="P123" s="373"/>
      <c r="Q123" s="373"/>
      <c r="R123" s="373"/>
      <c r="S123" s="373"/>
    </row>
    <row r="124" spans="2:19" s="148" customFormat="1" ht="16.5" customHeight="1" hidden="1">
      <c r="B124" s="147"/>
      <c r="E124" s="545" t="s">
        <v>846</v>
      </c>
      <c r="F124" s="150"/>
      <c r="G124" s="151"/>
      <c r="H124" s="151"/>
      <c r="I124" s="151"/>
      <c r="J124" s="423" t="e">
        <f>#REF!</f>
        <v>#REF!</v>
      </c>
      <c r="K124" s="471"/>
      <c r="L124" s="373"/>
      <c r="M124" s="373"/>
      <c r="N124" s="373"/>
      <c r="O124" s="373"/>
      <c r="P124" s="373"/>
      <c r="Q124" s="373"/>
      <c r="R124" s="373"/>
      <c r="S124" s="373"/>
    </row>
    <row r="125" spans="2:19" s="148" customFormat="1" ht="16.5" customHeight="1" hidden="1">
      <c r="B125" s="147"/>
      <c r="E125" s="545" t="s">
        <v>847</v>
      </c>
      <c r="F125" s="150"/>
      <c r="G125" s="151"/>
      <c r="H125" s="151"/>
      <c r="I125" s="151"/>
      <c r="J125" s="423" t="e">
        <f>#REF!</f>
        <v>#REF!</v>
      </c>
      <c r="K125" s="471"/>
      <c r="L125" s="373"/>
      <c r="M125" s="373"/>
      <c r="N125" s="373"/>
      <c r="O125" s="373"/>
      <c r="P125" s="373"/>
      <c r="Q125" s="373"/>
      <c r="R125" s="373"/>
      <c r="S125" s="373"/>
    </row>
    <row r="126" spans="2:19" s="148" customFormat="1" ht="16.5" customHeight="1" hidden="1">
      <c r="B126" s="147"/>
      <c r="E126" s="545" t="s">
        <v>848</v>
      </c>
      <c r="F126" s="150"/>
      <c r="G126" s="151"/>
      <c r="H126" s="151"/>
      <c r="I126" s="151"/>
      <c r="J126" s="423" t="e">
        <f>#REF!</f>
        <v>#REF!</v>
      </c>
      <c r="K126" s="471"/>
      <c r="L126" s="373"/>
      <c r="M126" s="373"/>
      <c r="N126" s="373"/>
      <c r="O126" s="373"/>
      <c r="P126" s="373"/>
      <c r="Q126" s="373"/>
      <c r="R126" s="373"/>
      <c r="S126" s="373"/>
    </row>
    <row r="127" spans="2:19" s="148" customFormat="1" ht="16.5" customHeight="1" hidden="1">
      <c r="B127" s="147"/>
      <c r="E127" s="545" t="s">
        <v>849</v>
      </c>
      <c r="F127" s="150"/>
      <c r="G127" s="151"/>
      <c r="H127" s="151"/>
      <c r="I127" s="151"/>
      <c r="J127" s="423" t="e">
        <f>#REF!</f>
        <v>#REF!</v>
      </c>
      <c r="K127" s="471"/>
      <c r="L127" s="373"/>
      <c r="M127" s="373"/>
      <c r="N127" s="373"/>
      <c r="O127" s="373"/>
      <c r="P127" s="373"/>
      <c r="Q127" s="373"/>
      <c r="R127" s="373"/>
      <c r="S127" s="373"/>
    </row>
    <row r="128" spans="2:19" s="148" customFormat="1" ht="16.5" customHeight="1" hidden="1">
      <c r="B128" s="147"/>
      <c r="E128" s="545" t="s">
        <v>850</v>
      </c>
      <c r="F128" s="150"/>
      <c r="G128" s="151"/>
      <c r="H128" s="151"/>
      <c r="I128" s="151"/>
      <c r="J128" s="423" t="e">
        <f>#REF!</f>
        <v>#REF!</v>
      </c>
      <c r="K128" s="471"/>
      <c r="L128" s="373"/>
      <c r="M128" s="373"/>
      <c r="N128" s="373"/>
      <c r="O128" s="373"/>
      <c r="P128" s="373"/>
      <c r="Q128" s="373"/>
      <c r="R128" s="373"/>
      <c r="S128" s="373"/>
    </row>
    <row r="129" spans="2:19" s="148" customFormat="1" ht="16.5" customHeight="1" hidden="1">
      <c r="B129" s="147"/>
      <c r="E129" s="545" t="s">
        <v>851</v>
      </c>
      <c r="F129" s="150"/>
      <c r="G129" s="151"/>
      <c r="H129" s="151"/>
      <c r="I129" s="151"/>
      <c r="J129" s="423" t="e">
        <f>#REF!</f>
        <v>#REF!</v>
      </c>
      <c r="K129" s="471"/>
      <c r="L129" s="373"/>
      <c r="M129" s="373"/>
      <c r="N129" s="373"/>
      <c r="O129" s="373"/>
      <c r="P129" s="373"/>
      <c r="Q129" s="373"/>
      <c r="R129" s="373"/>
      <c r="S129" s="373"/>
    </row>
    <row r="130" spans="2:19" s="148" customFormat="1" ht="16.5" customHeight="1" hidden="1">
      <c r="B130" s="147"/>
      <c r="E130" s="545" t="s">
        <v>852</v>
      </c>
      <c r="F130" s="150"/>
      <c r="G130" s="151"/>
      <c r="H130" s="151"/>
      <c r="I130" s="151"/>
      <c r="J130" s="423" t="e">
        <f>#REF!</f>
        <v>#REF!</v>
      </c>
      <c r="K130" s="471"/>
      <c r="L130" s="373"/>
      <c r="M130" s="373"/>
      <c r="N130" s="373"/>
      <c r="O130" s="373"/>
      <c r="P130" s="373"/>
      <c r="Q130" s="373"/>
      <c r="R130" s="373"/>
      <c r="S130" s="373"/>
    </row>
    <row r="131" spans="2:19" s="148" customFormat="1" ht="16.5" customHeight="1" hidden="1">
      <c r="B131" s="147"/>
      <c r="E131" s="545" t="s">
        <v>853</v>
      </c>
      <c r="F131" s="150"/>
      <c r="G131" s="151"/>
      <c r="H131" s="151"/>
      <c r="I131" s="151"/>
      <c r="J131" s="423" t="e">
        <f>#REF!</f>
        <v>#REF!</v>
      </c>
      <c r="K131" s="471"/>
      <c r="L131" s="373"/>
      <c r="M131" s="373"/>
      <c r="N131" s="373"/>
      <c r="O131" s="373"/>
      <c r="P131" s="373"/>
      <c r="Q131" s="373"/>
      <c r="R131" s="373"/>
      <c r="S131" s="373"/>
    </row>
    <row r="132" spans="2:19" s="148" customFormat="1" ht="16.5" customHeight="1" hidden="1">
      <c r="B132" s="147"/>
      <c r="E132" s="545" t="s">
        <v>854</v>
      </c>
      <c r="F132" s="150"/>
      <c r="G132" s="151"/>
      <c r="H132" s="151"/>
      <c r="I132" s="151"/>
      <c r="J132" s="423" t="e">
        <f>#REF!</f>
        <v>#REF!</v>
      </c>
      <c r="K132" s="471"/>
      <c r="L132" s="373"/>
      <c r="M132" s="373"/>
      <c r="N132" s="373"/>
      <c r="O132" s="373"/>
      <c r="P132" s="373"/>
      <c r="Q132" s="373"/>
      <c r="R132" s="373"/>
      <c r="S132" s="373"/>
    </row>
    <row r="133" spans="2:19" s="148" customFormat="1" ht="16.5" customHeight="1" hidden="1">
      <c r="B133" s="147"/>
      <c r="E133" s="545" t="s">
        <v>855</v>
      </c>
      <c r="F133" s="150"/>
      <c r="G133" s="151"/>
      <c r="H133" s="151"/>
      <c r="I133" s="151"/>
      <c r="J133" s="423" t="e">
        <f>#REF!</f>
        <v>#REF!</v>
      </c>
      <c r="K133" s="471"/>
      <c r="L133" s="373"/>
      <c r="M133" s="373"/>
      <c r="N133" s="373"/>
      <c r="O133" s="373"/>
      <c r="P133" s="373"/>
      <c r="Q133" s="373"/>
      <c r="R133" s="373"/>
      <c r="S133" s="373"/>
    </row>
    <row r="134" spans="2:19" s="148" customFormat="1" ht="16.5" customHeight="1" hidden="1">
      <c r="B134" s="147"/>
      <c r="E134" s="545" t="s">
        <v>856</v>
      </c>
      <c r="F134" s="150"/>
      <c r="G134" s="151"/>
      <c r="H134" s="151"/>
      <c r="I134" s="151"/>
      <c r="J134" s="423" t="e">
        <f>#REF!</f>
        <v>#REF!</v>
      </c>
      <c r="K134" s="471"/>
      <c r="L134" s="373"/>
      <c r="M134" s="373"/>
      <c r="N134" s="373"/>
      <c r="O134" s="373"/>
      <c r="P134" s="373"/>
      <c r="Q134" s="373"/>
      <c r="R134" s="373"/>
      <c r="S134" s="373"/>
    </row>
    <row r="135" spans="2:19" s="148" customFormat="1" ht="16.5" customHeight="1" hidden="1">
      <c r="B135" s="147"/>
      <c r="E135" s="545" t="s">
        <v>857</v>
      </c>
      <c r="F135" s="150"/>
      <c r="G135" s="151"/>
      <c r="H135" s="151"/>
      <c r="I135" s="151"/>
      <c r="J135" s="423" t="e">
        <f>#REF!</f>
        <v>#REF!</v>
      </c>
      <c r="K135" s="471"/>
      <c r="L135" s="373"/>
      <c r="M135" s="373"/>
      <c r="N135" s="373"/>
      <c r="O135" s="373"/>
      <c r="P135" s="373"/>
      <c r="Q135" s="373"/>
      <c r="R135" s="373"/>
      <c r="S135" s="373"/>
    </row>
    <row r="136" spans="2:19" s="148" customFormat="1" ht="16.5" customHeight="1" hidden="1">
      <c r="B136" s="147"/>
      <c r="E136" s="545" t="s">
        <v>858</v>
      </c>
      <c r="F136" s="150"/>
      <c r="G136" s="151"/>
      <c r="H136" s="151"/>
      <c r="I136" s="151"/>
      <c r="J136" s="423" t="e">
        <f>#REF!</f>
        <v>#REF!</v>
      </c>
      <c r="K136" s="471"/>
      <c r="L136" s="373"/>
      <c r="M136" s="373"/>
      <c r="N136" s="373"/>
      <c r="O136" s="373"/>
      <c r="P136" s="373"/>
      <c r="Q136" s="373"/>
      <c r="R136" s="373"/>
      <c r="S136" s="373"/>
    </row>
    <row r="137" spans="2:19" s="148" customFormat="1" ht="16.5" customHeight="1" hidden="1">
      <c r="B137" s="147"/>
      <c r="E137" s="545" t="s">
        <v>859</v>
      </c>
      <c r="F137" s="150"/>
      <c r="G137" s="151"/>
      <c r="H137" s="151"/>
      <c r="I137" s="151"/>
      <c r="J137" s="423" t="e">
        <f>#REF!</f>
        <v>#REF!</v>
      </c>
      <c r="K137" s="471"/>
      <c r="L137" s="373"/>
      <c r="M137" s="373"/>
      <c r="N137" s="373"/>
      <c r="O137" s="373"/>
      <c r="P137" s="373"/>
      <c r="Q137" s="373"/>
      <c r="R137" s="373"/>
      <c r="S137" s="373"/>
    </row>
    <row r="138" spans="2:19" s="148" customFormat="1" ht="16.5" customHeight="1" hidden="1">
      <c r="B138" s="147"/>
      <c r="E138" s="545" t="s">
        <v>317</v>
      </c>
      <c r="F138" s="150"/>
      <c r="G138" s="151"/>
      <c r="H138" s="151"/>
      <c r="I138" s="151"/>
      <c r="J138" s="423" t="e">
        <f>#REF!</f>
        <v>#REF!</v>
      </c>
      <c r="K138" s="471"/>
      <c r="L138" s="373"/>
      <c r="M138" s="373"/>
      <c r="N138" s="373"/>
      <c r="O138" s="373"/>
      <c r="P138" s="373"/>
      <c r="Q138" s="373"/>
      <c r="R138" s="373"/>
      <c r="S138" s="373"/>
    </row>
    <row r="139" spans="2:19" s="148" customFormat="1" ht="16.5" customHeight="1" hidden="1">
      <c r="B139" s="147"/>
      <c r="E139" s="545" t="s">
        <v>318</v>
      </c>
      <c r="F139" s="150"/>
      <c r="G139" s="151"/>
      <c r="H139" s="151"/>
      <c r="I139" s="151"/>
      <c r="J139" s="423" t="e">
        <f>#REF!</f>
        <v>#REF!</v>
      </c>
      <c r="K139" s="471"/>
      <c r="L139" s="373"/>
      <c r="M139" s="373"/>
      <c r="N139" s="373"/>
      <c r="O139" s="373"/>
      <c r="P139" s="373"/>
      <c r="Q139" s="373"/>
      <c r="R139" s="373"/>
      <c r="S139" s="373"/>
    </row>
    <row r="140" ht="12.75" customHeight="1" hidden="1">
      <c r="K140" s="466"/>
    </row>
    <row r="141" spans="2:19" s="148" customFormat="1" ht="18" customHeight="1">
      <c r="B141" s="519"/>
      <c r="C141" s="520"/>
      <c r="D141" s="520"/>
      <c r="E141" s="545" t="s">
        <v>794</v>
      </c>
      <c r="F141" s="150"/>
      <c r="G141" s="151"/>
      <c r="H141" s="151"/>
      <c r="I141" s="151"/>
      <c r="J141" s="423">
        <f>J985</f>
        <v>0</v>
      </c>
      <c r="K141" s="471"/>
      <c r="L141" s="373"/>
      <c r="M141" s="373"/>
      <c r="N141" s="373"/>
      <c r="O141" s="373"/>
      <c r="P141" s="373"/>
      <c r="Q141" s="373"/>
      <c r="R141" s="373"/>
      <c r="S141" s="373"/>
    </row>
    <row r="142" spans="2:19" s="148" customFormat="1" ht="18" customHeight="1">
      <c r="B142" s="517"/>
      <c r="C142" s="518"/>
      <c r="D142" s="518"/>
      <c r="E142" s="545" t="s">
        <v>795</v>
      </c>
      <c r="F142" s="150"/>
      <c r="G142" s="151"/>
      <c r="H142" s="151"/>
      <c r="I142" s="151"/>
      <c r="J142" s="423">
        <f>J1000</f>
        <v>0</v>
      </c>
      <c r="K142" s="471"/>
      <c r="L142" s="373"/>
      <c r="M142" s="373"/>
      <c r="N142" s="373"/>
      <c r="O142" s="373"/>
      <c r="P142" s="373"/>
      <c r="Q142" s="373"/>
      <c r="R142" s="373"/>
      <c r="S142" s="373"/>
    </row>
    <row r="143" spans="2:19" s="148" customFormat="1" ht="15.75" customHeight="1" hidden="1">
      <c r="B143" s="147"/>
      <c r="E143" s="545" t="s">
        <v>319</v>
      </c>
      <c r="F143" s="150"/>
      <c r="G143" s="151"/>
      <c r="H143" s="151"/>
      <c r="I143" s="151"/>
      <c r="J143" s="423" t="e">
        <f>#REF!</f>
        <v>#REF!</v>
      </c>
      <c r="K143" s="471"/>
      <c r="L143" s="373"/>
      <c r="M143" s="373"/>
      <c r="N143" s="373"/>
      <c r="O143" s="373"/>
      <c r="P143" s="373"/>
      <c r="Q143" s="373"/>
      <c r="R143" s="373"/>
      <c r="S143" s="373"/>
    </row>
    <row r="144" spans="2:19" s="144" customFormat="1" ht="18" customHeight="1">
      <c r="B144" s="514"/>
      <c r="C144" s="515"/>
      <c r="D144" s="516"/>
      <c r="E144" s="545" t="s">
        <v>385</v>
      </c>
      <c r="F144" s="150"/>
      <c r="G144" s="146"/>
      <c r="H144" s="146"/>
      <c r="I144" s="146"/>
      <c r="J144" s="423">
        <f>J976</f>
        <v>0</v>
      </c>
      <c r="K144" s="470"/>
      <c r="L144" s="372"/>
      <c r="M144" s="372"/>
      <c r="N144" s="372"/>
      <c r="O144" s="372"/>
      <c r="P144" s="372"/>
      <c r="Q144" s="372"/>
      <c r="R144" s="372"/>
      <c r="S144" s="372"/>
    </row>
    <row r="145" spans="2:19" s="148" customFormat="1" ht="19.5" customHeight="1" hidden="1">
      <c r="B145" s="147"/>
      <c r="D145" s="149" t="s">
        <v>178</v>
      </c>
      <c r="E145" s="547"/>
      <c r="F145" s="150"/>
      <c r="G145" s="151"/>
      <c r="H145" s="151"/>
      <c r="I145" s="151"/>
      <c r="J145" s="423" t="e">
        <f>#REF!</f>
        <v>#REF!</v>
      </c>
      <c r="K145" s="471"/>
      <c r="L145" s="373"/>
      <c r="M145" s="373"/>
      <c r="N145" s="373"/>
      <c r="O145" s="373"/>
      <c r="P145" s="373"/>
      <c r="Q145" s="373"/>
      <c r="R145" s="373"/>
      <c r="S145" s="373"/>
    </row>
    <row r="146" spans="2:19" s="148" customFormat="1" ht="19.5" customHeight="1" hidden="1">
      <c r="B146" s="147"/>
      <c r="D146" s="149" t="s">
        <v>320</v>
      </c>
      <c r="E146" s="547"/>
      <c r="F146" s="150"/>
      <c r="G146" s="151"/>
      <c r="H146" s="151"/>
      <c r="I146" s="151"/>
      <c r="J146" s="423" t="e">
        <f>#REF!</f>
        <v>#REF!</v>
      </c>
      <c r="K146" s="471"/>
      <c r="L146" s="373"/>
      <c r="M146" s="373"/>
      <c r="N146" s="373"/>
      <c r="O146" s="373"/>
      <c r="P146" s="373"/>
      <c r="Q146" s="373"/>
      <c r="R146" s="373"/>
      <c r="S146" s="373"/>
    </row>
    <row r="147" spans="2:19" s="148" customFormat="1" ht="14.25" customHeight="1" hidden="1">
      <c r="B147" s="147"/>
      <c r="D147" s="149" t="s">
        <v>321</v>
      </c>
      <c r="E147" s="547"/>
      <c r="F147" s="150"/>
      <c r="G147" s="151"/>
      <c r="H147" s="151"/>
      <c r="I147" s="151"/>
      <c r="J147" s="423" t="e">
        <f>#REF!</f>
        <v>#REF!</v>
      </c>
      <c r="K147" s="471"/>
      <c r="L147" s="373"/>
      <c r="M147" s="373"/>
      <c r="N147" s="373"/>
      <c r="O147" s="373"/>
      <c r="P147" s="373"/>
      <c r="Q147" s="373"/>
      <c r="R147" s="373"/>
      <c r="S147" s="373"/>
    </row>
    <row r="148" spans="2:19" s="148" customFormat="1" ht="0.75" customHeight="1" hidden="1">
      <c r="B148" s="147"/>
      <c r="D148" s="149" t="s">
        <v>177</v>
      </c>
      <c r="E148" s="547"/>
      <c r="F148" s="150"/>
      <c r="G148" s="151"/>
      <c r="H148" s="151"/>
      <c r="I148" s="151"/>
      <c r="J148" s="423" t="e">
        <f>#REF!</f>
        <v>#REF!</v>
      </c>
      <c r="K148" s="471"/>
      <c r="L148" s="373"/>
      <c r="M148" s="373"/>
      <c r="N148" s="373"/>
      <c r="O148" s="373"/>
      <c r="P148" s="373"/>
      <c r="Q148" s="373"/>
      <c r="R148" s="373"/>
      <c r="S148" s="373"/>
    </row>
    <row r="149" spans="2:19" s="148" customFormat="1" ht="14.25" customHeight="1" hidden="1">
      <c r="B149" s="147"/>
      <c r="D149" s="149" t="s">
        <v>322</v>
      </c>
      <c r="E149" s="547"/>
      <c r="F149" s="150"/>
      <c r="G149" s="151"/>
      <c r="H149" s="151"/>
      <c r="I149" s="151"/>
      <c r="J149" s="423" t="e">
        <f>#REF!</f>
        <v>#REF!</v>
      </c>
      <c r="K149" s="471"/>
      <c r="L149" s="373"/>
      <c r="M149" s="373"/>
      <c r="N149" s="373"/>
      <c r="O149" s="373"/>
      <c r="P149" s="373"/>
      <c r="Q149" s="373"/>
      <c r="R149" s="373"/>
      <c r="S149" s="373"/>
    </row>
    <row r="150" spans="2:19" s="148" customFormat="1" ht="14.25" customHeight="1" hidden="1">
      <c r="B150" s="147"/>
      <c r="D150" s="149" t="s">
        <v>323</v>
      </c>
      <c r="E150" s="547"/>
      <c r="F150" s="150"/>
      <c r="G150" s="151"/>
      <c r="H150" s="151"/>
      <c r="I150" s="151"/>
      <c r="J150" s="423" t="e">
        <f>#REF!</f>
        <v>#REF!</v>
      </c>
      <c r="K150" s="471"/>
      <c r="L150" s="373"/>
      <c r="M150" s="373"/>
      <c r="N150" s="373"/>
      <c r="O150" s="373"/>
      <c r="P150" s="373"/>
      <c r="Q150" s="373"/>
      <c r="R150" s="373"/>
      <c r="S150" s="373"/>
    </row>
    <row r="151" spans="2:19" s="148" customFormat="1" ht="14.25" customHeight="1" hidden="1">
      <c r="B151" s="147"/>
      <c r="D151" s="149" t="s">
        <v>324</v>
      </c>
      <c r="E151" s="547"/>
      <c r="F151" s="150"/>
      <c r="G151" s="151"/>
      <c r="H151" s="151"/>
      <c r="I151" s="151"/>
      <c r="J151" s="423" t="e">
        <f>#REF!</f>
        <v>#REF!</v>
      </c>
      <c r="K151" s="471"/>
      <c r="L151" s="373"/>
      <c r="M151" s="373"/>
      <c r="N151" s="373"/>
      <c r="O151" s="373"/>
      <c r="P151" s="373"/>
      <c r="Q151" s="373"/>
      <c r="R151" s="373"/>
      <c r="S151" s="373"/>
    </row>
    <row r="152" spans="2:19" s="148" customFormat="1" ht="14.25" customHeight="1" hidden="1">
      <c r="B152" s="147"/>
      <c r="D152" s="149" t="s">
        <v>325</v>
      </c>
      <c r="E152" s="547"/>
      <c r="F152" s="150"/>
      <c r="G152" s="151"/>
      <c r="H152" s="151"/>
      <c r="I152" s="151"/>
      <c r="J152" s="423" t="e">
        <f>#REF!</f>
        <v>#REF!</v>
      </c>
      <c r="K152" s="471"/>
      <c r="L152" s="373"/>
      <c r="M152" s="373"/>
      <c r="N152" s="373"/>
      <c r="O152" s="373"/>
      <c r="P152" s="373"/>
      <c r="Q152" s="373"/>
      <c r="R152" s="373"/>
      <c r="S152" s="373"/>
    </row>
    <row r="153" spans="2:19" s="148" customFormat="1" ht="12.75" customHeight="1" hidden="1">
      <c r="B153" s="147"/>
      <c r="D153" s="149" t="s">
        <v>176</v>
      </c>
      <c r="E153" s="547"/>
      <c r="F153" s="150"/>
      <c r="G153" s="151"/>
      <c r="H153" s="151"/>
      <c r="I153" s="151"/>
      <c r="J153" s="423" t="e">
        <f>#REF!</f>
        <v>#REF!</v>
      </c>
      <c r="K153" s="471"/>
      <c r="L153" s="373"/>
      <c r="M153" s="373"/>
      <c r="N153" s="373"/>
      <c r="O153" s="373"/>
      <c r="P153" s="373"/>
      <c r="Q153" s="373"/>
      <c r="R153" s="373"/>
      <c r="S153" s="373"/>
    </row>
    <row r="154" spans="2:19" s="148" customFormat="1" ht="19.5" customHeight="1" hidden="1">
      <c r="B154" s="147"/>
      <c r="D154" s="149" t="s">
        <v>326</v>
      </c>
      <c r="E154" s="547"/>
      <c r="F154" s="150"/>
      <c r="G154" s="151"/>
      <c r="H154" s="151"/>
      <c r="I154" s="151"/>
      <c r="J154" s="423" t="e">
        <f>#REF!</f>
        <v>#REF!</v>
      </c>
      <c r="K154" s="471"/>
      <c r="L154" s="373"/>
      <c r="M154" s="373"/>
      <c r="N154" s="373"/>
      <c r="O154" s="373"/>
      <c r="P154" s="373"/>
      <c r="Q154" s="373"/>
      <c r="R154" s="373"/>
      <c r="S154" s="373"/>
    </row>
    <row r="155" spans="2:19" s="148" customFormat="1" ht="14.25" customHeight="1" hidden="1">
      <c r="B155" s="147"/>
      <c r="D155" s="149" t="s">
        <v>327</v>
      </c>
      <c r="E155" s="547"/>
      <c r="F155" s="150"/>
      <c r="G155" s="151"/>
      <c r="H155" s="151"/>
      <c r="I155" s="151"/>
      <c r="J155" s="423" t="e">
        <f>#REF!</f>
        <v>#REF!</v>
      </c>
      <c r="K155" s="471"/>
      <c r="L155" s="373"/>
      <c r="M155" s="373"/>
      <c r="N155" s="373"/>
      <c r="O155" s="373"/>
      <c r="P155" s="373"/>
      <c r="Q155" s="373"/>
      <c r="R155" s="373"/>
      <c r="S155" s="373"/>
    </row>
    <row r="156" spans="2:19" s="148" customFormat="1" ht="14.25" customHeight="1" hidden="1">
      <c r="B156" s="147"/>
      <c r="D156" s="149" t="s">
        <v>328</v>
      </c>
      <c r="E156" s="547"/>
      <c r="F156" s="150"/>
      <c r="G156" s="151"/>
      <c r="H156" s="151"/>
      <c r="I156" s="151"/>
      <c r="J156" s="423" t="e">
        <f>#REF!</f>
        <v>#REF!</v>
      </c>
      <c r="K156" s="471"/>
      <c r="L156" s="373"/>
      <c r="M156" s="373"/>
      <c r="N156" s="373"/>
      <c r="O156" s="373"/>
      <c r="P156" s="373"/>
      <c r="Q156" s="373"/>
      <c r="R156" s="373"/>
      <c r="S156" s="373"/>
    </row>
    <row r="157" spans="2:19" s="148" customFormat="1" ht="14.25" customHeight="1" hidden="1">
      <c r="B157" s="147"/>
      <c r="D157" s="149" t="s">
        <v>329</v>
      </c>
      <c r="E157" s="547"/>
      <c r="F157" s="150"/>
      <c r="G157" s="151"/>
      <c r="H157" s="151"/>
      <c r="I157" s="151"/>
      <c r="J157" s="423" t="e">
        <f>#REF!</f>
        <v>#REF!</v>
      </c>
      <c r="K157" s="471"/>
      <c r="L157" s="373"/>
      <c r="M157" s="373"/>
      <c r="N157" s="373"/>
      <c r="O157" s="373"/>
      <c r="P157" s="373"/>
      <c r="Q157" s="373"/>
      <c r="R157" s="373"/>
      <c r="S157" s="373"/>
    </row>
    <row r="158" spans="2:19" s="148" customFormat="1" ht="14.25" customHeight="1" hidden="1">
      <c r="B158" s="147"/>
      <c r="D158" s="149" t="s">
        <v>330</v>
      </c>
      <c r="E158" s="547"/>
      <c r="F158" s="150"/>
      <c r="G158" s="151"/>
      <c r="H158" s="151"/>
      <c r="I158" s="151"/>
      <c r="J158" s="423" t="e">
        <f>#REF!</f>
        <v>#REF!</v>
      </c>
      <c r="K158" s="471"/>
      <c r="L158" s="373"/>
      <c r="M158" s="373"/>
      <c r="N158" s="373"/>
      <c r="O158" s="373"/>
      <c r="P158" s="373"/>
      <c r="Q158" s="373"/>
      <c r="R158" s="373"/>
      <c r="S158" s="373"/>
    </row>
    <row r="159" spans="2:19" s="148" customFormat="1" ht="14.25" customHeight="1" hidden="1">
      <c r="B159" s="147"/>
      <c r="D159" s="149" t="s">
        <v>331</v>
      </c>
      <c r="E159" s="547"/>
      <c r="F159" s="150"/>
      <c r="G159" s="151"/>
      <c r="H159" s="151"/>
      <c r="I159" s="151"/>
      <c r="J159" s="423" t="e">
        <f>#REF!</f>
        <v>#REF!</v>
      </c>
      <c r="K159" s="471"/>
      <c r="L159" s="373"/>
      <c r="M159" s="373"/>
      <c r="N159" s="373"/>
      <c r="O159" s="373"/>
      <c r="P159" s="373"/>
      <c r="Q159" s="373"/>
      <c r="R159" s="373"/>
      <c r="S159" s="373"/>
    </row>
    <row r="160" spans="2:19" s="148" customFormat="1" ht="14.25" customHeight="1" hidden="1">
      <c r="B160" s="147"/>
      <c r="D160" s="149" t="s">
        <v>325</v>
      </c>
      <c r="E160" s="547"/>
      <c r="F160" s="150"/>
      <c r="G160" s="151"/>
      <c r="H160" s="151"/>
      <c r="I160" s="151"/>
      <c r="J160" s="423" t="e">
        <f>#REF!</f>
        <v>#REF!</v>
      </c>
      <c r="K160" s="471"/>
      <c r="L160" s="373"/>
      <c r="M160" s="373"/>
      <c r="N160" s="373"/>
      <c r="O160" s="373"/>
      <c r="P160" s="373"/>
      <c r="Q160" s="373"/>
      <c r="R160" s="373"/>
      <c r="S160" s="373"/>
    </row>
    <row r="161" spans="2:19" s="148" customFormat="1" ht="14.25" customHeight="1" hidden="1">
      <c r="B161" s="147"/>
      <c r="D161" s="149" t="s">
        <v>332</v>
      </c>
      <c r="E161" s="547"/>
      <c r="F161" s="150"/>
      <c r="G161" s="151"/>
      <c r="H161" s="151"/>
      <c r="I161" s="151"/>
      <c r="J161" s="423" t="e">
        <f>#REF!</f>
        <v>#REF!</v>
      </c>
      <c r="K161" s="471"/>
      <c r="L161" s="373"/>
      <c r="M161" s="373"/>
      <c r="N161" s="373"/>
      <c r="O161" s="373"/>
      <c r="P161" s="373"/>
      <c r="Q161" s="373"/>
      <c r="R161" s="373"/>
      <c r="S161" s="373"/>
    </row>
    <row r="162" spans="2:19" s="79" customFormat="1" ht="15.75" customHeight="1">
      <c r="B162" s="70"/>
      <c r="E162" s="129"/>
      <c r="F162" s="129"/>
      <c r="J162" s="418"/>
      <c r="K162" s="101"/>
      <c r="L162" s="104"/>
      <c r="M162" s="104"/>
      <c r="N162" s="104"/>
      <c r="O162" s="104"/>
      <c r="P162" s="104"/>
      <c r="Q162" s="104"/>
      <c r="R162" s="104"/>
      <c r="S162" s="104"/>
    </row>
    <row r="163" spans="2:19" s="79" customFormat="1" ht="6.75" customHeight="1">
      <c r="B163" s="137"/>
      <c r="C163" s="138"/>
      <c r="D163" s="138"/>
      <c r="E163" s="139"/>
      <c r="F163" s="139"/>
      <c r="G163" s="138"/>
      <c r="H163" s="138"/>
      <c r="I163" s="138"/>
      <c r="J163" s="415"/>
      <c r="K163" s="101"/>
      <c r="L163" s="104"/>
      <c r="M163" s="104"/>
      <c r="N163" s="104"/>
      <c r="O163" s="104"/>
      <c r="P163" s="104"/>
      <c r="Q163" s="104"/>
      <c r="R163" s="104"/>
      <c r="S163" s="104"/>
    </row>
    <row r="164" ht="5.25" customHeight="1"/>
    <row r="165" spans="1:10" ht="6" customHeight="1">
      <c r="A165" s="237"/>
      <c r="J165" s="436"/>
    </row>
    <row r="166" spans="2:19" s="79" customFormat="1" ht="6.75" customHeight="1">
      <c r="B166" s="140"/>
      <c r="C166" s="141"/>
      <c r="D166" s="141"/>
      <c r="E166" s="142"/>
      <c r="F166" s="142"/>
      <c r="G166" s="141"/>
      <c r="H166" s="141"/>
      <c r="I166" s="141"/>
      <c r="J166" s="435"/>
      <c r="K166" s="101"/>
      <c r="L166" s="104"/>
      <c r="M166" s="104"/>
      <c r="N166" s="104"/>
      <c r="O166" s="104"/>
      <c r="P166" s="104"/>
      <c r="Q166" s="104"/>
      <c r="R166" s="104"/>
      <c r="S166" s="104"/>
    </row>
    <row r="167" spans="2:19" s="79" customFormat="1" ht="24.75" customHeight="1">
      <c r="B167" s="70"/>
      <c r="E167" s="548" t="s">
        <v>333</v>
      </c>
      <c r="F167" s="129"/>
      <c r="J167" s="418"/>
      <c r="K167" s="101"/>
      <c r="L167" s="104"/>
      <c r="M167" s="104"/>
      <c r="N167" s="104"/>
      <c r="O167" s="104"/>
      <c r="P167" s="104"/>
      <c r="Q167" s="104"/>
      <c r="R167" s="104"/>
      <c r="S167" s="104"/>
    </row>
    <row r="168" spans="2:19" s="79" customFormat="1" ht="6.75" customHeight="1">
      <c r="B168" s="70"/>
      <c r="E168" s="129"/>
      <c r="F168" s="129"/>
      <c r="J168" s="418"/>
      <c r="K168" s="101"/>
      <c r="L168" s="104"/>
      <c r="M168" s="104"/>
      <c r="N168" s="104"/>
      <c r="O168" s="104"/>
      <c r="P168" s="104"/>
      <c r="Q168" s="104"/>
      <c r="R168" s="104"/>
      <c r="S168" s="104"/>
    </row>
    <row r="169" spans="2:19" s="79" customFormat="1" ht="12" customHeight="1">
      <c r="B169" s="70"/>
      <c r="E169" s="541" t="s">
        <v>296</v>
      </c>
      <c r="F169" s="129"/>
      <c r="J169" s="418"/>
      <c r="K169" s="101"/>
      <c r="L169" s="104"/>
      <c r="M169" s="104"/>
      <c r="N169" s="104"/>
      <c r="O169" s="104"/>
      <c r="P169" s="104"/>
      <c r="Q169" s="104"/>
      <c r="R169" s="104"/>
      <c r="S169" s="104"/>
    </row>
    <row r="170" spans="2:19" s="79" customFormat="1" ht="16.5" customHeight="1">
      <c r="B170" s="70"/>
      <c r="E170" s="660" t="str">
        <f>F7</f>
        <v>Stavební úpravy Městské muzeum Mariánské Lázně (úprava místnosti 1.03 na sklad - Archiv)</v>
      </c>
      <c r="F170" s="661"/>
      <c r="G170" s="661"/>
      <c r="H170" s="661"/>
      <c r="J170" s="418"/>
      <c r="K170" s="101"/>
      <c r="L170" s="104"/>
      <c r="M170" s="104"/>
      <c r="N170" s="104"/>
      <c r="O170" s="104"/>
      <c r="P170" s="104"/>
      <c r="Q170" s="104"/>
      <c r="R170" s="104"/>
      <c r="S170" s="104"/>
    </row>
    <row r="171" spans="2:19" s="79" customFormat="1" ht="12" customHeight="1">
      <c r="B171" s="70"/>
      <c r="C171" s="128"/>
      <c r="E171" s="129"/>
      <c r="F171" s="129"/>
      <c r="J171" s="418"/>
      <c r="K171" s="101"/>
      <c r="L171" s="104"/>
      <c r="M171" s="104"/>
      <c r="N171" s="104"/>
      <c r="O171" s="104"/>
      <c r="P171" s="104"/>
      <c r="Q171" s="104"/>
      <c r="R171" s="104"/>
      <c r="S171" s="104"/>
    </row>
    <row r="172" spans="2:19" s="79" customFormat="1" ht="3" customHeight="1">
      <c r="B172" s="70"/>
      <c r="E172" s="662"/>
      <c r="F172" s="663"/>
      <c r="G172" s="663"/>
      <c r="H172" s="663"/>
      <c r="J172" s="418"/>
      <c r="K172" s="101"/>
      <c r="L172" s="104"/>
      <c r="M172" s="104"/>
      <c r="N172" s="104"/>
      <c r="O172" s="104"/>
      <c r="P172" s="104"/>
      <c r="Q172" s="104"/>
      <c r="R172" s="104"/>
      <c r="S172" s="104"/>
    </row>
    <row r="173" spans="2:19" s="79" customFormat="1" ht="3" customHeight="1">
      <c r="B173" s="70"/>
      <c r="E173" s="129"/>
      <c r="F173" s="129"/>
      <c r="J173" s="418"/>
      <c r="K173" s="101"/>
      <c r="L173" s="104"/>
      <c r="M173" s="104"/>
      <c r="N173" s="104"/>
      <c r="O173" s="104"/>
      <c r="P173" s="104"/>
      <c r="Q173" s="104"/>
      <c r="R173" s="104"/>
      <c r="S173" s="104"/>
    </row>
    <row r="174" spans="2:19" s="79" customFormat="1" ht="12" customHeight="1">
      <c r="B174" s="70"/>
      <c r="E174" s="541" t="s">
        <v>300</v>
      </c>
      <c r="F174" s="130" t="str">
        <f>F12</f>
        <v>parc.č. 14, k.ú. Mariánské Lázně</v>
      </c>
      <c r="I174" s="128"/>
      <c r="J174" s="419">
        <v>44844</v>
      </c>
      <c r="K174" s="101"/>
      <c r="L174" s="104"/>
      <c r="M174" s="104"/>
      <c r="N174" s="104"/>
      <c r="O174" s="104"/>
      <c r="P174" s="104"/>
      <c r="Q174" s="104"/>
      <c r="R174" s="104"/>
      <c r="S174" s="104"/>
    </row>
    <row r="175" spans="2:19" s="79" customFormat="1" ht="19.5" customHeight="1">
      <c r="B175" s="70"/>
      <c r="E175" s="541" t="s">
        <v>303</v>
      </c>
      <c r="F175" s="130" t="str">
        <f>F14</f>
        <v>Město Mariánské Lázně</v>
      </c>
      <c r="J175" s="418"/>
      <c r="K175" s="101"/>
      <c r="L175" s="104"/>
      <c r="M175" s="104"/>
      <c r="N175" s="104"/>
      <c r="O175" s="104"/>
      <c r="P175" s="104"/>
      <c r="Q175" s="104"/>
      <c r="R175" s="104"/>
      <c r="S175" s="104"/>
    </row>
    <row r="176" spans="2:19" s="79" customFormat="1" ht="35.25" customHeight="1">
      <c r="B176" s="70"/>
      <c r="E176" s="418" t="s">
        <v>312</v>
      </c>
      <c r="F176" s="657" t="str">
        <f>F19</f>
        <v>Ing.arch. M.Míka - Markant, Franze Kafky 835, Mariánské Lázně; IČ: 10337075</v>
      </c>
      <c r="G176" s="657"/>
      <c r="J176" s="502"/>
      <c r="K176" s="101"/>
      <c r="L176" s="104"/>
      <c r="M176" s="104"/>
      <c r="N176" s="104"/>
      <c r="O176" s="104"/>
      <c r="P176" s="104"/>
      <c r="Q176" s="104"/>
      <c r="R176" s="104"/>
      <c r="S176" s="104"/>
    </row>
    <row r="177" spans="2:19" s="79" customFormat="1" ht="22.5" customHeight="1">
      <c r="B177" s="70"/>
      <c r="E177" s="541" t="s">
        <v>306</v>
      </c>
      <c r="F177" s="130" t="str">
        <f>IF(F17="","",F17)</f>
        <v>výběrové řízení</v>
      </c>
      <c r="I177" s="128"/>
      <c r="J177" s="420"/>
      <c r="K177" s="101"/>
      <c r="L177" s="104"/>
      <c r="M177" s="104"/>
      <c r="N177" s="104"/>
      <c r="O177" s="104"/>
      <c r="P177" s="104"/>
      <c r="Q177" s="104"/>
      <c r="R177" s="104"/>
      <c r="S177" s="104"/>
    </row>
    <row r="178" spans="2:18" s="79" customFormat="1" ht="3.75" customHeight="1">
      <c r="B178" s="171"/>
      <c r="C178" s="172"/>
      <c r="D178" s="172"/>
      <c r="E178" s="173"/>
      <c r="F178" s="173"/>
      <c r="G178" s="172"/>
      <c r="H178" s="172"/>
      <c r="I178" s="172"/>
      <c r="J178" s="426"/>
      <c r="K178" s="101"/>
      <c r="L178" s="104"/>
      <c r="M178" s="104"/>
      <c r="N178" s="104"/>
      <c r="O178" s="104"/>
      <c r="P178" s="104"/>
      <c r="Q178" s="104"/>
      <c r="R178" s="104"/>
    </row>
    <row r="179" spans="2:19" s="153" customFormat="1" ht="29.25" customHeight="1">
      <c r="B179" s="152"/>
      <c r="C179" s="168"/>
      <c r="D179" s="169"/>
      <c r="E179" s="170" t="s">
        <v>192</v>
      </c>
      <c r="F179" s="170" t="s">
        <v>193</v>
      </c>
      <c r="G179" s="169" t="s">
        <v>334</v>
      </c>
      <c r="H179" s="169" t="s">
        <v>335</v>
      </c>
      <c r="I179" s="169" t="s">
        <v>336</v>
      </c>
      <c r="J179" s="427" t="s">
        <v>786</v>
      </c>
      <c r="K179" s="434"/>
      <c r="L179" s="374"/>
      <c r="M179" s="374"/>
      <c r="N179" s="374"/>
      <c r="O179" s="374"/>
      <c r="P179" s="374"/>
      <c r="Q179" s="374"/>
      <c r="R179" s="374"/>
      <c r="S179" s="165"/>
    </row>
    <row r="180" spans="2:61" s="95" customFormat="1" ht="15" customHeight="1">
      <c r="B180" s="94"/>
      <c r="C180" s="166"/>
      <c r="D180" s="167"/>
      <c r="E180" s="549" t="s">
        <v>337</v>
      </c>
      <c r="F180" s="549" t="s">
        <v>338</v>
      </c>
      <c r="G180" s="166"/>
      <c r="H180" s="166"/>
      <c r="I180" s="166"/>
      <c r="J180" s="428">
        <f>J181+J276+J415+J628+J630+J858+J861+J908+J965+J976+J985+J1000+J963+J964+J978+J881+J887+J906</f>
        <v>0</v>
      </c>
      <c r="K180" s="433"/>
      <c r="L180" s="161"/>
      <c r="M180" s="161"/>
      <c r="N180" s="375"/>
      <c r="O180" s="161"/>
      <c r="P180" s="375"/>
      <c r="Q180" s="161"/>
      <c r="R180" s="375"/>
      <c r="S180" s="161"/>
      <c r="AP180" s="96"/>
      <c r="AR180" s="97"/>
      <c r="AS180" s="97"/>
      <c r="AW180" s="96"/>
      <c r="BI180" s="98"/>
    </row>
    <row r="181" spans="2:61" s="95" customFormat="1" ht="18" customHeight="1">
      <c r="B181" s="190"/>
      <c r="D181" s="96"/>
      <c r="E181" s="111" t="s">
        <v>218</v>
      </c>
      <c r="F181" s="111" t="s">
        <v>379</v>
      </c>
      <c r="J181" s="445">
        <f>J271+J272+J273+J274+J275</f>
        <v>0</v>
      </c>
      <c r="K181" s="433"/>
      <c r="L181" s="161"/>
      <c r="M181" s="161"/>
      <c r="N181" s="375"/>
      <c r="O181" s="161"/>
      <c r="P181" s="375"/>
      <c r="Q181" s="161"/>
      <c r="R181" s="375"/>
      <c r="S181" s="161"/>
      <c r="AP181" s="96"/>
      <c r="AR181" s="97"/>
      <c r="AS181" s="97"/>
      <c r="AW181" s="96"/>
      <c r="BI181" s="98"/>
    </row>
    <row r="182" spans="2:63" s="79" customFormat="1" ht="1.5" customHeight="1" hidden="1">
      <c r="B182" s="70"/>
      <c r="C182" s="71"/>
      <c r="D182" s="71"/>
      <c r="E182" s="114"/>
      <c r="F182" s="110"/>
      <c r="G182" s="73" t="s">
        <v>341</v>
      </c>
      <c r="H182" s="74"/>
      <c r="I182" s="75">
        <v>44</v>
      </c>
      <c r="J182" s="614">
        <f>ROUND(I182*H182,2)</f>
        <v>0</v>
      </c>
      <c r="K182" s="101"/>
      <c r="L182" s="376"/>
      <c r="M182" s="377"/>
      <c r="N182" s="377"/>
      <c r="O182" s="377"/>
      <c r="P182" s="377"/>
      <c r="Q182" s="377"/>
      <c r="R182" s="377"/>
      <c r="S182" s="104"/>
      <c r="AP182" s="80"/>
      <c r="AR182" s="80"/>
      <c r="AS182" s="80"/>
      <c r="AW182" s="80"/>
      <c r="BC182" s="81"/>
      <c r="BD182" s="81"/>
      <c r="BE182" s="81"/>
      <c r="BF182" s="81"/>
      <c r="BG182" s="81"/>
      <c r="BH182" s="80"/>
      <c r="BI182" s="81"/>
      <c r="BJ182" s="80"/>
      <c r="BK182" s="80"/>
    </row>
    <row r="183" spans="2:49" s="92" customFormat="1" ht="9" customHeight="1" hidden="1">
      <c r="B183" s="91"/>
      <c r="D183" s="84"/>
      <c r="E183" s="130"/>
      <c r="F183" s="108"/>
      <c r="H183" s="93"/>
      <c r="J183" s="407"/>
      <c r="K183" s="102"/>
      <c r="L183" s="105"/>
      <c r="M183" s="105"/>
      <c r="N183" s="105"/>
      <c r="O183" s="105"/>
      <c r="P183" s="105"/>
      <c r="Q183" s="105"/>
      <c r="R183" s="105"/>
      <c r="S183" s="105"/>
      <c r="AR183" s="93"/>
      <c r="AS183" s="93"/>
      <c r="AW183" s="93"/>
    </row>
    <row r="184" spans="2:49" s="83" customFormat="1" ht="9" customHeight="1" hidden="1">
      <c r="B184" s="82"/>
      <c r="D184" s="84"/>
      <c r="E184" s="130"/>
      <c r="F184" s="109"/>
      <c r="H184" s="86"/>
      <c r="J184" s="407"/>
      <c r="K184" s="100"/>
      <c r="L184" s="103"/>
      <c r="M184" s="103"/>
      <c r="N184" s="103"/>
      <c r="O184" s="103"/>
      <c r="P184" s="103"/>
      <c r="Q184" s="103"/>
      <c r="R184" s="103"/>
      <c r="S184" s="103"/>
      <c r="AR184" s="85"/>
      <c r="AS184" s="85"/>
      <c r="AW184" s="85"/>
    </row>
    <row r="185" spans="2:49" s="92" customFormat="1" ht="9" customHeight="1" hidden="1">
      <c r="B185" s="91"/>
      <c r="D185" s="84"/>
      <c r="E185" s="130"/>
      <c r="F185" s="108"/>
      <c r="H185" s="93"/>
      <c r="J185" s="407"/>
      <c r="K185" s="102"/>
      <c r="L185" s="105"/>
      <c r="M185" s="105"/>
      <c r="N185" s="105"/>
      <c r="O185" s="105"/>
      <c r="P185" s="105"/>
      <c r="Q185" s="105"/>
      <c r="R185" s="105"/>
      <c r="S185" s="105"/>
      <c r="AR185" s="93"/>
      <c r="AS185" s="93"/>
      <c r="AW185" s="93"/>
    </row>
    <row r="186" spans="2:49" s="83" customFormat="1" ht="9" customHeight="1" hidden="1">
      <c r="B186" s="82"/>
      <c r="D186" s="84"/>
      <c r="E186" s="130"/>
      <c r="F186" s="109"/>
      <c r="H186" s="86"/>
      <c r="J186" s="407"/>
      <c r="K186" s="100"/>
      <c r="L186" s="103"/>
      <c r="M186" s="103"/>
      <c r="N186" s="103"/>
      <c r="O186" s="103"/>
      <c r="P186" s="103"/>
      <c r="Q186" s="103"/>
      <c r="R186" s="103"/>
      <c r="S186" s="103"/>
      <c r="AR186" s="85"/>
      <c r="AS186" s="85"/>
      <c r="AW186" s="85"/>
    </row>
    <row r="187" spans="2:63" s="79" customFormat="1" ht="9" customHeight="1" hidden="1">
      <c r="B187" s="70"/>
      <c r="C187" s="71"/>
      <c r="D187" s="71"/>
      <c r="E187" s="114"/>
      <c r="F187" s="110"/>
      <c r="G187" s="73" t="s">
        <v>343</v>
      </c>
      <c r="H187" s="74"/>
      <c r="I187" s="75">
        <v>68.9</v>
      </c>
      <c r="J187" s="614">
        <f>ROUND(I187*H187,2)</f>
        <v>0</v>
      </c>
      <c r="K187" s="101"/>
      <c r="L187" s="376"/>
      <c r="M187" s="377"/>
      <c r="N187" s="377"/>
      <c r="O187" s="377"/>
      <c r="P187" s="377"/>
      <c r="Q187" s="377"/>
      <c r="R187" s="377"/>
      <c r="S187" s="104"/>
      <c r="AP187" s="80"/>
      <c r="AR187" s="80"/>
      <c r="AS187" s="80"/>
      <c r="AW187" s="80"/>
      <c r="BC187" s="81"/>
      <c r="BD187" s="81"/>
      <c r="BE187" s="81"/>
      <c r="BF187" s="81"/>
      <c r="BG187" s="81"/>
      <c r="BH187" s="80"/>
      <c r="BI187" s="81"/>
      <c r="BJ187" s="80"/>
      <c r="BK187" s="80"/>
    </row>
    <row r="188" spans="2:49" s="92" customFormat="1" ht="9" customHeight="1" hidden="1">
      <c r="B188" s="91"/>
      <c r="D188" s="84"/>
      <c r="E188" s="130"/>
      <c r="F188" s="108"/>
      <c r="H188" s="93"/>
      <c r="J188" s="407"/>
      <c r="K188" s="102"/>
      <c r="L188" s="105"/>
      <c r="M188" s="105"/>
      <c r="N188" s="105"/>
      <c r="O188" s="105"/>
      <c r="P188" s="105"/>
      <c r="Q188" s="105"/>
      <c r="R188" s="105"/>
      <c r="S188" s="105"/>
      <c r="AR188" s="93"/>
      <c r="AS188" s="93"/>
      <c r="AW188" s="93"/>
    </row>
    <row r="189" spans="2:49" s="92" customFormat="1" ht="9" customHeight="1" hidden="1">
      <c r="B189" s="91"/>
      <c r="D189" s="84"/>
      <c r="E189" s="130"/>
      <c r="F189" s="108"/>
      <c r="H189" s="93"/>
      <c r="J189" s="407"/>
      <c r="K189" s="102"/>
      <c r="L189" s="105"/>
      <c r="M189" s="105"/>
      <c r="N189" s="105"/>
      <c r="O189" s="105"/>
      <c r="P189" s="105"/>
      <c r="Q189" s="105"/>
      <c r="R189" s="105"/>
      <c r="S189" s="105"/>
      <c r="AR189" s="93"/>
      <c r="AS189" s="93"/>
      <c r="AW189" s="93"/>
    </row>
    <row r="190" spans="2:49" s="83" customFormat="1" ht="9" customHeight="1" hidden="1">
      <c r="B190" s="82"/>
      <c r="D190" s="84"/>
      <c r="E190" s="130"/>
      <c r="F190" s="109"/>
      <c r="H190" s="86"/>
      <c r="J190" s="407"/>
      <c r="K190" s="100"/>
      <c r="L190" s="103"/>
      <c r="M190" s="103"/>
      <c r="N190" s="103"/>
      <c r="O190" s="103"/>
      <c r="P190" s="103"/>
      <c r="Q190" s="103"/>
      <c r="R190" s="103"/>
      <c r="S190" s="103"/>
      <c r="AR190" s="85"/>
      <c r="AS190" s="85"/>
      <c r="AW190" s="85"/>
    </row>
    <row r="191" spans="2:63" s="79" customFormat="1" ht="7.5" customHeight="1" hidden="1">
      <c r="B191" s="70"/>
      <c r="C191" s="71"/>
      <c r="D191" s="71"/>
      <c r="E191" s="114"/>
      <c r="F191" s="110"/>
      <c r="G191" s="73" t="s">
        <v>343</v>
      </c>
      <c r="H191" s="74"/>
      <c r="I191" s="75">
        <v>87.2</v>
      </c>
      <c r="J191" s="614">
        <f>ROUND(I191*H191,2)</f>
        <v>0</v>
      </c>
      <c r="K191" s="101"/>
      <c r="L191" s="376"/>
      <c r="M191" s="377"/>
      <c r="N191" s="377"/>
      <c r="O191" s="377"/>
      <c r="P191" s="377"/>
      <c r="Q191" s="377"/>
      <c r="R191" s="377"/>
      <c r="S191" s="104"/>
      <c r="AP191" s="80"/>
      <c r="AR191" s="80"/>
      <c r="AS191" s="80"/>
      <c r="AW191" s="80"/>
      <c r="BC191" s="81"/>
      <c r="BD191" s="81"/>
      <c r="BE191" s="81"/>
      <c r="BF191" s="81"/>
      <c r="BG191" s="81"/>
      <c r="BH191" s="80"/>
      <c r="BI191" s="81"/>
      <c r="BJ191" s="80"/>
      <c r="BK191" s="80"/>
    </row>
    <row r="192" spans="2:49" s="92" customFormat="1" ht="9" customHeight="1" hidden="1">
      <c r="B192" s="91"/>
      <c r="D192" s="84"/>
      <c r="E192" s="130" t="s">
        <v>298</v>
      </c>
      <c r="F192" s="108"/>
      <c r="H192" s="93"/>
      <c r="J192" s="407"/>
      <c r="K192" s="102"/>
      <c r="L192" s="105"/>
      <c r="M192" s="105"/>
      <c r="N192" s="105"/>
      <c r="O192" s="105"/>
      <c r="P192" s="105"/>
      <c r="Q192" s="105"/>
      <c r="R192" s="105"/>
      <c r="S192" s="105"/>
      <c r="AR192" s="93"/>
      <c r="AS192" s="93"/>
      <c r="AW192" s="93"/>
    </row>
    <row r="193" spans="2:49" s="83" customFormat="1" ht="9" customHeight="1" hidden="1">
      <c r="B193" s="82"/>
      <c r="D193" s="84"/>
      <c r="E193" s="130" t="s">
        <v>298</v>
      </c>
      <c r="F193" s="109"/>
      <c r="H193" s="86"/>
      <c r="J193" s="407"/>
      <c r="K193" s="100"/>
      <c r="L193" s="103"/>
      <c r="M193" s="103"/>
      <c r="N193" s="103"/>
      <c r="O193" s="103"/>
      <c r="P193" s="103"/>
      <c r="Q193" s="103"/>
      <c r="R193" s="103"/>
      <c r="S193" s="103"/>
      <c r="AR193" s="85"/>
      <c r="AS193" s="85"/>
      <c r="AW193" s="85"/>
    </row>
    <row r="194" spans="2:49" s="92" customFormat="1" ht="9" customHeight="1" hidden="1">
      <c r="B194" s="91"/>
      <c r="D194" s="84"/>
      <c r="E194" s="130" t="s">
        <v>298</v>
      </c>
      <c r="F194" s="108"/>
      <c r="H194" s="93"/>
      <c r="J194" s="407"/>
      <c r="K194" s="102"/>
      <c r="L194" s="105"/>
      <c r="M194" s="105"/>
      <c r="N194" s="105"/>
      <c r="O194" s="105"/>
      <c r="P194" s="105"/>
      <c r="Q194" s="105"/>
      <c r="R194" s="105"/>
      <c r="S194" s="105"/>
      <c r="AR194" s="93"/>
      <c r="AS194" s="93"/>
      <c r="AW194" s="93"/>
    </row>
    <row r="195" spans="2:49" s="83" customFormat="1" ht="9" customHeight="1" hidden="1">
      <c r="B195" s="82"/>
      <c r="D195" s="84"/>
      <c r="E195" s="130" t="s">
        <v>298</v>
      </c>
      <c r="F195" s="109"/>
      <c r="H195" s="86"/>
      <c r="J195" s="407"/>
      <c r="K195" s="100"/>
      <c r="L195" s="103"/>
      <c r="M195" s="103"/>
      <c r="N195" s="103"/>
      <c r="O195" s="103"/>
      <c r="P195" s="103"/>
      <c r="Q195" s="103"/>
      <c r="R195" s="103"/>
      <c r="S195" s="103"/>
      <c r="AR195" s="85"/>
      <c r="AS195" s="85"/>
      <c r="AW195" s="85"/>
    </row>
    <row r="196" spans="2:49" s="92" customFormat="1" ht="9" customHeight="1" hidden="1">
      <c r="B196" s="91"/>
      <c r="D196" s="84"/>
      <c r="E196" s="130" t="s">
        <v>298</v>
      </c>
      <c r="F196" s="108"/>
      <c r="H196" s="93"/>
      <c r="J196" s="407"/>
      <c r="K196" s="102"/>
      <c r="L196" s="105"/>
      <c r="M196" s="105"/>
      <c r="N196" s="105"/>
      <c r="O196" s="105"/>
      <c r="P196" s="105"/>
      <c r="Q196" s="105"/>
      <c r="R196" s="105"/>
      <c r="S196" s="105"/>
      <c r="AR196" s="93"/>
      <c r="AS196" s="93"/>
      <c r="AW196" s="93"/>
    </row>
    <row r="197" spans="2:49" s="83" customFormat="1" ht="9" customHeight="1" hidden="1">
      <c r="B197" s="82"/>
      <c r="D197" s="84"/>
      <c r="E197" s="130" t="s">
        <v>298</v>
      </c>
      <c r="F197" s="109"/>
      <c r="H197" s="86"/>
      <c r="J197" s="407"/>
      <c r="K197" s="100"/>
      <c r="L197" s="103"/>
      <c r="M197" s="103"/>
      <c r="N197" s="103"/>
      <c r="O197" s="103"/>
      <c r="P197" s="103"/>
      <c r="Q197" s="103"/>
      <c r="R197" s="103"/>
      <c r="S197" s="103"/>
      <c r="AR197" s="85"/>
      <c r="AS197" s="85"/>
      <c r="AW197" s="85"/>
    </row>
    <row r="198" spans="2:63" s="79" customFormat="1" ht="9" customHeight="1" hidden="1">
      <c r="B198" s="70"/>
      <c r="C198" s="71"/>
      <c r="D198" s="71"/>
      <c r="E198" s="114" t="s">
        <v>345</v>
      </c>
      <c r="F198" s="110" t="s">
        <v>373</v>
      </c>
      <c r="G198" s="73" t="s">
        <v>343</v>
      </c>
      <c r="H198" s="74"/>
      <c r="I198" s="75">
        <v>36.9</v>
      </c>
      <c r="J198" s="614">
        <f>ROUND(I198*H198,2)</f>
        <v>0</v>
      </c>
      <c r="K198" s="101"/>
      <c r="L198" s="376"/>
      <c r="M198" s="377"/>
      <c r="N198" s="377"/>
      <c r="O198" s="377"/>
      <c r="P198" s="377"/>
      <c r="Q198" s="377"/>
      <c r="R198" s="377"/>
      <c r="S198" s="104"/>
      <c r="AP198" s="80"/>
      <c r="AR198" s="80"/>
      <c r="AS198" s="80"/>
      <c r="AW198" s="80"/>
      <c r="BC198" s="81"/>
      <c r="BD198" s="81"/>
      <c r="BE198" s="81"/>
      <c r="BF198" s="81"/>
      <c r="BG198" s="81"/>
      <c r="BH198" s="80"/>
      <c r="BI198" s="81"/>
      <c r="BJ198" s="80"/>
      <c r="BK198" s="80"/>
    </row>
    <row r="199" spans="2:49" s="92" customFormat="1" ht="9" customHeight="1" hidden="1">
      <c r="B199" s="91"/>
      <c r="D199" s="84"/>
      <c r="E199" s="130" t="s">
        <v>298</v>
      </c>
      <c r="F199" s="108"/>
      <c r="H199" s="93"/>
      <c r="J199" s="407"/>
      <c r="K199" s="102"/>
      <c r="L199" s="105"/>
      <c r="M199" s="105"/>
      <c r="N199" s="105"/>
      <c r="O199" s="105"/>
      <c r="P199" s="105"/>
      <c r="Q199" s="105"/>
      <c r="R199" s="105"/>
      <c r="S199" s="105"/>
      <c r="AR199" s="93"/>
      <c r="AS199" s="93"/>
      <c r="AW199" s="93"/>
    </row>
    <row r="200" spans="2:49" s="83" customFormat="1" ht="9" customHeight="1" hidden="1">
      <c r="B200" s="82"/>
      <c r="D200" s="84"/>
      <c r="E200" s="130" t="s">
        <v>298</v>
      </c>
      <c r="F200" s="109"/>
      <c r="H200" s="86"/>
      <c r="J200" s="407"/>
      <c r="K200" s="100"/>
      <c r="L200" s="103"/>
      <c r="M200" s="103"/>
      <c r="N200" s="103"/>
      <c r="O200" s="103"/>
      <c r="P200" s="103"/>
      <c r="Q200" s="103"/>
      <c r="R200" s="103"/>
      <c r="S200" s="103"/>
      <c r="AR200" s="85"/>
      <c r="AS200" s="85"/>
      <c r="AW200" s="85"/>
    </row>
    <row r="201" spans="2:63" s="79" customFormat="1" ht="9" customHeight="1" hidden="1">
      <c r="B201" s="70"/>
      <c r="C201" s="71"/>
      <c r="D201" s="71"/>
      <c r="E201" s="114" t="s">
        <v>346</v>
      </c>
      <c r="F201" s="110" t="s">
        <v>1036</v>
      </c>
      <c r="G201" s="73" t="s">
        <v>347</v>
      </c>
      <c r="H201" s="74"/>
      <c r="I201" s="75">
        <v>51.4</v>
      </c>
      <c r="J201" s="614">
        <f>ROUND(I201*H201,2)</f>
        <v>0</v>
      </c>
      <c r="K201" s="101"/>
      <c r="L201" s="376"/>
      <c r="M201" s="377"/>
      <c r="N201" s="377"/>
      <c r="O201" s="377"/>
      <c r="P201" s="377"/>
      <c r="Q201" s="377"/>
      <c r="R201" s="377"/>
      <c r="S201" s="104"/>
      <c r="AP201" s="80"/>
      <c r="AR201" s="80"/>
      <c r="AS201" s="80"/>
      <c r="AW201" s="80"/>
      <c r="BC201" s="81"/>
      <c r="BD201" s="81"/>
      <c r="BE201" s="81"/>
      <c r="BF201" s="81"/>
      <c r="BG201" s="81"/>
      <c r="BH201" s="80"/>
      <c r="BI201" s="81"/>
      <c r="BJ201" s="80"/>
      <c r="BK201" s="80"/>
    </row>
    <row r="202" spans="2:49" s="92" customFormat="1" ht="9" customHeight="1" hidden="1">
      <c r="B202" s="91"/>
      <c r="D202" s="84"/>
      <c r="E202" s="130" t="s">
        <v>298</v>
      </c>
      <c r="F202" s="108"/>
      <c r="H202" s="93"/>
      <c r="J202" s="407"/>
      <c r="K202" s="102"/>
      <c r="L202" s="105"/>
      <c r="M202" s="105"/>
      <c r="N202" s="105"/>
      <c r="O202" s="105"/>
      <c r="P202" s="105"/>
      <c r="Q202" s="105"/>
      <c r="R202" s="105"/>
      <c r="S202" s="105"/>
      <c r="AR202" s="93"/>
      <c r="AS202" s="93"/>
      <c r="AW202" s="93"/>
    </row>
    <row r="203" spans="2:49" s="83" customFormat="1" ht="9" customHeight="1" hidden="1">
      <c r="B203" s="82"/>
      <c r="D203" s="84"/>
      <c r="E203" s="130" t="s">
        <v>298</v>
      </c>
      <c r="F203" s="109"/>
      <c r="H203" s="86"/>
      <c r="J203" s="407"/>
      <c r="K203" s="100"/>
      <c r="L203" s="103"/>
      <c r="M203" s="103"/>
      <c r="N203" s="103"/>
      <c r="O203" s="103"/>
      <c r="P203" s="103"/>
      <c r="Q203" s="103"/>
      <c r="R203" s="103"/>
      <c r="S203" s="103"/>
      <c r="AR203" s="85"/>
      <c r="AS203" s="85"/>
      <c r="AW203" s="85"/>
    </row>
    <row r="204" spans="2:63" s="79" customFormat="1" ht="9" customHeight="1" hidden="1">
      <c r="B204" s="70"/>
      <c r="C204" s="71"/>
      <c r="D204" s="71"/>
      <c r="E204" s="114" t="s">
        <v>348</v>
      </c>
      <c r="F204" s="110"/>
      <c r="G204" s="73" t="s">
        <v>347</v>
      </c>
      <c r="H204" s="74"/>
      <c r="I204" s="75">
        <v>36.6</v>
      </c>
      <c r="J204" s="614">
        <f>ROUND(I204*H204,2)</f>
        <v>0</v>
      </c>
      <c r="K204" s="101"/>
      <c r="L204" s="376"/>
      <c r="M204" s="377"/>
      <c r="N204" s="377"/>
      <c r="O204" s="377"/>
      <c r="P204" s="377"/>
      <c r="Q204" s="377"/>
      <c r="R204" s="377"/>
      <c r="S204" s="104"/>
      <c r="AP204" s="80"/>
      <c r="AR204" s="80"/>
      <c r="AS204" s="80"/>
      <c r="AW204" s="80"/>
      <c r="BC204" s="81"/>
      <c r="BD204" s="81"/>
      <c r="BE204" s="81"/>
      <c r="BF204" s="81"/>
      <c r="BG204" s="81"/>
      <c r="BH204" s="80"/>
      <c r="BI204" s="81"/>
      <c r="BJ204" s="80"/>
      <c r="BK204" s="80"/>
    </row>
    <row r="205" spans="2:49" s="83" customFormat="1" ht="9" customHeight="1" hidden="1">
      <c r="B205" s="82"/>
      <c r="D205" s="84"/>
      <c r="E205" s="130" t="s">
        <v>298</v>
      </c>
      <c r="F205" s="109"/>
      <c r="H205" s="86"/>
      <c r="J205" s="407"/>
      <c r="K205" s="100"/>
      <c r="L205" s="103"/>
      <c r="M205" s="103"/>
      <c r="N205" s="103"/>
      <c r="O205" s="103"/>
      <c r="P205" s="103"/>
      <c r="Q205" s="103"/>
      <c r="R205" s="103"/>
      <c r="S205" s="103"/>
      <c r="AR205" s="85"/>
      <c r="AS205" s="85"/>
      <c r="AW205" s="85"/>
    </row>
    <row r="206" spans="2:49" s="92" customFormat="1" ht="9" customHeight="1" hidden="1">
      <c r="B206" s="91"/>
      <c r="D206" s="84"/>
      <c r="E206" s="130" t="s">
        <v>298</v>
      </c>
      <c r="F206" s="108"/>
      <c r="H206" s="93"/>
      <c r="J206" s="407"/>
      <c r="K206" s="102"/>
      <c r="L206" s="105"/>
      <c r="M206" s="105"/>
      <c r="N206" s="105"/>
      <c r="O206" s="105"/>
      <c r="P206" s="105"/>
      <c r="Q206" s="105"/>
      <c r="R206" s="105"/>
      <c r="S206" s="105"/>
      <c r="AR206" s="93"/>
      <c r="AS206" s="93"/>
      <c r="AW206" s="93"/>
    </row>
    <row r="207" spans="2:63" s="79" customFormat="1" ht="9" customHeight="1" hidden="1">
      <c r="B207" s="70"/>
      <c r="C207" s="71"/>
      <c r="D207" s="71"/>
      <c r="E207" s="114" t="s">
        <v>349</v>
      </c>
      <c r="F207" s="110" t="s">
        <v>375</v>
      </c>
      <c r="G207" s="73" t="s">
        <v>343</v>
      </c>
      <c r="H207" s="74"/>
      <c r="I207" s="75">
        <v>80.7</v>
      </c>
      <c r="J207" s="614">
        <f>ROUND(I207*H207,2)</f>
        <v>0</v>
      </c>
      <c r="K207" s="101"/>
      <c r="L207" s="376"/>
      <c r="M207" s="377"/>
      <c r="N207" s="377"/>
      <c r="O207" s="377"/>
      <c r="P207" s="377"/>
      <c r="Q207" s="377"/>
      <c r="R207" s="377"/>
      <c r="S207" s="104"/>
      <c r="AP207" s="80"/>
      <c r="AR207" s="80"/>
      <c r="AS207" s="80"/>
      <c r="AW207" s="80"/>
      <c r="BC207" s="81"/>
      <c r="BD207" s="81"/>
      <c r="BE207" s="81"/>
      <c r="BF207" s="81"/>
      <c r="BG207" s="81"/>
      <c r="BH207" s="80"/>
      <c r="BI207" s="81"/>
      <c r="BJ207" s="80"/>
      <c r="BK207" s="80"/>
    </row>
    <row r="208" spans="2:49" s="92" customFormat="1" ht="9" customHeight="1" hidden="1">
      <c r="B208" s="91"/>
      <c r="D208" s="84"/>
      <c r="E208" s="130"/>
      <c r="F208" s="108"/>
      <c r="H208" s="93"/>
      <c r="J208" s="407"/>
      <c r="K208" s="102"/>
      <c r="L208" s="105"/>
      <c r="M208" s="105"/>
      <c r="N208" s="105"/>
      <c r="O208" s="105"/>
      <c r="P208" s="105"/>
      <c r="Q208" s="105"/>
      <c r="R208" s="105"/>
      <c r="S208" s="105"/>
      <c r="AR208" s="93"/>
      <c r="AS208" s="93"/>
      <c r="AW208" s="93"/>
    </row>
    <row r="209" spans="2:49" s="92" customFormat="1" ht="9" customHeight="1" hidden="1">
      <c r="B209" s="91"/>
      <c r="D209" s="84"/>
      <c r="E209" s="130"/>
      <c r="F209" s="108"/>
      <c r="H209" s="93"/>
      <c r="J209" s="407"/>
      <c r="K209" s="102"/>
      <c r="L209" s="105"/>
      <c r="M209" s="105"/>
      <c r="N209" s="105"/>
      <c r="O209" s="105"/>
      <c r="P209" s="105"/>
      <c r="Q209" s="105"/>
      <c r="R209" s="105"/>
      <c r="S209" s="105"/>
      <c r="AR209" s="93"/>
      <c r="AS209" s="93"/>
      <c r="AW209" s="93"/>
    </row>
    <row r="210" spans="2:49" s="92" customFormat="1" ht="9" customHeight="1" hidden="1">
      <c r="B210" s="91"/>
      <c r="D210" s="84"/>
      <c r="E210" s="130"/>
      <c r="F210" s="108"/>
      <c r="H210" s="93"/>
      <c r="J210" s="407"/>
      <c r="K210" s="102"/>
      <c r="L210" s="105"/>
      <c r="M210" s="105"/>
      <c r="N210" s="105"/>
      <c r="O210" s="105"/>
      <c r="P210" s="105"/>
      <c r="Q210" s="105"/>
      <c r="R210" s="105"/>
      <c r="S210" s="105"/>
      <c r="AR210" s="93"/>
      <c r="AS210" s="93"/>
      <c r="AW210" s="93"/>
    </row>
    <row r="211" spans="2:49" s="92" customFormat="1" ht="9" customHeight="1" hidden="1">
      <c r="B211" s="91"/>
      <c r="D211" s="84"/>
      <c r="E211" s="130"/>
      <c r="F211" s="108"/>
      <c r="H211" s="93"/>
      <c r="J211" s="407"/>
      <c r="K211" s="102"/>
      <c r="L211" s="105"/>
      <c r="M211" s="105"/>
      <c r="N211" s="105"/>
      <c r="O211" s="105"/>
      <c r="P211" s="105"/>
      <c r="Q211" s="105"/>
      <c r="R211" s="105"/>
      <c r="S211" s="105"/>
      <c r="AR211" s="93"/>
      <c r="AS211" s="93"/>
      <c r="AW211" s="93"/>
    </row>
    <row r="212" spans="2:49" s="92" customFormat="1" ht="9" customHeight="1" hidden="1">
      <c r="B212" s="91"/>
      <c r="D212" s="84"/>
      <c r="E212" s="130"/>
      <c r="F212" s="108"/>
      <c r="H212" s="93"/>
      <c r="J212" s="407"/>
      <c r="K212" s="102"/>
      <c r="L212" s="105"/>
      <c r="M212" s="105"/>
      <c r="N212" s="105"/>
      <c r="O212" s="105"/>
      <c r="P212" s="105"/>
      <c r="Q212" s="105"/>
      <c r="R212" s="105"/>
      <c r="S212" s="105"/>
      <c r="AR212" s="93"/>
      <c r="AS212" s="93"/>
      <c r="AW212" s="93"/>
    </row>
    <row r="213" spans="2:49" s="92" customFormat="1" ht="9" customHeight="1" hidden="1">
      <c r="B213" s="91"/>
      <c r="D213" s="84"/>
      <c r="E213" s="130"/>
      <c r="F213" s="108"/>
      <c r="H213" s="93"/>
      <c r="J213" s="407"/>
      <c r="K213" s="102"/>
      <c r="L213" s="105"/>
      <c r="M213" s="105"/>
      <c r="N213" s="105"/>
      <c r="O213" s="105"/>
      <c r="P213" s="105"/>
      <c r="Q213" s="105"/>
      <c r="R213" s="105"/>
      <c r="S213" s="105"/>
      <c r="AR213" s="93"/>
      <c r="AS213" s="93"/>
      <c r="AW213" s="93"/>
    </row>
    <row r="214" spans="2:49" s="83" customFormat="1" ht="9" customHeight="1" hidden="1">
      <c r="B214" s="82"/>
      <c r="D214" s="84"/>
      <c r="E214" s="130"/>
      <c r="F214" s="109"/>
      <c r="H214" s="86"/>
      <c r="J214" s="407"/>
      <c r="K214" s="100"/>
      <c r="L214" s="103"/>
      <c r="M214" s="103"/>
      <c r="N214" s="103"/>
      <c r="O214" s="103"/>
      <c r="P214" s="103"/>
      <c r="Q214" s="103"/>
      <c r="R214" s="103"/>
      <c r="S214" s="103"/>
      <c r="AR214" s="85"/>
      <c r="AS214" s="85"/>
      <c r="AW214" s="85"/>
    </row>
    <row r="215" spans="10:11" ht="9" customHeight="1" hidden="1">
      <c r="J215" s="405"/>
      <c r="K215" s="466"/>
    </row>
    <row r="216" spans="2:49" s="83" customFormat="1" ht="9" customHeight="1" hidden="1">
      <c r="B216" s="82"/>
      <c r="D216" s="84"/>
      <c r="E216" s="130"/>
      <c r="F216" s="109"/>
      <c r="H216" s="86"/>
      <c r="J216" s="407"/>
      <c r="K216" s="100"/>
      <c r="L216" s="103"/>
      <c r="M216" s="103"/>
      <c r="N216" s="103"/>
      <c r="O216" s="103"/>
      <c r="P216" s="103"/>
      <c r="Q216" s="103"/>
      <c r="R216" s="103"/>
      <c r="S216" s="103"/>
      <c r="AR216" s="85"/>
      <c r="AS216" s="85"/>
      <c r="AW216" s="85"/>
    </row>
    <row r="217" spans="2:49" s="92" customFormat="1" ht="9" customHeight="1" hidden="1">
      <c r="B217" s="91"/>
      <c r="D217" s="84"/>
      <c r="E217" s="130"/>
      <c r="F217" s="108"/>
      <c r="H217" s="93"/>
      <c r="J217" s="407"/>
      <c r="K217" s="102"/>
      <c r="L217" s="105"/>
      <c r="M217" s="105"/>
      <c r="N217" s="105"/>
      <c r="O217" s="105"/>
      <c r="P217" s="105"/>
      <c r="Q217" s="105"/>
      <c r="R217" s="105"/>
      <c r="S217" s="105"/>
      <c r="AR217" s="93"/>
      <c r="AS217" s="93"/>
      <c r="AW217" s="93"/>
    </row>
    <row r="218" spans="2:49" s="83" customFormat="1" ht="9" customHeight="1" hidden="1">
      <c r="B218" s="82"/>
      <c r="D218" s="84"/>
      <c r="E218" s="130"/>
      <c r="F218" s="109"/>
      <c r="H218" s="86"/>
      <c r="J218" s="407"/>
      <c r="K218" s="100"/>
      <c r="L218" s="103"/>
      <c r="M218" s="103"/>
      <c r="N218" s="103"/>
      <c r="O218" s="103"/>
      <c r="P218" s="103"/>
      <c r="Q218" s="103"/>
      <c r="R218" s="103"/>
      <c r="S218" s="103"/>
      <c r="AR218" s="85"/>
      <c r="AS218" s="85"/>
      <c r="AW218" s="85"/>
    </row>
    <row r="219" spans="2:63" s="79" customFormat="1" ht="9" customHeight="1" hidden="1">
      <c r="B219" s="70"/>
      <c r="C219" s="71"/>
      <c r="D219" s="71"/>
      <c r="E219" s="114"/>
      <c r="F219" s="110"/>
      <c r="G219" s="73" t="s">
        <v>341</v>
      </c>
      <c r="H219" s="74"/>
      <c r="I219" s="75">
        <v>28.5</v>
      </c>
      <c r="J219" s="614">
        <f>ROUND(I219*H219,2)</f>
        <v>0</v>
      </c>
      <c r="K219" s="101"/>
      <c r="L219" s="376"/>
      <c r="M219" s="377"/>
      <c r="N219" s="377"/>
      <c r="O219" s="377"/>
      <c r="P219" s="377"/>
      <c r="Q219" s="377"/>
      <c r="R219" s="377"/>
      <c r="S219" s="104"/>
      <c r="AP219" s="80"/>
      <c r="AR219" s="80"/>
      <c r="AS219" s="80"/>
      <c r="AW219" s="80"/>
      <c r="BC219" s="81"/>
      <c r="BD219" s="81"/>
      <c r="BE219" s="81"/>
      <c r="BF219" s="81"/>
      <c r="BG219" s="81"/>
      <c r="BH219" s="80"/>
      <c r="BI219" s="81"/>
      <c r="BJ219" s="80"/>
      <c r="BK219" s="80"/>
    </row>
    <row r="220" spans="2:49" s="83" customFormat="1" ht="9" customHeight="1" hidden="1">
      <c r="B220" s="82"/>
      <c r="D220" s="84"/>
      <c r="E220" s="129"/>
      <c r="F220" s="109"/>
      <c r="H220" s="86"/>
      <c r="J220" s="407"/>
      <c r="K220" s="100"/>
      <c r="L220" s="103"/>
      <c r="M220" s="103"/>
      <c r="N220" s="103"/>
      <c r="O220" s="103"/>
      <c r="P220" s="103"/>
      <c r="Q220" s="103"/>
      <c r="R220" s="103"/>
      <c r="S220" s="103"/>
      <c r="AR220" s="85"/>
      <c r="AS220" s="85"/>
      <c r="AW220" s="85"/>
    </row>
    <row r="221" spans="2:63" s="79" customFormat="1" ht="9" customHeight="1" hidden="1">
      <c r="B221" s="70"/>
      <c r="C221" s="71"/>
      <c r="D221" s="71"/>
      <c r="E221" s="114"/>
      <c r="F221" s="110"/>
      <c r="G221" s="73" t="s">
        <v>341</v>
      </c>
      <c r="H221" s="74"/>
      <c r="I221" s="75">
        <v>242</v>
      </c>
      <c r="J221" s="614">
        <f>ROUND(I221*H221,2)</f>
        <v>0</v>
      </c>
      <c r="K221" s="101"/>
      <c r="L221" s="376"/>
      <c r="M221" s="377"/>
      <c r="N221" s="377"/>
      <c r="O221" s="377"/>
      <c r="P221" s="377"/>
      <c r="Q221" s="377"/>
      <c r="R221" s="377"/>
      <c r="S221" s="104"/>
      <c r="AP221" s="80"/>
      <c r="AR221" s="80"/>
      <c r="AS221" s="80"/>
      <c r="AW221" s="80"/>
      <c r="BC221" s="81"/>
      <c r="BD221" s="81"/>
      <c r="BE221" s="81"/>
      <c r="BF221" s="81"/>
      <c r="BG221" s="81"/>
      <c r="BH221" s="80"/>
      <c r="BI221" s="81"/>
      <c r="BJ221" s="80"/>
      <c r="BK221" s="80"/>
    </row>
    <row r="222" spans="2:49" s="92" customFormat="1" ht="0.75" customHeight="1" hidden="1">
      <c r="B222" s="91"/>
      <c r="D222" s="84"/>
      <c r="E222" s="130"/>
      <c r="F222" s="108"/>
      <c r="H222" s="93"/>
      <c r="J222" s="407"/>
      <c r="K222" s="102"/>
      <c r="L222" s="105"/>
      <c r="M222" s="105"/>
      <c r="N222" s="105"/>
      <c r="O222" s="105"/>
      <c r="P222" s="105"/>
      <c r="Q222" s="105"/>
      <c r="R222" s="105"/>
      <c r="S222" s="105"/>
      <c r="AR222" s="93"/>
      <c r="AS222" s="93"/>
      <c r="AW222" s="93"/>
    </row>
    <row r="223" spans="2:49" s="92" customFormat="1" ht="9" customHeight="1" hidden="1">
      <c r="B223" s="91"/>
      <c r="D223" s="84"/>
      <c r="E223" s="130"/>
      <c r="F223" s="108"/>
      <c r="H223" s="93"/>
      <c r="J223" s="407"/>
      <c r="K223" s="102"/>
      <c r="L223" s="105"/>
      <c r="M223" s="105"/>
      <c r="N223" s="105"/>
      <c r="O223" s="105"/>
      <c r="P223" s="105"/>
      <c r="Q223" s="105"/>
      <c r="R223" s="105"/>
      <c r="S223" s="105"/>
      <c r="AR223" s="93"/>
      <c r="AS223" s="93"/>
      <c r="AW223" s="93"/>
    </row>
    <row r="224" spans="2:49" s="92" customFormat="1" ht="9" customHeight="1" hidden="1">
      <c r="B224" s="91"/>
      <c r="D224" s="84"/>
      <c r="E224" s="130"/>
      <c r="F224" s="108"/>
      <c r="H224" s="93"/>
      <c r="J224" s="407"/>
      <c r="K224" s="102"/>
      <c r="L224" s="105"/>
      <c r="M224" s="105"/>
      <c r="N224" s="105"/>
      <c r="O224" s="105"/>
      <c r="P224" s="105"/>
      <c r="Q224" s="105"/>
      <c r="R224" s="105"/>
      <c r="S224" s="105"/>
      <c r="AR224" s="93"/>
      <c r="AS224" s="93"/>
      <c r="AW224" s="93"/>
    </row>
    <row r="225" spans="2:49" s="92" customFormat="1" ht="9" customHeight="1" hidden="1">
      <c r="B225" s="91"/>
      <c r="D225" s="84"/>
      <c r="E225" s="130"/>
      <c r="F225" s="108"/>
      <c r="H225" s="93"/>
      <c r="J225" s="407"/>
      <c r="K225" s="102"/>
      <c r="L225" s="105"/>
      <c r="M225" s="105"/>
      <c r="N225" s="105"/>
      <c r="O225" s="105"/>
      <c r="P225" s="105"/>
      <c r="Q225" s="105"/>
      <c r="R225" s="105"/>
      <c r="S225" s="105"/>
      <c r="AR225" s="93"/>
      <c r="AS225" s="93"/>
      <c r="AW225" s="93"/>
    </row>
    <row r="226" spans="2:49" s="92" customFormat="1" ht="9" customHeight="1" hidden="1">
      <c r="B226" s="91"/>
      <c r="D226" s="84"/>
      <c r="E226" s="130"/>
      <c r="F226" s="108"/>
      <c r="H226" s="93"/>
      <c r="J226" s="407"/>
      <c r="K226" s="102"/>
      <c r="L226" s="105"/>
      <c r="M226" s="105"/>
      <c r="N226" s="105"/>
      <c r="O226" s="105"/>
      <c r="P226" s="105"/>
      <c r="Q226" s="105"/>
      <c r="R226" s="105"/>
      <c r="S226" s="105"/>
      <c r="AR226" s="93"/>
      <c r="AS226" s="93"/>
      <c r="AW226" s="93"/>
    </row>
    <row r="227" spans="2:49" s="92" customFormat="1" ht="9" customHeight="1" hidden="1">
      <c r="B227" s="91"/>
      <c r="D227" s="84"/>
      <c r="E227" s="130"/>
      <c r="F227" s="108"/>
      <c r="H227" s="93"/>
      <c r="J227" s="407"/>
      <c r="K227" s="102"/>
      <c r="L227" s="105"/>
      <c r="M227" s="105"/>
      <c r="N227" s="105"/>
      <c r="O227" s="105"/>
      <c r="P227" s="105"/>
      <c r="Q227" s="105"/>
      <c r="R227" s="105"/>
      <c r="S227" s="105"/>
      <c r="AR227" s="93"/>
      <c r="AS227" s="93"/>
      <c r="AW227" s="93"/>
    </row>
    <row r="228" spans="2:49" s="92" customFormat="1" ht="9" customHeight="1" hidden="1">
      <c r="B228" s="91"/>
      <c r="D228" s="84"/>
      <c r="E228" s="130"/>
      <c r="F228" s="108"/>
      <c r="H228" s="93"/>
      <c r="J228" s="407"/>
      <c r="K228" s="102"/>
      <c r="L228" s="105"/>
      <c r="M228" s="105"/>
      <c r="N228" s="105"/>
      <c r="O228" s="105"/>
      <c r="P228" s="105"/>
      <c r="Q228" s="105"/>
      <c r="R228" s="105"/>
      <c r="S228" s="105"/>
      <c r="AR228" s="93"/>
      <c r="AS228" s="93"/>
      <c r="AW228" s="93"/>
    </row>
    <row r="229" spans="2:49" s="83" customFormat="1" ht="8.25" customHeight="1" hidden="1">
      <c r="B229" s="82"/>
      <c r="D229" s="84"/>
      <c r="E229" s="130"/>
      <c r="F229" s="109"/>
      <c r="H229" s="86"/>
      <c r="J229" s="407"/>
      <c r="K229" s="100"/>
      <c r="L229" s="103"/>
      <c r="M229" s="103"/>
      <c r="N229" s="103"/>
      <c r="O229" s="103"/>
      <c r="P229" s="103"/>
      <c r="Q229" s="103"/>
      <c r="R229" s="103"/>
      <c r="S229" s="103"/>
      <c r="AR229" s="85"/>
      <c r="AS229" s="85"/>
      <c r="AW229" s="85"/>
    </row>
    <row r="230" spans="2:63" s="79" customFormat="1" ht="9" customHeight="1" hidden="1">
      <c r="B230" s="70"/>
      <c r="C230" s="71"/>
      <c r="D230" s="71"/>
      <c r="E230" s="114" t="s">
        <v>351</v>
      </c>
      <c r="F230" s="110" t="s">
        <v>374</v>
      </c>
      <c r="G230" s="73" t="s">
        <v>341</v>
      </c>
      <c r="H230" s="74"/>
      <c r="I230" s="75">
        <v>24.7</v>
      </c>
      <c r="J230" s="614">
        <f>ROUND(I230*H230,2)</f>
        <v>0</v>
      </c>
      <c r="K230" s="101"/>
      <c r="L230" s="376"/>
      <c r="M230" s="377"/>
      <c r="N230" s="377"/>
      <c r="O230" s="377"/>
      <c r="P230" s="377"/>
      <c r="Q230" s="377"/>
      <c r="R230" s="377"/>
      <c r="S230" s="104"/>
      <c r="AP230" s="80"/>
      <c r="AR230" s="80"/>
      <c r="AS230" s="80"/>
      <c r="AW230" s="80"/>
      <c r="BC230" s="81"/>
      <c r="BD230" s="81"/>
      <c r="BE230" s="81"/>
      <c r="BF230" s="81"/>
      <c r="BG230" s="81"/>
      <c r="BH230" s="80"/>
      <c r="BI230" s="81"/>
      <c r="BJ230" s="80"/>
      <c r="BK230" s="80"/>
    </row>
    <row r="231" spans="2:49" s="83" customFormat="1" ht="9" customHeight="1" hidden="1">
      <c r="B231" s="82"/>
      <c r="D231" s="84"/>
      <c r="E231" s="129"/>
      <c r="F231" s="109"/>
      <c r="H231" s="86"/>
      <c r="J231" s="407"/>
      <c r="K231" s="100"/>
      <c r="L231" s="103"/>
      <c r="M231" s="103"/>
      <c r="N231" s="103"/>
      <c r="O231" s="103"/>
      <c r="P231" s="103"/>
      <c r="Q231" s="103"/>
      <c r="R231" s="103"/>
      <c r="S231" s="103"/>
      <c r="AR231" s="85"/>
      <c r="AS231" s="85"/>
      <c r="AW231" s="85"/>
    </row>
    <row r="232" spans="2:63" s="79" customFormat="1" ht="9" customHeight="1" hidden="1">
      <c r="B232" s="70"/>
      <c r="C232" s="71"/>
      <c r="D232" s="71"/>
      <c r="E232" s="114" t="s">
        <v>352</v>
      </c>
      <c r="F232" s="110" t="s">
        <v>353</v>
      </c>
      <c r="G232" s="73" t="s">
        <v>341</v>
      </c>
      <c r="H232" s="74"/>
      <c r="I232" s="75">
        <v>555</v>
      </c>
      <c r="J232" s="614">
        <f>ROUND(I232*H232,2)</f>
        <v>0</v>
      </c>
      <c r="K232" s="101"/>
      <c r="L232" s="376"/>
      <c r="M232" s="377"/>
      <c r="N232" s="377"/>
      <c r="O232" s="377"/>
      <c r="P232" s="377"/>
      <c r="Q232" s="377"/>
      <c r="R232" s="377"/>
      <c r="S232" s="104"/>
      <c r="AP232" s="80"/>
      <c r="AR232" s="80"/>
      <c r="AS232" s="80"/>
      <c r="AW232" s="80"/>
      <c r="BC232" s="81"/>
      <c r="BD232" s="81"/>
      <c r="BE232" s="81"/>
      <c r="BF232" s="81"/>
      <c r="BG232" s="81"/>
      <c r="BH232" s="80"/>
      <c r="BI232" s="81"/>
      <c r="BJ232" s="80"/>
      <c r="BK232" s="80"/>
    </row>
    <row r="233" spans="2:49" s="92" customFormat="1" ht="9" customHeight="1" hidden="1">
      <c r="B233" s="91"/>
      <c r="D233" s="84"/>
      <c r="E233" s="130" t="s">
        <v>298</v>
      </c>
      <c r="F233" s="108"/>
      <c r="H233" s="93"/>
      <c r="J233" s="407"/>
      <c r="K233" s="102"/>
      <c r="L233" s="105"/>
      <c r="M233" s="105"/>
      <c r="N233" s="105"/>
      <c r="O233" s="105"/>
      <c r="P233" s="105"/>
      <c r="Q233" s="105"/>
      <c r="R233" s="105"/>
      <c r="S233" s="105"/>
      <c r="AR233" s="93"/>
      <c r="AS233" s="93"/>
      <c r="AW233" s="93"/>
    </row>
    <row r="234" spans="2:49" s="92" customFormat="1" ht="9" customHeight="1" hidden="1">
      <c r="B234" s="91"/>
      <c r="D234" s="84"/>
      <c r="E234" s="130" t="s">
        <v>298</v>
      </c>
      <c r="F234" s="108"/>
      <c r="H234" s="93"/>
      <c r="J234" s="407"/>
      <c r="K234" s="102"/>
      <c r="L234" s="105"/>
      <c r="M234" s="105"/>
      <c r="N234" s="105"/>
      <c r="O234" s="105"/>
      <c r="P234" s="105"/>
      <c r="Q234" s="105"/>
      <c r="R234" s="105"/>
      <c r="S234" s="105"/>
      <c r="AR234" s="93"/>
      <c r="AS234" s="93"/>
      <c r="AW234" s="93"/>
    </row>
    <row r="235" spans="2:49" s="92" customFormat="1" ht="9" customHeight="1" hidden="1">
      <c r="B235" s="91"/>
      <c r="D235" s="84"/>
      <c r="E235" s="130" t="s">
        <v>298</v>
      </c>
      <c r="F235" s="108"/>
      <c r="H235" s="93"/>
      <c r="J235" s="407"/>
      <c r="K235" s="102"/>
      <c r="L235" s="105"/>
      <c r="M235" s="105"/>
      <c r="N235" s="105"/>
      <c r="O235" s="105"/>
      <c r="P235" s="105"/>
      <c r="Q235" s="105"/>
      <c r="R235" s="105"/>
      <c r="S235" s="105"/>
      <c r="AR235" s="93"/>
      <c r="AS235" s="93"/>
      <c r="AW235" s="93"/>
    </row>
    <row r="236" spans="2:49" s="92" customFormat="1" ht="9" customHeight="1" hidden="1">
      <c r="B236" s="91"/>
      <c r="D236" s="84"/>
      <c r="E236" s="130" t="s">
        <v>298</v>
      </c>
      <c r="F236" s="108"/>
      <c r="H236" s="93"/>
      <c r="J236" s="407"/>
      <c r="K236" s="102"/>
      <c r="L236" s="105"/>
      <c r="M236" s="105"/>
      <c r="N236" s="105"/>
      <c r="O236" s="105"/>
      <c r="P236" s="105"/>
      <c r="Q236" s="105"/>
      <c r="R236" s="105"/>
      <c r="S236" s="105"/>
      <c r="AR236" s="93"/>
      <c r="AS236" s="93"/>
      <c r="AW236" s="93"/>
    </row>
    <row r="237" spans="2:49" s="83" customFormat="1" ht="9" customHeight="1" hidden="1">
      <c r="B237" s="82"/>
      <c r="D237" s="84"/>
      <c r="E237" s="130" t="s">
        <v>298</v>
      </c>
      <c r="F237" s="109"/>
      <c r="H237" s="86"/>
      <c r="J237" s="407"/>
      <c r="K237" s="100"/>
      <c r="L237" s="103"/>
      <c r="M237" s="103"/>
      <c r="N237" s="103"/>
      <c r="O237" s="103"/>
      <c r="P237" s="103"/>
      <c r="Q237" s="103"/>
      <c r="R237" s="103"/>
      <c r="S237" s="103"/>
      <c r="AR237" s="85"/>
      <c r="AS237" s="85"/>
      <c r="AW237" s="85"/>
    </row>
    <row r="238" spans="2:63" s="79" customFormat="1" ht="9" customHeight="1" hidden="1">
      <c r="B238" s="70"/>
      <c r="C238" s="71"/>
      <c r="D238" s="71"/>
      <c r="E238" s="114"/>
      <c r="F238" s="110"/>
      <c r="G238" s="73" t="s">
        <v>341</v>
      </c>
      <c r="H238" s="74"/>
      <c r="I238" s="75">
        <v>125</v>
      </c>
      <c r="J238" s="614">
        <f>ROUND(I238*H238,2)</f>
        <v>0</v>
      </c>
      <c r="K238" s="101"/>
      <c r="L238" s="376"/>
      <c r="M238" s="377"/>
      <c r="N238" s="377"/>
      <c r="O238" s="377"/>
      <c r="P238" s="377"/>
      <c r="Q238" s="377"/>
      <c r="R238" s="377"/>
      <c r="S238" s="104"/>
      <c r="AP238" s="80"/>
      <c r="AR238" s="80"/>
      <c r="AS238" s="80"/>
      <c r="AW238" s="80"/>
      <c r="BC238" s="81"/>
      <c r="BD238" s="81"/>
      <c r="BE238" s="81"/>
      <c r="BF238" s="81"/>
      <c r="BG238" s="81"/>
      <c r="BH238" s="80"/>
      <c r="BI238" s="81"/>
      <c r="BJ238" s="80"/>
      <c r="BK238" s="80"/>
    </row>
    <row r="239" spans="2:49" s="83" customFormat="1" ht="9" customHeight="1" hidden="1">
      <c r="B239" s="82"/>
      <c r="D239" s="84"/>
      <c r="E239" s="129"/>
      <c r="F239" s="109"/>
      <c r="H239" s="86"/>
      <c r="J239" s="407"/>
      <c r="K239" s="100"/>
      <c r="L239" s="103"/>
      <c r="M239" s="103"/>
      <c r="N239" s="103"/>
      <c r="O239" s="103"/>
      <c r="P239" s="103"/>
      <c r="Q239" s="103"/>
      <c r="R239" s="103"/>
      <c r="S239" s="103"/>
      <c r="AR239" s="85"/>
      <c r="AS239" s="85"/>
      <c r="AW239" s="85"/>
    </row>
    <row r="240" spans="2:63" s="79" customFormat="1" ht="9" customHeight="1" hidden="1">
      <c r="B240" s="70"/>
      <c r="C240" s="71"/>
      <c r="D240" s="71"/>
      <c r="E240" s="114"/>
      <c r="F240" s="110"/>
      <c r="G240" s="73" t="s">
        <v>341</v>
      </c>
      <c r="H240" s="74"/>
      <c r="I240" s="75">
        <v>230</v>
      </c>
      <c r="J240" s="614">
        <f>ROUND(I240*H240,2)</f>
        <v>0</v>
      </c>
      <c r="K240" s="101"/>
      <c r="L240" s="376"/>
      <c r="M240" s="377"/>
      <c r="N240" s="377"/>
      <c r="O240" s="377"/>
      <c r="P240" s="377"/>
      <c r="Q240" s="377"/>
      <c r="R240" s="377"/>
      <c r="S240" s="104"/>
      <c r="AP240" s="80"/>
      <c r="AR240" s="80"/>
      <c r="AS240" s="80"/>
      <c r="AW240" s="80"/>
      <c r="BC240" s="81"/>
      <c r="BD240" s="81"/>
      <c r="BE240" s="81"/>
      <c r="BF240" s="81"/>
      <c r="BG240" s="81"/>
      <c r="BH240" s="80"/>
      <c r="BI240" s="81"/>
      <c r="BJ240" s="80"/>
      <c r="BK240" s="80"/>
    </row>
    <row r="241" spans="2:49" s="83" customFormat="1" ht="9" customHeight="1" hidden="1">
      <c r="B241" s="82"/>
      <c r="D241" s="84"/>
      <c r="E241" s="130"/>
      <c r="F241" s="109"/>
      <c r="H241" s="86"/>
      <c r="J241" s="407"/>
      <c r="K241" s="100"/>
      <c r="L241" s="103"/>
      <c r="M241" s="103"/>
      <c r="N241" s="103"/>
      <c r="O241" s="103"/>
      <c r="P241" s="103"/>
      <c r="Q241" s="103"/>
      <c r="R241" s="103"/>
      <c r="S241" s="103"/>
      <c r="AR241" s="85"/>
      <c r="AS241" s="85"/>
      <c r="AW241" s="85"/>
    </row>
    <row r="242" spans="2:63" s="79" customFormat="1" ht="9" customHeight="1" hidden="1">
      <c r="B242" s="70"/>
      <c r="C242" s="71"/>
      <c r="D242" s="71"/>
      <c r="E242" s="114"/>
      <c r="F242" s="110"/>
      <c r="G242" s="73" t="s">
        <v>341</v>
      </c>
      <c r="H242" s="74"/>
      <c r="I242" s="75">
        <v>17.5</v>
      </c>
      <c r="J242" s="614">
        <f>ROUND(I242*H242,2)</f>
        <v>0</v>
      </c>
      <c r="K242" s="101"/>
      <c r="L242" s="376"/>
      <c r="M242" s="377"/>
      <c r="N242" s="377"/>
      <c r="O242" s="377"/>
      <c r="P242" s="377"/>
      <c r="Q242" s="377"/>
      <c r="R242" s="377"/>
      <c r="S242" s="104"/>
      <c r="AP242" s="80"/>
      <c r="AR242" s="80"/>
      <c r="AS242" s="80"/>
      <c r="AW242" s="80"/>
      <c r="BC242" s="81"/>
      <c r="BD242" s="81"/>
      <c r="BE242" s="81"/>
      <c r="BF242" s="81"/>
      <c r="BG242" s="81"/>
      <c r="BH242" s="80"/>
      <c r="BI242" s="81"/>
      <c r="BJ242" s="80"/>
      <c r="BK242" s="80"/>
    </row>
    <row r="243" spans="2:49" s="83" customFormat="1" ht="9" customHeight="1" hidden="1">
      <c r="B243" s="82"/>
      <c r="D243" s="84"/>
      <c r="E243" s="130"/>
      <c r="F243" s="109"/>
      <c r="H243" s="86"/>
      <c r="J243" s="407"/>
      <c r="K243" s="100"/>
      <c r="L243" s="103"/>
      <c r="M243" s="103"/>
      <c r="N243" s="103"/>
      <c r="O243" s="103"/>
      <c r="P243" s="103"/>
      <c r="Q243" s="103"/>
      <c r="R243" s="103"/>
      <c r="S243" s="103"/>
      <c r="AR243" s="85"/>
      <c r="AS243" s="85"/>
      <c r="AW243" s="85"/>
    </row>
    <row r="244" spans="2:49" s="83" customFormat="1" ht="9" customHeight="1" hidden="1">
      <c r="B244" s="82"/>
      <c r="D244" s="84"/>
      <c r="E244" s="129"/>
      <c r="F244" s="109"/>
      <c r="H244" s="86"/>
      <c r="J244" s="407"/>
      <c r="K244" s="100"/>
      <c r="L244" s="103"/>
      <c r="M244" s="103"/>
      <c r="N244" s="103"/>
      <c r="O244" s="103"/>
      <c r="P244" s="103"/>
      <c r="Q244" s="103"/>
      <c r="R244" s="103"/>
      <c r="S244" s="103"/>
      <c r="AR244" s="85"/>
      <c r="AS244" s="85"/>
      <c r="AW244" s="85"/>
    </row>
    <row r="245" spans="2:63" s="79" customFormat="1" ht="9" customHeight="1" hidden="1">
      <c r="B245" s="70"/>
      <c r="C245" s="71"/>
      <c r="D245" s="71"/>
      <c r="E245" s="114"/>
      <c r="F245" s="110"/>
      <c r="G245" s="73" t="s">
        <v>341</v>
      </c>
      <c r="H245" s="74"/>
      <c r="I245" s="75">
        <v>55.9</v>
      </c>
      <c r="J245" s="614">
        <f>ROUND(I245*H245,2)</f>
        <v>0</v>
      </c>
      <c r="K245" s="101"/>
      <c r="L245" s="376"/>
      <c r="M245" s="377"/>
      <c r="N245" s="377"/>
      <c r="O245" s="377"/>
      <c r="P245" s="377"/>
      <c r="Q245" s="377"/>
      <c r="R245" s="377"/>
      <c r="S245" s="104"/>
      <c r="AP245" s="80"/>
      <c r="AR245" s="80"/>
      <c r="AS245" s="80"/>
      <c r="AW245" s="80"/>
      <c r="BC245" s="81"/>
      <c r="BD245" s="81"/>
      <c r="BE245" s="81"/>
      <c r="BF245" s="81"/>
      <c r="BG245" s="81"/>
      <c r="BH245" s="80"/>
      <c r="BI245" s="81"/>
      <c r="BJ245" s="80"/>
      <c r="BK245" s="80"/>
    </row>
    <row r="246" spans="2:49" s="92" customFormat="1" ht="9" customHeight="1" hidden="1">
      <c r="B246" s="91"/>
      <c r="D246" s="84"/>
      <c r="E246" s="130" t="s">
        <v>298</v>
      </c>
      <c r="F246" s="108"/>
      <c r="H246" s="93"/>
      <c r="J246" s="407"/>
      <c r="K246" s="102"/>
      <c r="L246" s="105"/>
      <c r="M246" s="105"/>
      <c r="N246" s="105"/>
      <c r="O246" s="105"/>
      <c r="P246" s="105"/>
      <c r="Q246" s="105"/>
      <c r="R246" s="105"/>
      <c r="S246" s="105"/>
      <c r="AR246" s="93"/>
      <c r="AS246" s="93"/>
      <c r="AW246" s="93"/>
    </row>
    <row r="247" spans="2:49" s="83" customFormat="1" ht="9" customHeight="1" hidden="1">
      <c r="B247" s="82"/>
      <c r="D247" s="84"/>
      <c r="E247" s="130" t="s">
        <v>298</v>
      </c>
      <c r="F247" s="109"/>
      <c r="H247" s="86"/>
      <c r="J247" s="407"/>
      <c r="K247" s="100"/>
      <c r="L247" s="103"/>
      <c r="M247" s="103"/>
      <c r="N247" s="103"/>
      <c r="O247" s="103"/>
      <c r="P247" s="103"/>
      <c r="Q247" s="103"/>
      <c r="R247" s="103"/>
      <c r="S247" s="103"/>
      <c r="AR247" s="85"/>
      <c r="AS247" s="85"/>
      <c r="AW247" s="85"/>
    </row>
    <row r="248" spans="2:63" s="79" customFormat="1" ht="9" customHeight="1" hidden="1">
      <c r="B248" s="70"/>
      <c r="C248" s="71"/>
      <c r="D248" s="71"/>
      <c r="E248" s="114" t="s">
        <v>875</v>
      </c>
      <c r="F248" s="110" t="s">
        <v>376</v>
      </c>
      <c r="G248" s="73" t="s">
        <v>341</v>
      </c>
      <c r="H248" s="74"/>
      <c r="I248" s="75">
        <v>15.1</v>
      </c>
      <c r="J248" s="614">
        <f>ROUND(I248*H248,2)</f>
        <v>0</v>
      </c>
      <c r="K248" s="101"/>
      <c r="L248" s="376"/>
      <c r="M248" s="377"/>
      <c r="N248" s="377"/>
      <c r="O248" s="377"/>
      <c r="P248" s="377"/>
      <c r="Q248" s="377"/>
      <c r="R248" s="377"/>
      <c r="S248" s="104"/>
      <c r="AP248" s="80"/>
      <c r="AR248" s="80"/>
      <c r="AS248" s="80"/>
      <c r="AW248" s="80"/>
      <c r="BC248" s="81"/>
      <c r="BD248" s="81"/>
      <c r="BE248" s="81"/>
      <c r="BF248" s="81"/>
      <c r="BG248" s="81"/>
      <c r="BH248" s="80"/>
      <c r="BI248" s="81"/>
      <c r="BJ248" s="80"/>
      <c r="BK248" s="80"/>
    </row>
    <row r="249" spans="2:49" s="92" customFormat="1" ht="9" customHeight="1" hidden="1">
      <c r="B249" s="91"/>
      <c r="D249" s="84"/>
      <c r="E249" s="130" t="s">
        <v>298</v>
      </c>
      <c r="F249" s="108"/>
      <c r="H249" s="93"/>
      <c r="J249" s="407"/>
      <c r="K249" s="102"/>
      <c r="L249" s="105"/>
      <c r="M249" s="105"/>
      <c r="N249" s="105"/>
      <c r="O249" s="105"/>
      <c r="P249" s="105"/>
      <c r="Q249" s="105"/>
      <c r="R249" s="105"/>
      <c r="S249" s="105"/>
      <c r="AR249" s="93"/>
      <c r="AS249" s="93"/>
      <c r="AW249" s="93"/>
    </row>
    <row r="250" spans="2:49" s="83" customFormat="1" ht="9" customHeight="1" hidden="1">
      <c r="B250" s="82"/>
      <c r="D250" s="84"/>
      <c r="E250" s="130" t="s">
        <v>298</v>
      </c>
      <c r="F250" s="109"/>
      <c r="H250" s="86"/>
      <c r="J250" s="407"/>
      <c r="K250" s="100"/>
      <c r="L250" s="103"/>
      <c r="M250" s="103"/>
      <c r="N250" s="103"/>
      <c r="O250" s="103"/>
      <c r="P250" s="103"/>
      <c r="Q250" s="103"/>
      <c r="R250" s="103"/>
      <c r="S250" s="103"/>
      <c r="AR250" s="85"/>
      <c r="AS250" s="85"/>
      <c r="AW250" s="85"/>
    </row>
    <row r="251" spans="2:49" s="92" customFormat="1" ht="9" customHeight="1" hidden="1">
      <c r="B251" s="91"/>
      <c r="D251" s="84"/>
      <c r="E251" s="130" t="s">
        <v>298</v>
      </c>
      <c r="F251" s="108"/>
      <c r="H251" s="93"/>
      <c r="J251" s="407"/>
      <c r="K251" s="102"/>
      <c r="L251" s="105"/>
      <c r="M251" s="105"/>
      <c r="N251" s="105"/>
      <c r="O251" s="105"/>
      <c r="P251" s="105"/>
      <c r="Q251" s="105"/>
      <c r="R251" s="105"/>
      <c r="S251" s="105"/>
      <c r="AR251" s="93"/>
      <c r="AS251" s="93"/>
      <c r="AW251" s="93"/>
    </row>
    <row r="252" spans="2:49" s="83" customFormat="1" ht="9" customHeight="1" hidden="1">
      <c r="B252" s="82"/>
      <c r="D252" s="84"/>
      <c r="E252" s="130" t="s">
        <v>298</v>
      </c>
      <c r="F252" s="109"/>
      <c r="H252" s="86"/>
      <c r="J252" s="407"/>
      <c r="K252" s="100"/>
      <c r="L252" s="103"/>
      <c r="M252" s="103"/>
      <c r="N252" s="103"/>
      <c r="O252" s="103"/>
      <c r="P252" s="103"/>
      <c r="Q252" s="103"/>
      <c r="R252" s="103"/>
      <c r="S252" s="103"/>
      <c r="AR252" s="85"/>
      <c r="AS252" s="85"/>
      <c r="AW252" s="85"/>
    </row>
    <row r="253" spans="2:63" s="79" customFormat="1" ht="9" customHeight="1" hidden="1">
      <c r="B253" s="70"/>
      <c r="C253" s="71"/>
      <c r="D253" s="71"/>
      <c r="E253" s="114" t="s">
        <v>876</v>
      </c>
      <c r="F253" s="110" t="s">
        <v>877</v>
      </c>
      <c r="G253" s="73" t="s">
        <v>878</v>
      </c>
      <c r="H253" s="74"/>
      <c r="I253" s="75">
        <v>140</v>
      </c>
      <c r="J253" s="614">
        <f>ROUND(I253*H253,2)</f>
        <v>0</v>
      </c>
      <c r="K253" s="101"/>
      <c r="L253" s="376"/>
      <c r="M253" s="377"/>
      <c r="N253" s="377"/>
      <c r="O253" s="377"/>
      <c r="P253" s="377"/>
      <c r="Q253" s="377"/>
      <c r="R253" s="377"/>
      <c r="S253" s="104"/>
      <c r="AP253" s="80"/>
      <c r="AR253" s="80"/>
      <c r="AS253" s="80"/>
      <c r="AW253" s="80"/>
      <c r="BC253" s="81"/>
      <c r="BD253" s="81"/>
      <c r="BE253" s="81"/>
      <c r="BF253" s="81"/>
      <c r="BG253" s="81"/>
      <c r="BH253" s="80"/>
      <c r="BI253" s="81"/>
      <c r="BJ253" s="80"/>
      <c r="BK253" s="80"/>
    </row>
    <row r="254" spans="2:49" s="83" customFormat="1" ht="9" customHeight="1" hidden="1">
      <c r="B254" s="82"/>
      <c r="D254" s="84"/>
      <c r="E254" s="130" t="s">
        <v>298</v>
      </c>
      <c r="F254" s="109"/>
      <c r="H254" s="86"/>
      <c r="J254" s="407"/>
      <c r="K254" s="100"/>
      <c r="L254" s="103"/>
      <c r="M254" s="103"/>
      <c r="N254" s="103"/>
      <c r="O254" s="103"/>
      <c r="P254" s="103"/>
      <c r="Q254" s="103"/>
      <c r="R254" s="103"/>
      <c r="S254" s="103"/>
      <c r="AR254" s="85"/>
      <c r="AS254" s="85"/>
      <c r="AW254" s="85"/>
    </row>
    <row r="255" spans="2:49" s="83" customFormat="1" ht="9" customHeight="1" hidden="1">
      <c r="B255" s="82"/>
      <c r="D255" s="84"/>
      <c r="E255" s="130" t="s">
        <v>298</v>
      </c>
      <c r="F255" s="109"/>
      <c r="H255" s="86"/>
      <c r="J255" s="407"/>
      <c r="K255" s="100"/>
      <c r="L255" s="103"/>
      <c r="M255" s="103"/>
      <c r="N255" s="103"/>
      <c r="O255" s="103"/>
      <c r="P255" s="103"/>
      <c r="Q255" s="103"/>
      <c r="R255" s="103"/>
      <c r="S255" s="103"/>
      <c r="AR255" s="85"/>
      <c r="AS255" s="85"/>
      <c r="AW255" s="85"/>
    </row>
    <row r="256" spans="2:49" s="83" customFormat="1" ht="9" customHeight="1" hidden="1">
      <c r="B256" s="82"/>
      <c r="D256" s="84"/>
      <c r="E256" s="130" t="s">
        <v>298</v>
      </c>
      <c r="F256" s="109"/>
      <c r="H256" s="86"/>
      <c r="J256" s="407"/>
      <c r="K256" s="100"/>
      <c r="L256" s="103"/>
      <c r="M256" s="103"/>
      <c r="N256" s="103"/>
      <c r="O256" s="103"/>
      <c r="P256" s="103"/>
      <c r="Q256" s="103"/>
      <c r="R256" s="103"/>
      <c r="S256" s="103"/>
      <c r="AR256" s="85"/>
      <c r="AS256" s="85"/>
      <c r="AW256" s="85"/>
    </row>
    <row r="257" spans="2:63" s="79" customFormat="1" ht="9" customHeight="1" hidden="1">
      <c r="B257" s="70"/>
      <c r="C257" s="71"/>
      <c r="D257" s="71"/>
      <c r="E257" s="114" t="s">
        <v>879</v>
      </c>
      <c r="F257" s="110" t="s">
        <v>880</v>
      </c>
      <c r="G257" s="73" t="s">
        <v>878</v>
      </c>
      <c r="H257" s="74"/>
      <c r="I257" s="75">
        <v>39.8</v>
      </c>
      <c r="J257" s="614">
        <f>ROUND(I257*H257,2)</f>
        <v>0</v>
      </c>
      <c r="K257" s="101"/>
      <c r="L257" s="376"/>
      <c r="M257" s="377"/>
      <c r="N257" s="377"/>
      <c r="O257" s="377"/>
      <c r="P257" s="377"/>
      <c r="Q257" s="377"/>
      <c r="R257" s="377"/>
      <c r="S257" s="104"/>
      <c r="AP257" s="80"/>
      <c r="AR257" s="80"/>
      <c r="AS257" s="80"/>
      <c r="AW257" s="80"/>
      <c r="BC257" s="81"/>
      <c r="BD257" s="81"/>
      <c r="BE257" s="81"/>
      <c r="BF257" s="81"/>
      <c r="BG257" s="81"/>
      <c r="BH257" s="80"/>
      <c r="BI257" s="81"/>
      <c r="BJ257" s="80"/>
      <c r="BK257" s="80"/>
    </row>
    <row r="258" spans="2:49" s="92" customFormat="1" ht="9" customHeight="1" hidden="1">
      <c r="B258" s="91"/>
      <c r="D258" s="84"/>
      <c r="E258" s="130" t="s">
        <v>298</v>
      </c>
      <c r="F258" s="108"/>
      <c r="H258" s="93"/>
      <c r="J258" s="407"/>
      <c r="K258" s="102"/>
      <c r="L258" s="105"/>
      <c r="M258" s="105"/>
      <c r="N258" s="105"/>
      <c r="O258" s="105"/>
      <c r="P258" s="105"/>
      <c r="Q258" s="105"/>
      <c r="R258" s="105"/>
      <c r="S258" s="105"/>
      <c r="AR258" s="93"/>
      <c r="AS258" s="93"/>
      <c r="AW258" s="93"/>
    </row>
    <row r="259" spans="2:49" s="83" customFormat="1" ht="9" customHeight="1" hidden="1">
      <c r="B259" s="82"/>
      <c r="D259" s="84"/>
      <c r="E259" s="130" t="s">
        <v>298</v>
      </c>
      <c r="F259" s="109"/>
      <c r="H259" s="86"/>
      <c r="J259" s="407"/>
      <c r="K259" s="100"/>
      <c r="L259" s="103"/>
      <c r="M259" s="103"/>
      <c r="N259" s="103"/>
      <c r="O259" s="103"/>
      <c r="P259" s="103"/>
      <c r="Q259" s="103"/>
      <c r="R259" s="103"/>
      <c r="S259" s="103"/>
      <c r="AR259" s="85"/>
      <c r="AS259" s="85"/>
      <c r="AW259" s="85"/>
    </row>
    <row r="260" spans="2:49" s="92" customFormat="1" ht="9" customHeight="1" hidden="1">
      <c r="B260" s="91"/>
      <c r="D260" s="84"/>
      <c r="E260" s="130" t="s">
        <v>298</v>
      </c>
      <c r="F260" s="108"/>
      <c r="H260" s="93"/>
      <c r="J260" s="407"/>
      <c r="K260" s="102"/>
      <c r="L260" s="105"/>
      <c r="M260" s="105"/>
      <c r="N260" s="105"/>
      <c r="O260" s="105"/>
      <c r="P260" s="105"/>
      <c r="Q260" s="105"/>
      <c r="R260" s="105"/>
      <c r="S260" s="105"/>
      <c r="AR260" s="93"/>
      <c r="AS260" s="93"/>
      <c r="AW260" s="93"/>
    </row>
    <row r="261" spans="2:49" s="83" customFormat="1" ht="9" customHeight="1" hidden="1">
      <c r="B261" s="82"/>
      <c r="D261" s="84"/>
      <c r="E261" s="130" t="s">
        <v>298</v>
      </c>
      <c r="F261" s="109"/>
      <c r="H261" s="86"/>
      <c r="J261" s="407"/>
      <c r="K261" s="100"/>
      <c r="L261" s="103"/>
      <c r="M261" s="103"/>
      <c r="N261" s="103"/>
      <c r="O261" s="103"/>
      <c r="P261" s="103"/>
      <c r="Q261" s="103"/>
      <c r="R261" s="103"/>
      <c r="S261" s="103"/>
      <c r="AR261" s="85"/>
      <c r="AS261" s="85"/>
      <c r="AW261" s="85"/>
    </row>
    <row r="262" spans="2:49" s="92" customFormat="1" ht="9" customHeight="1" hidden="1">
      <c r="B262" s="91"/>
      <c r="D262" s="84"/>
      <c r="E262" s="130" t="s">
        <v>298</v>
      </c>
      <c r="F262" s="108" t="s">
        <v>902</v>
      </c>
      <c r="H262" s="93"/>
      <c r="J262" s="407"/>
      <c r="K262" s="102"/>
      <c r="L262" s="105"/>
      <c r="M262" s="105"/>
      <c r="N262" s="105"/>
      <c r="O262" s="105"/>
      <c r="P262" s="105"/>
      <c r="Q262" s="105"/>
      <c r="R262" s="105"/>
      <c r="S262" s="105"/>
      <c r="AR262" s="93"/>
      <c r="AS262" s="93"/>
      <c r="AW262" s="93"/>
    </row>
    <row r="263" spans="2:49" s="83" customFormat="1" ht="9" customHeight="1" hidden="1">
      <c r="B263" s="82"/>
      <c r="D263" s="84"/>
      <c r="E263" s="130" t="s">
        <v>298</v>
      </c>
      <c r="F263" s="109" t="s">
        <v>903</v>
      </c>
      <c r="H263" s="86"/>
      <c r="J263" s="407"/>
      <c r="K263" s="100"/>
      <c r="L263" s="103"/>
      <c r="M263" s="103"/>
      <c r="N263" s="103"/>
      <c r="O263" s="103"/>
      <c r="P263" s="103"/>
      <c r="Q263" s="103"/>
      <c r="R263" s="103"/>
      <c r="S263" s="103"/>
      <c r="AR263" s="85"/>
      <c r="AS263" s="85"/>
      <c r="AW263" s="85"/>
    </row>
    <row r="264" spans="2:63" s="79" customFormat="1" ht="9" customHeight="1" hidden="1">
      <c r="B264" s="70"/>
      <c r="C264" s="71"/>
      <c r="D264" s="71"/>
      <c r="E264" s="114" t="s">
        <v>904</v>
      </c>
      <c r="F264" s="110" t="s">
        <v>1052</v>
      </c>
      <c r="G264" s="73" t="s">
        <v>878</v>
      </c>
      <c r="H264" s="74"/>
      <c r="I264" s="75">
        <v>8.87</v>
      </c>
      <c r="J264" s="614">
        <f>ROUND(I264*H264,2)</f>
        <v>0</v>
      </c>
      <c r="K264" s="101"/>
      <c r="L264" s="376"/>
      <c r="M264" s="377"/>
      <c r="N264" s="377"/>
      <c r="O264" s="377"/>
      <c r="P264" s="377"/>
      <c r="Q264" s="377"/>
      <c r="R264" s="377"/>
      <c r="S264" s="104"/>
      <c r="AP264" s="80"/>
      <c r="AR264" s="80"/>
      <c r="AS264" s="80"/>
      <c r="AW264" s="80"/>
      <c r="BC264" s="81"/>
      <c r="BD264" s="81"/>
      <c r="BE264" s="81"/>
      <c r="BF264" s="81"/>
      <c r="BG264" s="81"/>
      <c r="BH264" s="80"/>
      <c r="BI264" s="81"/>
      <c r="BJ264" s="80"/>
      <c r="BK264" s="80"/>
    </row>
    <row r="265" spans="2:49" s="83" customFormat="1" ht="9" customHeight="1" hidden="1">
      <c r="B265" s="82"/>
      <c r="D265" s="84"/>
      <c r="E265" s="129"/>
      <c r="F265" s="109"/>
      <c r="H265" s="86"/>
      <c r="J265" s="407"/>
      <c r="K265" s="100"/>
      <c r="L265" s="103"/>
      <c r="M265" s="103"/>
      <c r="N265" s="103"/>
      <c r="O265" s="103"/>
      <c r="P265" s="103"/>
      <c r="Q265" s="103"/>
      <c r="R265" s="103"/>
      <c r="S265" s="103"/>
      <c r="AR265" s="85"/>
      <c r="AS265" s="85"/>
      <c r="AW265" s="85"/>
    </row>
    <row r="266" spans="2:63" s="79" customFormat="1" ht="9" customHeight="1" hidden="1">
      <c r="B266" s="70"/>
      <c r="C266" s="71"/>
      <c r="D266" s="71"/>
      <c r="E266" s="114" t="s">
        <v>906</v>
      </c>
      <c r="F266" s="110" t="s">
        <v>377</v>
      </c>
      <c r="G266" s="73" t="s">
        <v>878</v>
      </c>
      <c r="H266" s="74"/>
      <c r="I266" s="75">
        <v>125</v>
      </c>
      <c r="J266" s="614">
        <f>ROUND(I266*H266,2)</f>
        <v>0</v>
      </c>
      <c r="K266" s="101"/>
      <c r="L266" s="376"/>
      <c r="M266" s="377"/>
      <c r="N266" s="377"/>
      <c r="O266" s="377"/>
      <c r="P266" s="377"/>
      <c r="Q266" s="377"/>
      <c r="R266" s="377"/>
      <c r="S266" s="104"/>
      <c r="AP266" s="80"/>
      <c r="AR266" s="80"/>
      <c r="AS266" s="80"/>
      <c r="AW266" s="80"/>
      <c r="BC266" s="81"/>
      <c r="BD266" s="81"/>
      <c r="BE266" s="81"/>
      <c r="BF266" s="81"/>
      <c r="BG266" s="81"/>
      <c r="BH266" s="80"/>
      <c r="BI266" s="81"/>
      <c r="BJ266" s="80"/>
      <c r="BK266" s="80"/>
    </row>
    <row r="267" spans="2:63" s="79" customFormat="1" ht="9" customHeight="1" hidden="1">
      <c r="B267" s="70"/>
      <c r="C267" s="71"/>
      <c r="D267" s="71"/>
      <c r="E267" s="114"/>
      <c r="F267" s="110"/>
      <c r="G267" s="73" t="s">
        <v>878</v>
      </c>
      <c r="H267" s="74"/>
      <c r="I267" s="75">
        <v>200</v>
      </c>
      <c r="J267" s="614">
        <f>ROUND(I267*H267,2)</f>
        <v>0</v>
      </c>
      <c r="K267" s="101"/>
      <c r="L267" s="376"/>
      <c r="M267" s="377"/>
      <c r="N267" s="377"/>
      <c r="O267" s="377"/>
      <c r="P267" s="377"/>
      <c r="Q267" s="377"/>
      <c r="R267" s="377"/>
      <c r="S267" s="104"/>
      <c r="AP267" s="80"/>
      <c r="AR267" s="80"/>
      <c r="AS267" s="80"/>
      <c r="AW267" s="80"/>
      <c r="BC267" s="81"/>
      <c r="BD267" s="81"/>
      <c r="BE267" s="81"/>
      <c r="BF267" s="81"/>
      <c r="BG267" s="81"/>
      <c r="BH267" s="80"/>
      <c r="BI267" s="81"/>
      <c r="BJ267" s="80"/>
      <c r="BK267" s="80"/>
    </row>
    <row r="268" spans="2:63" s="79" customFormat="1" ht="9" customHeight="1" hidden="1">
      <c r="B268" s="70"/>
      <c r="C268" s="71"/>
      <c r="D268" s="71"/>
      <c r="E268" s="114"/>
      <c r="F268" s="110"/>
      <c r="G268" s="73" t="s">
        <v>341</v>
      </c>
      <c r="H268" s="74"/>
      <c r="I268" s="75">
        <v>335</v>
      </c>
      <c r="J268" s="614">
        <f>ROUND(I268*H268,2)</f>
        <v>0</v>
      </c>
      <c r="K268" s="101"/>
      <c r="L268" s="376"/>
      <c r="M268" s="377"/>
      <c r="N268" s="377"/>
      <c r="O268" s="377"/>
      <c r="P268" s="377"/>
      <c r="Q268" s="377"/>
      <c r="R268" s="377"/>
      <c r="S268" s="104"/>
      <c r="AP268" s="80"/>
      <c r="AR268" s="80"/>
      <c r="AS268" s="80"/>
      <c r="AW268" s="80"/>
      <c r="BC268" s="81"/>
      <c r="BD268" s="81"/>
      <c r="BE268" s="81"/>
      <c r="BF268" s="81"/>
      <c r="BG268" s="81"/>
      <c r="BH268" s="80"/>
      <c r="BI268" s="81"/>
      <c r="BJ268" s="80"/>
      <c r="BK268" s="80"/>
    </row>
    <row r="269" spans="2:49" s="92" customFormat="1" ht="9" customHeight="1" hidden="1">
      <c r="B269" s="91"/>
      <c r="D269" s="84"/>
      <c r="E269" s="130" t="s">
        <v>298</v>
      </c>
      <c r="F269" s="108"/>
      <c r="H269" s="93"/>
      <c r="J269" s="407"/>
      <c r="K269" s="102"/>
      <c r="L269" s="105"/>
      <c r="M269" s="105"/>
      <c r="N269" s="105"/>
      <c r="O269" s="105"/>
      <c r="P269" s="105"/>
      <c r="Q269" s="105"/>
      <c r="R269" s="105"/>
      <c r="S269" s="105"/>
      <c r="AR269" s="93"/>
      <c r="AS269" s="93"/>
      <c r="AW269" s="93"/>
    </row>
    <row r="270" spans="2:49" s="92" customFormat="1" ht="3" customHeight="1" hidden="1">
      <c r="B270" s="91"/>
      <c r="D270" s="84"/>
      <c r="E270" s="130" t="s">
        <v>298</v>
      </c>
      <c r="F270" s="108"/>
      <c r="H270" s="93"/>
      <c r="J270" s="407"/>
      <c r="K270" s="102"/>
      <c r="L270" s="105"/>
      <c r="M270" s="105"/>
      <c r="N270" s="105"/>
      <c r="O270" s="105"/>
      <c r="P270" s="105"/>
      <c r="Q270" s="105"/>
      <c r="R270" s="105"/>
      <c r="S270" s="105"/>
      <c r="AR270" s="93"/>
      <c r="AS270" s="93"/>
      <c r="AW270" s="93"/>
    </row>
    <row r="271" spans="2:63" s="79" customFormat="1" ht="15" customHeight="1">
      <c r="B271" s="70"/>
      <c r="C271" s="118"/>
      <c r="D271" s="118"/>
      <c r="E271" s="119" t="s">
        <v>64</v>
      </c>
      <c r="F271" s="154" t="s">
        <v>614</v>
      </c>
      <c r="G271" s="155" t="s">
        <v>343</v>
      </c>
      <c r="H271" s="156">
        <v>23.8</v>
      </c>
      <c r="I271" s="157"/>
      <c r="J271" s="614">
        <f>H271*I271</f>
        <v>0</v>
      </c>
      <c r="K271" s="101"/>
      <c r="L271" s="376"/>
      <c r="M271" s="377"/>
      <c r="N271" s="377"/>
      <c r="O271" s="377"/>
      <c r="P271" s="377"/>
      <c r="Q271" s="377"/>
      <c r="R271" s="377"/>
      <c r="S271" s="104"/>
      <c r="AP271" s="80"/>
      <c r="AR271" s="80"/>
      <c r="AS271" s="80"/>
      <c r="AW271" s="80"/>
      <c r="BC271" s="81"/>
      <c r="BD271" s="81"/>
      <c r="BE271" s="81"/>
      <c r="BF271" s="81"/>
      <c r="BG271" s="81"/>
      <c r="BH271" s="80"/>
      <c r="BI271" s="81"/>
      <c r="BJ271" s="80"/>
      <c r="BK271" s="80"/>
    </row>
    <row r="272" spans="2:11" ht="15" customHeight="1">
      <c r="B272" s="158"/>
      <c r="C272" s="120"/>
      <c r="D272" s="118"/>
      <c r="E272" s="114" t="s">
        <v>616</v>
      </c>
      <c r="F272" s="121" t="s">
        <v>382</v>
      </c>
      <c r="G272" s="440" t="s">
        <v>343</v>
      </c>
      <c r="H272" s="120">
        <v>21</v>
      </c>
      <c r="I272" s="157"/>
      <c r="J272" s="615">
        <f>H272*I272</f>
        <v>0</v>
      </c>
      <c r="K272" s="466"/>
    </row>
    <row r="273" spans="2:11" ht="15" customHeight="1">
      <c r="B273" s="158"/>
      <c r="C273" s="120"/>
      <c r="D273" s="118"/>
      <c r="E273" s="114" t="s">
        <v>507</v>
      </c>
      <c r="F273" s="121" t="s">
        <v>615</v>
      </c>
      <c r="G273" s="440" t="s">
        <v>341</v>
      </c>
      <c r="H273" s="120">
        <v>2.8</v>
      </c>
      <c r="I273" s="157"/>
      <c r="J273" s="615">
        <f>H273*I273</f>
        <v>0</v>
      </c>
      <c r="K273" s="466"/>
    </row>
    <row r="274" spans="2:49" s="83" customFormat="1" ht="15" customHeight="1">
      <c r="B274" s="100"/>
      <c r="C274" s="122"/>
      <c r="D274" s="118"/>
      <c r="E274" s="114" t="s">
        <v>507</v>
      </c>
      <c r="F274" s="159" t="s">
        <v>868</v>
      </c>
      <c r="G274" s="441" t="s">
        <v>341</v>
      </c>
      <c r="H274" s="160">
        <v>0.74</v>
      </c>
      <c r="I274" s="157"/>
      <c r="J274" s="615">
        <f>H274*I274</f>
        <v>0</v>
      </c>
      <c r="K274" s="100"/>
      <c r="L274" s="103"/>
      <c r="M274" s="103"/>
      <c r="N274" s="103"/>
      <c r="O274" s="103"/>
      <c r="P274" s="103"/>
      <c r="Q274" s="103"/>
      <c r="R274" s="103"/>
      <c r="S274" s="103"/>
      <c r="AR274" s="85"/>
      <c r="AS274" s="85"/>
      <c r="AW274" s="85"/>
    </row>
    <row r="275" spans="2:49" s="83" customFormat="1" ht="14.25" customHeight="1">
      <c r="B275" s="100"/>
      <c r="C275" s="174"/>
      <c r="D275" s="175"/>
      <c r="E275" s="550" t="s">
        <v>381</v>
      </c>
      <c r="F275" s="176" t="s">
        <v>617</v>
      </c>
      <c r="G275" s="442" t="s">
        <v>341</v>
      </c>
      <c r="H275" s="177">
        <f>(10.3*0.15*0.9*4)+(5*0.15*0.9)</f>
        <v>6.237</v>
      </c>
      <c r="I275" s="477"/>
      <c r="J275" s="616">
        <f>H275*I275</f>
        <v>0</v>
      </c>
      <c r="K275" s="100"/>
      <c r="L275" s="103"/>
      <c r="M275" s="103"/>
      <c r="N275" s="103"/>
      <c r="O275" s="103"/>
      <c r="P275" s="103"/>
      <c r="Q275" s="103"/>
      <c r="R275" s="103"/>
      <c r="S275" s="103"/>
      <c r="AR275" s="85"/>
      <c r="AS275" s="85"/>
      <c r="AW275" s="85"/>
    </row>
    <row r="276" spans="2:61" s="95" customFormat="1" ht="18" customHeight="1">
      <c r="B276" s="191"/>
      <c r="D276" s="96"/>
      <c r="E276" s="535" t="s">
        <v>220</v>
      </c>
      <c r="F276" s="111" t="s">
        <v>359</v>
      </c>
      <c r="I276" s="479"/>
      <c r="J276" s="588">
        <f>J310+J316+J317+J318+J319+J320+J321+J327+J333+J888+J889+J413</f>
        <v>0</v>
      </c>
      <c r="K276" s="433"/>
      <c r="L276" s="161"/>
      <c r="M276" s="161"/>
      <c r="N276" s="375"/>
      <c r="O276" s="161"/>
      <c r="P276" s="375"/>
      <c r="Q276" s="161"/>
      <c r="R276" s="375"/>
      <c r="S276" s="161"/>
      <c r="AP276" s="96"/>
      <c r="AR276" s="97"/>
      <c r="AS276" s="97"/>
      <c r="AW276" s="96"/>
      <c r="BI276" s="98"/>
    </row>
    <row r="277" spans="2:63" s="79" customFormat="1" ht="27.75" customHeight="1" hidden="1">
      <c r="B277" s="101"/>
      <c r="C277" s="71"/>
      <c r="D277" s="71"/>
      <c r="E277" s="114"/>
      <c r="F277" s="110"/>
      <c r="G277" s="73" t="s">
        <v>343</v>
      </c>
      <c r="H277" s="601"/>
      <c r="I277" s="157"/>
      <c r="J277" s="614">
        <f>ROUND(I277*H277,2)</f>
        <v>0</v>
      </c>
      <c r="K277" s="101"/>
      <c r="L277" s="376"/>
      <c r="M277" s="377"/>
      <c r="N277" s="377"/>
      <c r="O277" s="377"/>
      <c r="P277" s="377"/>
      <c r="Q277" s="377"/>
      <c r="R277" s="377"/>
      <c r="S277" s="104"/>
      <c r="AP277" s="80"/>
      <c r="AR277" s="80"/>
      <c r="AS277" s="80"/>
      <c r="AW277" s="80"/>
      <c r="BC277" s="81"/>
      <c r="BD277" s="81"/>
      <c r="BE277" s="81"/>
      <c r="BF277" s="81"/>
      <c r="BG277" s="81"/>
      <c r="BH277" s="80"/>
      <c r="BI277" s="81"/>
      <c r="BJ277" s="80"/>
      <c r="BK277" s="80"/>
    </row>
    <row r="278" spans="2:49" s="92" customFormat="1" ht="12.75" customHeight="1" hidden="1">
      <c r="B278" s="102"/>
      <c r="D278" s="84"/>
      <c r="E278" s="130"/>
      <c r="F278" s="108"/>
      <c r="H278" s="609"/>
      <c r="I278" s="157"/>
      <c r="J278" s="407"/>
      <c r="K278" s="102"/>
      <c r="L278" s="105"/>
      <c r="M278" s="105"/>
      <c r="N278" s="105"/>
      <c r="O278" s="105"/>
      <c r="P278" s="105"/>
      <c r="Q278" s="105"/>
      <c r="R278" s="105"/>
      <c r="S278" s="105"/>
      <c r="AR278" s="93"/>
      <c r="AS278" s="93"/>
      <c r="AW278" s="93"/>
    </row>
    <row r="279" spans="2:49" s="83" customFormat="1" ht="12.75" customHeight="1" hidden="1">
      <c r="B279" s="100"/>
      <c r="D279" s="84"/>
      <c r="E279" s="130"/>
      <c r="F279" s="109"/>
      <c r="H279" s="610"/>
      <c r="I279" s="157"/>
      <c r="J279" s="407"/>
      <c r="K279" s="100"/>
      <c r="L279" s="103"/>
      <c r="M279" s="103"/>
      <c r="N279" s="103"/>
      <c r="O279" s="103"/>
      <c r="P279" s="103"/>
      <c r="Q279" s="103"/>
      <c r="R279" s="103"/>
      <c r="S279" s="103"/>
      <c r="AR279" s="85"/>
      <c r="AS279" s="85"/>
      <c r="AW279" s="85"/>
    </row>
    <row r="280" spans="2:63" s="79" customFormat="1" ht="22.5" customHeight="1" hidden="1">
      <c r="B280" s="101"/>
      <c r="C280" s="71"/>
      <c r="D280" s="71"/>
      <c r="E280" s="114"/>
      <c r="F280" s="110"/>
      <c r="G280" s="73" t="s">
        <v>343</v>
      </c>
      <c r="H280" s="601"/>
      <c r="I280" s="157"/>
      <c r="J280" s="614">
        <f>ROUND(I280*H280,2)</f>
        <v>0</v>
      </c>
      <c r="K280" s="101"/>
      <c r="L280" s="376"/>
      <c r="M280" s="377"/>
      <c r="N280" s="377"/>
      <c r="O280" s="377"/>
      <c r="P280" s="377"/>
      <c r="Q280" s="377"/>
      <c r="R280" s="377"/>
      <c r="S280" s="104"/>
      <c r="AP280" s="80"/>
      <c r="AR280" s="80"/>
      <c r="AS280" s="80"/>
      <c r="AW280" s="80"/>
      <c r="BC280" s="81"/>
      <c r="BD280" s="81"/>
      <c r="BE280" s="81"/>
      <c r="BF280" s="81"/>
      <c r="BG280" s="81"/>
      <c r="BH280" s="80"/>
      <c r="BI280" s="81"/>
      <c r="BJ280" s="80"/>
      <c r="BK280" s="80"/>
    </row>
    <row r="281" spans="2:63" s="79" customFormat="1" ht="16.5" customHeight="1" hidden="1">
      <c r="B281" s="101"/>
      <c r="C281" s="87"/>
      <c r="D281" s="87"/>
      <c r="E281" s="551"/>
      <c r="F281" s="113"/>
      <c r="G281" s="89" t="s">
        <v>343</v>
      </c>
      <c r="H281" s="611"/>
      <c r="I281" s="157"/>
      <c r="J281" s="450">
        <f>ROUND(I281*H281,2)</f>
        <v>0</v>
      </c>
      <c r="K281" s="101"/>
      <c r="L281" s="378"/>
      <c r="M281" s="377"/>
      <c r="N281" s="377"/>
      <c r="O281" s="377"/>
      <c r="P281" s="377"/>
      <c r="Q281" s="377"/>
      <c r="R281" s="377"/>
      <c r="S281" s="104"/>
      <c r="AP281" s="80"/>
      <c r="AR281" s="80"/>
      <c r="AS281" s="80"/>
      <c r="AW281" s="80"/>
      <c r="BC281" s="81"/>
      <c r="BD281" s="81"/>
      <c r="BE281" s="81"/>
      <c r="BF281" s="81"/>
      <c r="BG281" s="81"/>
      <c r="BH281" s="80"/>
      <c r="BI281" s="81"/>
      <c r="BJ281" s="80"/>
      <c r="BK281" s="80"/>
    </row>
    <row r="282" spans="2:49" s="83" customFormat="1" ht="12.75" customHeight="1" hidden="1">
      <c r="B282" s="100"/>
      <c r="D282" s="84"/>
      <c r="E282" s="130"/>
      <c r="F282" s="109"/>
      <c r="H282" s="610"/>
      <c r="I282" s="157"/>
      <c r="J282" s="407"/>
      <c r="K282" s="100"/>
      <c r="L282" s="103"/>
      <c r="M282" s="103"/>
      <c r="N282" s="103"/>
      <c r="O282" s="103"/>
      <c r="P282" s="103"/>
      <c r="Q282" s="103"/>
      <c r="R282" s="103"/>
      <c r="S282" s="103"/>
      <c r="AR282" s="85"/>
      <c r="AS282" s="85"/>
      <c r="AW282" s="85"/>
    </row>
    <row r="283" spans="2:49" s="83" customFormat="1" ht="12.75" customHeight="1" hidden="1">
      <c r="B283" s="100"/>
      <c r="D283" s="84"/>
      <c r="E283" s="130"/>
      <c r="F283" s="109"/>
      <c r="H283" s="610"/>
      <c r="I283" s="157"/>
      <c r="J283" s="407"/>
      <c r="K283" s="100"/>
      <c r="L283" s="103"/>
      <c r="M283" s="103"/>
      <c r="N283" s="103"/>
      <c r="O283" s="103"/>
      <c r="P283" s="103"/>
      <c r="Q283" s="103"/>
      <c r="R283" s="103"/>
      <c r="S283" s="103"/>
      <c r="AR283" s="85"/>
      <c r="AS283" s="85"/>
      <c r="AW283" s="85"/>
    </row>
    <row r="284" spans="2:63" s="79" customFormat="1" ht="16.5" customHeight="1" hidden="1">
      <c r="B284" s="101"/>
      <c r="C284" s="71"/>
      <c r="D284" s="71"/>
      <c r="E284" s="114"/>
      <c r="F284" s="110"/>
      <c r="G284" s="73" t="s">
        <v>347</v>
      </c>
      <c r="H284" s="601"/>
      <c r="I284" s="157"/>
      <c r="J284" s="614">
        <f>ROUND(I284*H284,2)</f>
        <v>0</v>
      </c>
      <c r="K284" s="101"/>
      <c r="L284" s="376"/>
      <c r="M284" s="377"/>
      <c r="N284" s="377"/>
      <c r="O284" s="377"/>
      <c r="P284" s="377"/>
      <c r="Q284" s="377"/>
      <c r="R284" s="377"/>
      <c r="S284" s="104"/>
      <c r="AP284" s="80"/>
      <c r="AR284" s="80"/>
      <c r="AS284" s="80"/>
      <c r="AW284" s="80"/>
      <c r="BC284" s="81"/>
      <c r="BD284" s="81"/>
      <c r="BE284" s="81"/>
      <c r="BF284" s="81"/>
      <c r="BG284" s="81"/>
      <c r="BH284" s="80"/>
      <c r="BI284" s="81"/>
      <c r="BJ284" s="80"/>
      <c r="BK284" s="80"/>
    </row>
    <row r="285" spans="2:49" s="92" customFormat="1" ht="12.75" customHeight="1" hidden="1">
      <c r="B285" s="102"/>
      <c r="D285" s="84"/>
      <c r="E285" s="130"/>
      <c r="F285" s="108"/>
      <c r="H285" s="609"/>
      <c r="I285" s="157"/>
      <c r="J285" s="407"/>
      <c r="K285" s="102"/>
      <c r="L285" s="105"/>
      <c r="M285" s="105"/>
      <c r="N285" s="105"/>
      <c r="O285" s="105"/>
      <c r="P285" s="105"/>
      <c r="Q285" s="105"/>
      <c r="R285" s="105"/>
      <c r="S285" s="105"/>
      <c r="AR285" s="93"/>
      <c r="AS285" s="93"/>
      <c r="AW285" s="93"/>
    </row>
    <row r="286" spans="2:49" s="83" customFormat="1" ht="12.75" customHeight="1" hidden="1">
      <c r="B286" s="100"/>
      <c r="D286" s="84"/>
      <c r="E286" s="130"/>
      <c r="F286" s="109"/>
      <c r="H286" s="610"/>
      <c r="I286" s="157"/>
      <c r="J286" s="407"/>
      <c r="K286" s="100"/>
      <c r="L286" s="103"/>
      <c r="M286" s="103"/>
      <c r="N286" s="103"/>
      <c r="O286" s="103"/>
      <c r="P286" s="103"/>
      <c r="Q286" s="103"/>
      <c r="R286" s="103"/>
      <c r="S286" s="103"/>
      <c r="AR286" s="85"/>
      <c r="AS286" s="85"/>
      <c r="AW286" s="85"/>
    </row>
    <row r="287" spans="2:63" s="79" customFormat="1" ht="16.5" customHeight="1" hidden="1">
      <c r="B287" s="101"/>
      <c r="C287" s="71"/>
      <c r="D287" s="71"/>
      <c r="E287" s="114"/>
      <c r="F287" s="110"/>
      <c r="G287" s="73" t="s">
        <v>347</v>
      </c>
      <c r="H287" s="601"/>
      <c r="I287" s="157"/>
      <c r="J287" s="614">
        <f>ROUND(I287*H287,2)</f>
        <v>0</v>
      </c>
      <c r="K287" s="101"/>
      <c r="L287" s="376"/>
      <c r="M287" s="377"/>
      <c r="N287" s="377"/>
      <c r="O287" s="377"/>
      <c r="P287" s="377"/>
      <c r="Q287" s="377"/>
      <c r="R287" s="377"/>
      <c r="S287" s="104"/>
      <c r="AP287" s="80"/>
      <c r="AR287" s="80"/>
      <c r="AS287" s="80"/>
      <c r="AW287" s="80"/>
      <c r="BC287" s="81"/>
      <c r="BD287" s="81"/>
      <c r="BE287" s="81"/>
      <c r="BF287" s="81"/>
      <c r="BG287" s="81"/>
      <c r="BH287" s="80"/>
      <c r="BI287" s="81"/>
      <c r="BJ287" s="80"/>
      <c r="BK287" s="80"/>
    </row>
    <row r="288" spans="2:49" s="92" customFormat="1" ht="12.75" customHeight="1" hidden="1">
      <c r="B288" s="102"/>
      <c r="D288" s="84"/>
      <c r="E288" s="130"/>
      <c r="F288" s="108"/>
      <c r="H288" s="609"/>
      <c r="I288" s="157"/>
      <c r="J288" s="407"/>
      <c r="K288" s="102"/>
      <c r="L288" s="105"/>
      <c r="M288" s="105"/>
      <c r="N288" s="105"/>
      <c r="O288" s="105"/>
      <c r="P288" s="105"/>
      <c r="Q288" s="105"/>
      <c r="R288" s="105"/>
      <c r="S288" s="105"/>
      <c r="AR288" s="93"/>
      <c r="AS288" s="93"/>
      <c r="AW288" s="93"/>
    </row>
    <row r="289" spans="2:49" s="83" customFormat="1" ht="12.75" customHeight="1" hidden="1">
      <c r="B289" s="100"/>
      <c r="D289" s="84"/>
      <c r="E289" s="130"/>
      <c r="F289" s="109"/>
      <c r="H289" s="610"/>
      <c r="I289" s="157"/>
      <c r="J289" s="407"/>
      <c r="K289" s="100"/>
      <c r="L289" s="103"/>
      <c r="M289" s="103"/>
      <c r="N289" s="103"/>
      <c r="O289" s="103"/>
      <c r="P289" s="103"/>
      <c r="Q289" s="103"/>
      <c r="R289" s="103"/>
      <c r="S289" s="103"/>
      <c r="AR289" s="85"/>
      <c r="AS289" s="85"/>
      <c r="AW289" s="85"/>
    </row>
    <row r="290" spans="2:63" s="79" customFormat="1" ht="16.5" customHeight="1" hidden="1">
      <c r="B290" s="101"/>
      <c r="C290" s="71"/>
      <c r="D290" s="71"/>
      <c r="E290" s="114"/>
      <c r="F290" s="110"/>
      <c r="G290" s="73" t="s">
        <v>347</v>
      </c>
      <c r="H290" s="601"/>
      <c r="I290" s="157"/>
      <c r="J290" s="614">
        <f>ROUND(I290*H290,2)</f>
        <v>0</v>
      </c>
      <c r="K290" s="101"/>
      <c r="L290" s="376"/>
      <c r="M290" s="377"/>
      <c r="N290" s="377"/>
      <c r="O290" s="377"/>
      <c r="P290" s="377"/>
      <c r="Q290" s="377"/>
      <c r="R290" s="377"/>
      <c r="S290" s="104"/>
      <c r="AP290" s="80"/>
      <c r="AR290" s="80"/>
      <c r="AS290" s="80"/>
      <c r="AW290" s="80"/>
      <c r="BC290" s="81"/>
      <c r="BD290" s="81"/>
      <c r="BE290" s="81"/>
      <c r="BF290" s="81"/>
      <c r="BG290" s="81"/>
      <c r="BH290" s="80"/>
      <c r="BI290" s="81"/>
      <c r="BJ290" s="80"/>
      <c r="BK290" s="80"/>
    </row>
    <row r="291" spans="2:49" s="92" customFormat="1" ht="12.75" customHeight="1" hidden="1">
      <c r="B291" s="102"/>
      <c r="D291" s="84"/>
      <c r="E291" s="130"/>
      <c r="F291" s="108"/>
      <c r="H291" s="609"/>
      <c r="I291" s="157"/>
      <c r="J291" s="407"/>
      <c r="K291" s="102"/>
      <c r="L291" s="105"/>
      <c r="M291" s="105"/>
      <c r="N291" s="105"/>
      <c r="O291" s="105"/>
      <c r="P291" s="105"/>
      <c r="Q291" s="105"/>
      <c r="R291" s="105"/>
      <c r="S291" s="105"/>
      <c r="AR291" s="93"/>
      <c r="AS291" s="93"/>
      <c r="AW291" s="93"/>
    </row>
    <row r="292" spans="2:49" s="83" customFormat="1" ht="12.75" customHeight="1" hidden="1">
      <c r="B292" s="100"/>
      <c r="D292" s="84"/>
      <c r="E292" s="130"/>
      <c r="F292" s="109"/>
      <c r="H292" s="610"/>
      <c r="I292" s="157"/>
      <c r="J292" s="407"/>
      <c r="K292" s="100"/>
      <c r="L292" s="103"/>
      <c r="M292" s="103"/>
      <c r="N292" s="103"/>
      <c r="O292" s="103"/>
      <c r="P292" s="103"/>
      <c r="Q292" s="103"/>
      <c r="R292" s="103"/>
      <c r="S292" s="103"/>
      <c r="AR292" s="85"/>
      <c r="AS292" s="85"/>
      <c r="AW292" s="85"/>
    </row>
    <row r="293" spans="2:63" s="79" customFormat="1" ht="16.5" customHeight="1" hidden="1">
      <c r="B293" s="101"/>
      <c r="C293" s="71"/>
      <c r="D293" s="71"/>
      <c r="E293" s="114"/>
      <c r="F293" s="110"/>
      <c r="G293" s="73" t="s">
        <v>347</v>
      </c>
      <c r="H293" s="601"/>
      <c r="I293" s="157"/>
      <c r="J293" s="614">
        <f>ROUND(I293*H293,2)</f>
        <v>0</v>
      </c>
      <c r="K293" s="101"/>
      <c r="L293" s="376"/>
      <c r="M293" s="377"/>
      <c r="N293" s="377"/>
      <c r="O293" s="377"/>
      <c r="P293" s="377"/>
      <c r="Q293" s="377"/>
      <c r="R293" s="377"/>
      <c r="S293" s="104"/>
      <c r="AP293" s="80"/>
      <c r="AR293" s="80"/>
      <c r="AS293" s="80"/>
      <c r="AW293" s="80"/>
      <c r="BC293" s="81"/>
      <c r="BD293" s="81"/>
      <c r="BE293" s="81"/>
      <c r="BF293" s="81"/>
      <c r="BG293" s="81"/>
      <c r="BH293" s="80"/>
      <c r="BI293" s="81"/>
      <c r="BJ293" s="80"/>
      <c r="BK293" s="80"/>
    </row>
    <row r="294" spans="2:49" s="92" customFormat="1" ht="12.75" customHeight="1" hidden="1">
      <c r="B294" s="102"/>
      <c r="D294" s="84"/>
      <c r="E294" s="130"/>
      <c r="F294" s="108"/>
      <c r="H294" s="609"/>
      <c r="I294" s="157"/>
      <c r="J294" s="407"/>
      <c r="K294" s="102"/>
      <c r="L294" s="105"/>
      <c r="M294" s="105"/>
      <c r="N294" s="105"/>
      <c r="O294" s="105"/>
      <c r="P294" s="105"/>
      <c r="Q294" s="105"/>
      <c r="R294" s="105"/>
      <c r="S294" s="105"/>
      <c r="AR294" s="93"/>
      <c r="AS294" s="93"/>
      <c r="AW294" s="93"/>
    </row>
    <row r="295" spans="2:49" s="83" customFormat="1" ht="12.75" customHeight="1" hidden="1">
      <c r="B295" s="100"/>
      <c r="D295" s="84"/>
      <c r="E295" s="130"/>
      <c r="F295" s="109"/>
      <c r="H295" s="610"/>
      <c r="I295" s="157"/>
      <c r="J295" s="407"/>
      <c r="K295" s="100"/>
      <c r="L295" s="103"/>
      <c r="M295" s="103"/>
      <c r="N295" s="103"/>
      <c r="O295" s="103"/>
      <c r="P295" s="103"/>
      <c r="Q295" s="103"/>
      <c r="R295" s="103"/>
      <c r="S295" s="103"/>
      <c r="AR295" s="85"/>
      <c r="AS295" s="85"/>
      <c r="AW295" s="85"/>
    </row>
    <row r="296" spans="2:63" s="79" customFormat="1" ht="22.5" customHeight="1" hidden="1">
      <c r="B296" s="101"/>
      <c r="C296" s="71"/>
      <c r="D296" s="71"/>
      <c r="E296" s="114"/>
      <c r="F296" s="110"/>
      <c r="G296" s="73" t="s">
        <v>343</v>
      </c>
      <c r="H296" s="601"/>
      <c r="I296" s="157"/>
      <c r="J296" s="614">
        <f>ROUND(I296*H296,2)</f>
        <v>0</v>
      </c>
      <c r="K296" s="101"/>
      <c r="L296" s="376"/>
      <c r="M296" s="377"/>
      <c r="N296" s="377"/>
      <c r="O296" s="377"/>
      <c r="P296" s="377"/>
      <c r="Q296" s="377"/>
      <c r="R296" s="377"/>
      <c r="S296" s="104"/>
      <c r="AP296" s="80"/>
      <c r="AR296" s="80"/>
      <c r="AS296" s="80"/>
      <c r="AW296" s="80"/>
      <c r="BC296" s="81"/>
      <c r="BD296" s="81"/>
      <c r="BE296" s="81"/>
      <c r="BF296" s="81"/>
      <c r="BG296" s="81"/>
      <c r="BH296" s="80"/>
      <c r="BI296" s="81"/>
      <c r="BJ296" s="80"/>
      <c r="BK296" s="80"/>
    </row>
    <row r="297" spans="2:49" s="83" customFormat="1" ht="12.75" customHeight="1" hidden="1">
      <c r="B297" s="100"/>
      <c r="D297" s="84"/>
      <c r="E297" s="130"/>
      <c r="F297" s="109"/>
      <c r="H297" s="610"/>
      <c r="I297" s="157"/>
      <c r="J297" s="407"/>
      <c r="K297" s="100"/>
      <c r="L297" s="103"/>
      <c r="M297" s="103"/>
      <c r="N297" s="103"/>
      <c r="O297" s="103"/>
      <c r="P297" s="103"/>
      <c r="Q297" s="103"/>
      <c r="R297" s="103"/>
      <c r="S297" s="103"/>
      <c r="AR297" s="85"/>
      <c r="AS297" s="85"/>
      <c r="AW297" s="85"/>
    </row>
    <row r="298" spans="2:63" s="79" customFormat="1" ht="16.5" customHeight="1" hidden="1">
      <c r="B298" s="101"/>
      <c r="C298" s="87"/>
      <c r="D298" s="87"/>
      <c r="E298" s="551"/>
      <c r="F298" s="113"/>
      <c r="G298" s="89" t="s">
        <v>343</v>
      </c>
      <c r="H298" s="611"/>
      <c r="I298" s="157"/>
      <c r="J298" s="450">
        <f>ROUND(I298*H298,2)</f>
        <v>0</v>
      </c>
      <c r="K298" s="101"/>
      <c r="L298" s="378"/>
      <c r="M298" s="377"/>
      <c r="N298" s="377"/>
      <c r="O298" s="377"/>
      <c r="P298" s="377"/>
      <c r="Q298" s="377"/>
      <c r="R298" s="377"/>
      <c r="S298" s="104"/>
      <c r="AP298" s="80"/>
      <c r="AR298" s="80"/>
      <c r="AS298" s="80"/>
      <c r="AW298" s="80"/>
      <c r="BC298" s="81"/>
      <c r="BD298" s="81"/>
      <c r="BE298" s="81"/>
      <c r="BF298" s="81"/>
      <c r="BG298" s="81"/>
      <c r="BH298" s="80"/>
      <c r="BI298" s="81"/>
      <c r="BJ298" s="80"/>
      <c r="BK298" s="80"/>
    </row>
    <row r="299" spans="2:49" s="83" customFormat="1" ht="12.75" customHeight="1" hidden="1">
      <c r="B299" s="100"/>
      <c r="D299" s="84"/>
      <c r="E299" s="129"/>
      <c r="F299" s="109"/>
      <c r="H299" s="610"/>
      <c r="I299" s="157"/>
      <c r="J299" s="407"/>
      <c r="K299" s="100"/>
      <c r="L299" s="103"/>
      <c r="M299" s="103"/>
      <c r="N299" s="103"/>
      <c r="O299" s="103"/>
      <c r="P299" s="103"/>
      <c r="Q299" s="103"/>
      <c r="R299" s="103"/>
      <c r="S299" s="103"/>
      <c r="AR299" s="85"/>
      <c r="AS299" s="85"/>
      <c r="AW299" s="85"/>
    </row>
    <row r="300" spans="2:63" s="79" customFormat="1" ht="16.5" customHeight="1" hidden="1">
      <c r="B300" s="101"/>
      <c r="C300" s="71"/>
      <c r="D300" s="71"/>
      <c r="E300" s="114"/>
      <c r="F300" s="110"/>
      <c r="G300" s="73" t="s">
        <v>343</v>
      </c>
      <c r="H300" s="601"/>
      <c r="I300" s="157"/>
      <c r="J300" s="614">
        <f>ROUND(I300*H300,2)</f>
        <v>0</v>
      </c>
      <c r="K300" s="101"/>
      <c r="L300" s="376"/>
      <c r="M300" s="377"/>
      <c r="N300" s="377"/>
      <c r="O300" s="377"/>
      <c r="P300" s="377"/>
      <c r="Q300" s="377"/>
      <c r="R300" s="377"/>
      <c r="S300" s="104"/>
      <c r="AP300" s="80"/>
      <c r="AR300" s="80"/>
      <c r="AS300" s="80"/>
      <c r="AW300" s="80"/>
      <c r="BC300" s="81"/>
      <c r="BD300" s="81"/>
      <c r="BE300" s="81"/>
      <c r="BF300" s="81"/>
      <c r="BG300" s="81"/>
      <c r="BH300" s="80"/>
      <c r="BI300" s="81"/>
      <c r="BJ300" s="80"/>
      <c r="BK300" s="80"/>
    </row>
    <row r="301" spans="2:49" s="92" customFormat="1" ht="12.75" customHeight="1" hidden="1">
      <c r="B301" s="102"/>
      <c r="D301" s="84"/>
      <c r="E301" s="130"/>
      <c r="F301" s="108"/>
      <c r="H301" s="609"/>
      <c r="I301" s="157"/>
      <c r="J301" s="407"/>
      <c r="K301" s="102"/>
      <c r="L301" s="105"/>
      <c r="M301" s="105"/>
      <c r="N301" s="105"/>
      <c r="O301" s="105"/>
      <c r="P301" s="105"/>
      <c r="Q301" s="105"/>
      <c r="R301" s="105"/>
      <c r="S301" s="105"/>
      <c r="AR301" s="93"/>
      <c r="AS301" s="93"/>
      <c r="AW301" s="93"/>
    </row>
    <row r="302" spans="2:49" s="83" customFormat="1" ht="12.75" customHeight="1" hidden="1">
      <c r="B302" s="100"/>
      <c r="D302" s="84"/>
      <c r="E302" s="130"/>
      <c r="F302" s="109"/>
      <c r="H302" s="610"/>
      <c r="I302" s="157"/>
      <c r="J302" s="407"/>
      <c r="K302" s="100"/>
      <c r="L302" s="103"/>
      <c r="M302" s="103"/>
      <c r="N302" s="103"/>
      <c r="O302" s="103"/>
      <c r="P302" s="103"/>
      <c r="Q302" s="103"/>
      <c r="R302" s="103"/>
      <c r="S302" s="103"/>
      <c r="AR302" s="85"/>
      <c r="AS302" s="85"/>
      <c r="AW302" s="85"/>
    </row>
    <row r="303" spans="2:63" s="79" customFormat="1" ht="16.5" customHeight="1" hidden="1">
      <c r="B303" s="101"/>
      <c r="C303" s="87"/>
      <c r="D303" s="87"/>
      <c r="E303" s="551"/>
      <c r="F303" s="113"/>
      <c r="G303" s="89" t="s">
        <v>343</v>
      </c>
      <c r="H303" s="611"/>
      <c r="I303" s="157"/>
      <c r="J303" s="450">
        <f>ROUND(I303*H303,2)</f>
        <v>0</v>
      </c>
      <c r="K303" s="101"/>
      <c r="L303" s="378"/>
      <c r="M303" s="377"/>
      <c r="N303" s="377"/>
      <c r="O303" s="377"/>
      <c r="P303" s="377"/>
      <c r="Q303" s="377"/>
      <c r="R303" s="377"/>
      <c r="S303" s="104"/>
      <c r="AP303" s="80"/>
      <c r="AR303" s="80"/>
      <c r="AS303" s="80"/>
      <c r="AW303" s="80"/>
      <c r="BC303" s="81"/>
      <c r="BD303" s="81"/>
      <c r="BE303" s="81"/>
      <c r="BF303" s="81"/>
      <c r="BG303" s="81"/>
      <c r="BH303" s="80"/>
      <c r="BI303" s="81"/>
      <c r="BJ303" s="80"/>
      <c r="BK303" s="80"/>
    </row>
    <row r="304" spans="2:49" s="83" customFormat="1" ht="12.75" customHeight="1" hidden="1">
      <c r="B304" s="100"/>
      <c r="D304" s="84"/>
      <c r="E304" s="129"/>
      <c r="F304" s="109"/>
      <c r="H304" s="610"/>
      <c r="I304" s="157"/>
      <c r="J304" s="407"/>
      <c r="K304" s="100"/>
      <c r="L304" s="103"/>
      <c r="M304" s="103"/>
      <c r="N304" s="103"/>
      <c r="O304" s="103"/>
      <c r="P304" s="103"/>
      <c r="Q304" s="103"/>
      <c r="R304" s="103"/>
      <c r="S304" s="103"/>
      <c r="AR304" s="85"/>
      <c r="AS304" s="85"/>
      <c r="AW304" s="85"/>
    </row>
    <row r="305" spans="2:63" s="79" customFormat="1" ht="16.5" customHeight="1" hidden="1">
      <c r="B305" s="101"/>
      <c r="C305" s="71"/>
      <c r="D305" s="71"/>
      <c r="E305" s="114"/>
      <c r="F305" s="110"/>
      <c r="G305" s="73" t="s">
        <v>341</v>
      </c>
      <c r="H305" s="601"/>
      <c r="I305" s="157"/>
      <c r="J305" s="614">
        <f>ROUND(I305*H305,2)</f>
        <v>0</v>
      </c>
      <c r="K305" s="101"/>
      <c r="L305" s="376"/>
      <c r="M305" s="377"/>
      <c r="N305" s="377"/>
      <c r="O305" s="377"/>
      <c r="P305" s="377"/>
      <c r="Q305" s="377"/>
      <c r="R305" s="377"/>
      <c r="S305" s="104"/>
      <c r="AP305" s="80"/>
      <c r="AR305" s="80"/>
      <c r="AS305" s="80"/>
      <c r="AW305" s="80"/>
      <c r="BC305" s="81"/>
      <c r="BD305" s="81"/>
      <c r="BE305" s="81"/>
      <c r="BF305" s="81"/>
      <c r="BG305" s="81"/>
      <c r="BH305" s="80"/>
      <c r="BI305" s="81"/>
      <c r="BJ305" s="80"/>
      <c r="BK305" s="80"/>
    </row>
    <row r="306" spans="2:49" s="83" customFormat="1" ht="12.75" customHeight="1" hidden="1">
      <c r="B306" s="100"/>
      <c r="D306" s="84"/>
      <c r="E306" s="130"/>
      <c r="F306" s="109"/>
      <c r="H306" s="610"/>
      <c r="I306" s="157"/>
      <c r="J306" s="407"/>
      <c r="K306" s="100"/>
      <c r="L306" s="103"/>
      <c r="M306" s="103"/>
      <c r="N306" s="103"/>
      <c r="O306" s="103"/>
      <c r="P306" s="103"/>
      <c r="Q306" s="103"/>
      <c r="R306" s="103"/>
      <c r="S306" s="103"/>
      <c r="AR306" s="85"/>
      <c r="AS306" s="85"/>
      <c r="AW306" s="85"/>
    </row>
    <row r="307" spans="2:63" s="79" customFormat="1" ht="16.5" customHeight="1" hidden="1">
      <c r="B307" s="101"/>
      <c r="C307" s="71"/>
      <c r="D307" s="71"/>
      <c r="E307" s="114"/>
      <c r="F307" s="110"/>
      <c r="G307" s="73" t="s">
        <v>341</v>
      </c>
      <c r="H307" s="601"/>
      <c r="I307" s="157"/>
      <c r="J307" s="614">
        <f>ROUND(I307*H307,2)</f>
        <v>0</v>
      </c>
      <c r="K307" s="101"/>
      <c r="L307" s="376"/>
      <c r="M307" s="377"/>
      <c r="N307" s="377"/>
      <c r="O307" s="377"/>
      <c r="P307" s="377"/>
      <c r="Q307" s="377"/>
      <c r="R307" s="377"/>
      <c r="S307" s="104"/>
      <c r="AP307" s="80"/>
      <c r="AR307" s="80"/>
      <c r="AS307" s="80"/>
      <c r="AW307" s="80"/>
      <c r="BC307" s="81"/>
      <c r="BD307" s="81"/>
      <c r="BE307" s="81"/>
      <c r="BF307" s="81"/>
      <c r="BG307" s="81"/>
      <c r="BH307" s="80"/>
      <c r="BI307" s="81"/>
      <c r="BJ307" s="80"/>
      <c r="BK307" s="80"/>
    </row>
    <row r="308" spans="2:49" s="92" customFormat="1" ht="12.75" customHeight="1" hidden="1">
      <c r="B308" s="102"/>
      <c r="D308" s="84"/>
      <c r="E308" s="130" t="s">
        <v>298</v>
      </c>
      <c r="F308" s="108"/>
      <c r="H308" s="609"/>
      <c r="I308" s="157"/>
      <c r="J308" s="407"/>
      <c r="K308" s="102"/>
      <c r="L308" s="105"/>
      <c r="M308" s="105"/>
      <c r="N308" s="105"/>
      <c r="O308" s="105"/>
      <c r="P308" s="105"/>
      <c r="Q308" s="105"/>
      <c r="R308" s="105"/>
      <c r="S308" s="105"/>
      <c r="AR308" s="93"/>
      <c r="AS308" s="93"/>
      <c r="AW308" s="93"/>
    </row>
    <row r="309" spans="2:11" ht="4.5" customHeight="1" hidden="1">
      <c r="B309" s="158"/>
      <c r="H309" s="612"/>
      <c r="I309" s="157"/>
      <c r="J309" s="405"/>
      <c r="K309" s="466"/>
    </row>
    <row r="310" spans="2:63" s="79" customFormat="1" ht="26.25" customHeight="1">
      <c r="B310" s="70"/>
      <c r="C310" s="71"/>
      <c r="D310" s="71"/>
      <c r="E310" s="114" t="s">
        <v>350</v>
      </c>
      <c r="F310" s="110" t="s">
        <v>618</v>
      </c>
      <c r="G310" s="73" t="s">
        <v>341</v>
      </c>
      <c r="H310" s="74">
        <f>8.2*0.55*0.3*2*4+(5*0.55*0.3)</f>
        <v>11.649</v>
      </c>
      <c r="I310" s="157"/>
      <c r="J310" s="614">
        <f>H310*I310</f>
        <v>0</v>
      </c>
      <c r="K310" s="101"/>
      <c r="L310" s="376"/>
      <c r="M310" s="377"/>
      <c r="N310" s="377"/>
      <c r="O310" s="377"/>
      <c r="P310" s="377"/>
      <c r="Q310" s="377"/>
      <c r="R310" s="377"/>
      <c r="S310" s="104"/>
      <c r="AP310" s="80"/>
      <c r="AR310" s="80"/>
      <c r="AS310" s="80"/>
      <c r="AW310" s="80"/>
      <c r="BC310" s="81"/>
      <c r="BD310" s="81"/>
      <c r="BE310" s="81"/>
      <c r="BF310" s="81"/>
      <c r="BG310" s="81"/>
      <c r="BH310" s="80"/>
      <c r="BI310" s="81"/>
      <c r="BJ310" s="80"/>
      <c r="BK310" s="80"/>
    </row>
    <row r="311" spans="2:49" s="83" customFormat="1" ht="12.75" customHeight="1" hidden="1">
      <c r="B311" s="82"/>
      <c r="D311" s="84"/>
      <c r="E311" s="130" t="s">
        <v>298</v>
      </c>
      <c r="F311" s="109"/>
      <c r="H311" s="74">
        <f>8.2*0.6*2*4+(5*0.6)</f>
        <v>42.35999999999999</v>
      </c>
      <c r="I311" s="157"/>
      <c r="J311" s="614">
        <f aca="true" t="shared" si="0" ref="J311:J374">H311*I311</f>
        <v>0</v>
      </c>
      <c r="K311" s="100"/>
      <c r="L311" s="103"/>
      <c r="M311" s="103"/>
      <c r="N311" s="103"/>
      <c r="O311" s="103"/>
      <c r="P311" s="103"/>
      <c r="Q311" s="103"/>
      <c r="R311" s="103"/>
      <c r="S311" s="103"/>
      <c r="AR311" s="85"/>
      <c r="AS311" s="85"/>
      <c r="AW311" s="85"/>
    </row>
    <row r="312" spans="2:49" s="83" customFormat="1" ht="12.75" customHeight="1" hidden="1">
      <c r="B312" s="82"/>
      <c r="D312" s="84"/>
      <c r="E312" s="130" t="s">
        <v>298</v>
      </c>
      <c r="F312" s="109"/>
      <c r="H312" s="74">
        <f>8.2*0.6*2*4+(5*0.6)</f>
        <v>42.35999999999999</v>
      </c>
      <c r="I312" s="157"/>
      <c r="J312" s="614">
        <f t="shared" si="0"/>
        <v>0</v>
      </c>
      <c r="K312" s="100"/>
      <c r="L312" s="103"/>
      <c r="M312" s="103"/>
      <c r="N312" s="103"/>
      <c r="O312" s="103"/>
      <c r="P312" s="103"/>
      <c r="Q312" s="103"/>
      <c r="R312" s="103"/>
      <c r="S312" s="103"/>
      <c r="AR312" s="85"/>
      <c r="AS312" s="85"/>
      <c r="AW312" s="85"/>
    </row>
    <row r="313" spans="2:49" s="83" customFormat="1" ht="12.75" customHeight="1" hidden="1">
      <c r="B313" s="82"/>
      <c r="D313" s="84"/>
      <c r="E313" s="130" t="s">
        <v>298</v>
      </c>
      <c r="F313" s="109"/>
      <c r="H313" s="74">
        <f>8.2*0.6*2*4+(5*0.6)</f>
        <v>42.35999999999999</v>
      </c>
      <c r="I313" s="157"/>
      <c r="J313" s="614">
        <f t="shared" si="0"/>
        <v>0</v>
      </c>
      <c r="K313" s="100"/>
      <c r="L313" s="103"/>
      <c r="M313" s="103"/>
      <c r="N313" s="103"/>
      <c r="O313" s="103"/>
      <c r="P313" s="103"/>
      <c r="Q313" s="103"/>
      <c r="R313" s="103"/>
      <c r="S313" s="103"/>
      <c r="AR313" s="85"/>
      <c r="AS313" s="85"/>
      <c r="AW313" s="85"/>
    </row>
    <row r="314" spans="2:63" s="79" customFormat="1" ht="16.5" customHeight="1" hidden="1">
      <c r="B314" s="70"/>
      <c r="C314" s="71"/>
      <c r="D314" s="71"/>
      <c r="E314" s="114"/>
      <c r="F314" s="110"/>
      <c r="G314" s="73" t="s">
        <v>343</v>
      </c>
      <c r="H314" s="74">
        <f>8.2*0.6*2*4+(5*0.6)</f>
        <v>42.35999999999999</v>
      </c>
      <c r="I314" s="157"/>
      <c r="J314" s="614">
        <f t="shared" si="0"/>
        <v>0</v>
      </c>
      <c r="K314" s="101"/>
      <c r="L314" s="376"/>
      <c r="M314" s="377"/>
      <c r="N314" s="377"/>
      <c r="O314" s="377"/>
      <c r="P314" s="377"/>
      <c r="Q314" s="377"/>
      <c r="R314" s="377"/>
      <c r="S314" s="104"/>
      <c r="AP314" s="80"/>
      <c r="AR314" s="80"/>
      <c r="AS314" s="80"/>
      <c r="AW314" s="80"/>
      <c r="BC314" s="81"/>
      <c r="BD314" s="81"/>
      <c r="BE314" s="81"/>
      <c r="BF314" s="81"/>
      <c r="BG314" s="81"/>
      <c r="BH314" s="80"/>
      <c r="BI314" s="81"/>
      <c r="BJ314" s="80"/>
      <c r="BK314" s="80"/>
    </row>
    <row r="315" spans="2:49" s="83" customFormat="1" ht="12.75" customHeight="1" hidden="1">
      <c r="B315" s="82"/>
      <c r="D315" s="84"/>
      <c r="E315" s="130" t="s">
        <v>298</v>
      </c>
      <c r="F315" s="109"/>
      <c r="H315" s="74">
        <f>8.2*0.6*2*4+(5*0.6)</f>
        <v>42.35999999999999</v>
      </c>
      <c r="I315" s="157"/>
      <c r="J315" s="614">
        <f t="shared" si="0"/>
        <v>0</v>
      </c>
      <c r="K315" s="100"/>
      <c r="L315" s="103"/>
      <c r="M315" s="103"/>
      <c r="N315" s="103"/>
      <c r="O315" s="103"/>
      <c r="P315" s="103"/>
      <c r="Q315" s="103"/>
      <c r="R315" s="103"/>
      <c r="S315" s="103"/>
      <c r="AR315" s="85"/>
      <c r="AS315" s="85"/>
      <c r="AW315" s="85"/>
    </row>
    <row r="316" spans="2:63" s="79" customFormat="1" ht="15" customHeight="1">
      <c r="B316" s="70"/>
      <c r="C316" s="71"/>
      <c r="D316" s="71"/>
      <c r="E316" s="114" t="s">
        <v>368</v>
      </c>
      <c r="F316" s="110" t="s">
        <v>116</v>
      </c>
      <c r="G316" s="73" t="s">
        <v>343</v>
      </c>
      <c r="H316" s="74">
        <f>8.2*0.55*2*4+(5*0.55)</f>
        <v>38.83</v>
      </c>
      <c r="I316" s="157"/>
      <c r="J316" s="614">
        <f t="shared" si="0"/>
        <v>0</v>
      </c>
      <c r="K316" s="101"/>
      <c r="L316" s="376"/>
      <c r="M316" s="377"/>
      <c r="N316" s="377"/>
      <c r="O316" s="377"/>
      <c r="P316" s="377"/>
      <c r="Q316" s="377"/>
      <c r="R316" s="377"/>
      <c r="S316" s="104"/>
      <c r="AP316" s="80"/>
      <c r="AR316" s="80"/>
      <c r="AS316" s="80"/>
      <c r="AW316" s="80"/>
      <c r="BC316" s="81"/>
      <c r="BD316" s="81"/>
      <c r="BE316" s="81"/>
      <c r="BF316" s="81"/>
      <c r="BG316" s="81"/>
      <c r="BH316" s="80"/>
      <c r="BI316" s="81"/>
      <c r="BJ316" s="80"/>
      <c r="BK316" s="80"/>
    </row>
    <row r="317" spans="2:63" s="79" customFormat="1" ht="15" customHeight="1">
      <c r="B317" s="70"/>
      <c r="C317" s="71"/>
      <c r="D317" s="71"/>
      <c r="E317" s="114" t="s">
        <v>1073</v>
      </c>
      <c r="F317" s="110" t="s">
        <v>120</v>
      </c>
      <c r="G317" s="73" t="s">
        <v>878</v>
      </c>
      <c r="H317" s="74">
        <f>((46.2*4*2*0.8)+(28*0.8*2)+(46.3*2))*0.64/1000</f>
        <v>0.27717120000000006</v>
      </c>
      <c r="I317" s="157"/>
      <c r="J317" s="614">
        <f t="shared" si="0"/>
        <v>0</v>
      </c>
      <c r="K317" s="101"/>
      <c r="L317" s="376"/>
      <c r="M317" s="377"/>
      <c r="N317" s="377"/>
      <c r="O317" s="377"/>
      <c r="P317" s="377"/>
      <c r="Q317" s="377"/>
      <c r="R317" s="377"/>
      <c r="S317" s="104"/>
      <c r="AP317" s="80"/>
      <c r="AR317" s="80"/>
      <c r="AS317" s="80"/>
      <c r="AW317" s="80"/>
      <c r="BC317" s="81"/>
      <c r="BD317" s="81"/>
      <c r="BE317" s="81"/>
      <c r="BF317" s="81"/>
      <c r="BG317" s="81"/>
      <c r="BH317" s="80"/>
      <c r="BI317" s="81"/>
      <c r="BJ317" s="80"/>
      <c r="BK317" s="80"/>
    </row>
    <row r="318" spans="2:63" s="79" customFormat="1" ht="15" customHeight="1">
      <c r="B318" s="70"/>
      <c r="C318" s="71"/>
      <c r="D318" s="71"/>
      <c r="E318" s="114" t="s">
        <v>380</v>
      </c>
      <c r="F318" s="110" t="s">
        <v>117</v>
      </c>
      <c r="G318" s="73" t="s">
        <v>343</v>
      </c>
      <c r="H318" s="74">
        <f>(4*8.2*0.5)+5*0.5</f>
        <v>18.9</v>
      </c>
      <c r="I318" s="157"/>
      <c r="J318" s="614">
        <f t="shared" si="0"/>
        <v>0</v>
      </c>
      <c r="K318" s="101"/>
      <c r="L318" s="376"/>
      <c r="M318" s="377"/>
      <c r="N318" s="377"/>
      <c r="O318" s="377"/>
      <c r="P318" s="377"/>
      <c r="Q318" s="377"/>
      <c r="R318" s="377"/>
      <c r="S318" s="104"/>
      <c r="AP318" s="80"/>
      <c r="AR318" s="80"/>
      <c r="AS318" s="80"/>
      <c r="AW318" s="80"/>
      <c r="BC318" s="81"/>
      <c r="BD318" s="81"/>
      <c r="BE318" s="81"/>
      <c r="BF318" s="81"/>
      <c r="BG318" s="81"/>
      <c r="BH318" s="80"/>
      <c r="BI318" s="81"/>
      <c r="BJ318" s="80"/>
      <c r="BK318" s="80"/>
    </row>
    <row r="319" spans="2:63" s="79" customFormat="1" ht="15" customHeight="1">
      <c r="B319" s="70"/>
      <c r="C319" s="71"/>
      <c r="D319" s="71"/>
      <c r="E319" s="114" t="s">
        <v>10</v>
      </c>
      <c r="F319" s="110" t="s">
        <v>619</v>
      </c>
      <c r="G319" s="73" t="s">
        <v>860</v>
      </c>
      <c r="H319" s="74">
        <v>8</v>
      </c>
      <c r="I319" s="157"/>
      <c r="J319" s="614">
        <f t="shared" si="0"/>
        <v>0</v>
      </c>
      <c r="K319" s="101"/>
      <c r="L319" s="376"/>
      <c r="M319" s="377"/>
      <c r="N319" s="377"/>
      <c r="O319" s="377"/>
      <c r="P319" s="377"/>
      <c r="Q319" s="377"/>
      <c r="R319" s="377"/>
      <c r="S319" s="104"/>
      <c r="AP319" s="80"/>
      <c r="AR319" s="80"/>
      <c r="AS319" s="80"/>
      <c r="AW319" s="80"/>
      <c r="BC319" s="81"/>
      <c r="BD319" s="81"/>
      <c r="BE319" s="81"/>
      <c r="BF319" s="81"/>
      <c r="BG319" s="81"/>
      <c r="BH319" s="80"/>
      <c r="BI319" s="81"/>
      <c r="BJ319" s="80"/>
      <c r="BK319" s="80"/>
    </row>
    <row r="320" spans="2:63" s="79" customFormat="1" ht="15" customHeight="1">
      <c r="B320" s="70"/>
      <c r="C320" s="71"/>
      <c r="D320" s="71"/>
      <c r="E320" s="114" t="s">
        <v>750</v>
      </c>
      <c r="F320" s="110" t="s">
        <v>620</v>
      </c>
      <c r="G320" s="73" t="s">
        <v>860</v>
      </c>
      <c r="H320" s="74">
        <v>28</v>
      </c>
      <c r="I320" s="157"/>
      <c r="J320" s="614">
        <f t="shared" si="0"/>
        <v>0</v>
      </c>
      <c r="K320" s="101"/>
      <c r="L320" s="376"/>
      <c r="M320" s="377"/>
      <c r="N320" s="377"/>
      <c r="O320" s="377"/>
      <c r="P320" s="377"/>
      <c r="Q320" s="377"/>
      <c r="R320" s="377"/>
      <c r="S320" s="104"/>
      <c r="AP320" s="80"/>
      <c r="AR320" s="80"/>
      <c r="AS320" s="80"/>
      <c r="AW320" s="80"/>
      <c r="BC320" s="81"/>
      <c r="BD320" s="81"/>
      <c r="BE320" s="81"/>
      <c r="BF320" s="81"/>
      <c r="BG320" s="81"/>
      <c r="BH320" s="80"/>
      <c r="BI320" s="81"/>
      <c r="BJ320" s="80"/>
      <c r="BK320" s="80"/>
    </row>
    <row r="321" spans="2:63" s="79" customFormat="1" ht="15" customHeight="1">
      <c r="B321" s="70"/>
      <c r="C321" s="71"/>
      <c r="D321" s="71"/>
      <c r="E321" s="117" t="s">
        <v>1077</v>
      </c>
      <c r="F321" s="162" t="s">
        <v>621</v>
      </c>
      <c r="G321" s="71" t="s">
        <v>347</v>
      </c>
      <c r="H321" s="74">
        <f>28*0.75</f>
        <v>21</v>
      </c>
      <c r="I321" s="157"/>
      <c r="J321" s="614">
        <f t="shared" si="0"/>
        <v>0</v>
      </c>
      <c r="K321" s="101"/>
      <c r="L321" s="378"/>
      <c r="M321" s="377"/>
      <c r="N321" s="377"/>
      <c r="O321" s="377"/>
      <c r="P321" s="377"/>
      <c r="Q321" s="377"/>
      <c r="R321" s="377"/>
      <c r="S321" s="104"/>
      <c r="AP321" s="80"/>
      <c r="AR321" s="80"/>
      <c r="AS321" s="80"/>
      <c r="AW321" s="80"/>
      <c r="BC321" s="81"/>
      <c r="BD321" s="81"/>
      <c r="BE321" s="81"/>
      <c r="BF321" s="81"/>
      <c r="BG321" s="81"/>
      <c r="BH321" s="80"/>
      <c r="BI321" s="81"/>
      <c r="BJ321" s="80"/>
      <c r="BK321" s="80"/>
    </row>
    <row r="322" spans="2:63" s="79" customFormat="1" ht="16.5" customHeight="1" hidden="1">
      <c r="B322" s="70"/>
      <c r="C322" s="71"/>
      <c r="D322" s="71"/>
      <c r="E322" s="114" t="s">
        <v>372</v>
      </c>
      <c r="F322" s="110" t="s">
        <v>3</v>
      </c>
      <c r="G322" s="73" t="s">
        <v>878</v>
      </c>
      <c r="H322" s="601"/>
      <c r="I322" s="157"/>
      <c r="J322" s="614">
        <f t="shared" si="0"/>
        <v>0</v>
      </c>
      <c r="K322" s="101"/>
      <c r="L322" s="376"/>
      <c r="M322" s="377"/>
      <c r="N322" s="377"/>
      <c r="O322" s="377"/>
      <c r="P322" s="377"/>
      <c r="Q322" s="377"/>
      <c r="R322" s="377"/>
      <c r="S322" s="104"/>
      <c r="AP322" s="80"/>
      <c r="AR322" s="80"/>
      <c r="AS322" s="80"/>
      <c r="AW322" s="80"/>
      <c r="BC322" s="81"/>
      <c r="BD322" s="81"/>
      <c r="BE322" s="81"/>
      <c r="BF322" s="81"/>
      <c r="BG322" s="81"/>
      <c r="BH322" s="80"/>
      <c r="BI322" s="81"/>
      <c r="BJ322" s="80"/>
      <c r="BK322" s="80"/>
    </row>
    <row r="323" spans="2:49" s="92" customFormat="1" ht="12.75" customHeight="1" hidden="1">
      <c r="B323" s="91"/>
      <c r="D323" s="84"/>
      <c r="E323" s="130" t="s">
        <v>298</v>
      </c>
      <c r="F323" s="108" t="s">
        <v>361</v>
      </c>
      <c r="H323" s="609"/>
      <c r="I323" s="157"/>
      <c r="J323" s="614">
        <f t="shared" si="0"/>
        <v>0</v>
      </c>
      <c r="K323" s="102"/>
      <c r="L323" s="105"/>
      <c r="M323" s="105"/>
      <c r="N323" s="105"/>
      <c r="O323" s="105"/>
      <c r="P323" s="105"/>
      <c r="Q323" s="105"/>
      <c r="R323" s="105"/>
      <c r="S323" s="105"/>
      <c r="AR323" s="93"/>
      <c r="AS323" s="93"/>
      <c r="AW323" s="93"/>
    </row>
    <row r="324" spans="2:49" s="83" customFormat="1" ht="12.75" customHeight="1" hidden="1">
      <c r="B324" s="82"/>
      <c r="D324" s="84"/>
      <c r="E324" s="130" t="s">
        <v>298</v>
      </c>
      <c r="F324" s="109" t="s">
        <v>362</v>
      </c>
      <c r="H324" s="610"/>
      <c r="I324" s="157"/>
      <c r="J324" s="614">
        <f t="shared" si="0"/>
        <v>0</v>
      </c>
      <c r="K324" s="100"/>
      <c r="L324" s="103"/>
      <c r="M324" s="103"/>
      <c r="N324" s="103"/>
      <c r="O324" s="103"/>
      <c r="P324" s="103"/>
      <c r="Q324" s="103"/>
      <c r="R324" s="103"/>
      <c r="S324" s="103"/>
      <c r="AR324" s="85"/>
      <c r="AS324" s="85"/>
      <c r="AW324" s="85"/>
    </row>
    <row r="325" spans="2:49" s="92" customFormat="1" ht="12.75" customHeight="1" hidden="1">
      <c r="B325" s="91"/>
      <c r="D325" s="84"/>
      <c r="E325" s="130" t="s">
        <v>298</v>
      </c>
      <c r="F325" s="108" t="s">
        <v>363</v>
      </c>
      <c r="H325" s="609"/>
      <c r="I325" s="157"/>
      <c r="J325" s="614">
        <f t="shared" si="0"/>
        <v>0</v>
      </c>
      <c r="K325" s="102"/>
      <c r="L325" s="105"/>
      <c r="M325" s="105"/>
      <c r="N325" s="105"/>
      <c r="O325" s="105"/>
      <c r="P325" s="105"/>
      <c r="Q325" s="105"/>
      <c r="R325" s="105"/>
      <c r="S325" s="105"/>
      <c r="AR325" s="93"/>
      <c r="AS325" s="93"/>
      <c r="AW325" s="93"/>
    </row>
    <row r="326" spans="2:49" s="83" customFormat="1" ht="12.75" customHeight="1" hidden="1">
      <c r="B326" s="82"/>
      <c r="D326" s="84"/>
      <c r="E326" s="130" t="s">
        <v>298</v>
      </c>
      <c r="F326" s="109" t="s">
        <v>364</v>
      </c>
      <c r="H326" s="610"/>
      <c r="I326" s="157"/>
      <c r="J326" s="614">
        <f t="shared" si="0"/>
        <v>0</v>
      </c>
      <c r="K326" s="100"/>
      <c r="L326" s="103"/>
      <c r="M326" s="103"/>
      <c r="N326" s="103"/>
      <c r="O326" s="103"/>
      <c r="P326" s="103"/>
      <c r="Q326" s="103"/>
      <c r="R326" s="103"/>
      <c r="S326" s="103"/>
      <c r="AR326" s="85"/>
      <c r="AS326" s="85"/>
      <c r="AW326" s="85"/>
    </row>
    <row r="327" spans="2:63" s="79" customFormat="1" ht="15" customHeight="1">
      <c r="B327" s="70"/>
      <c r="C327" s="71"/>
      <c r="D327" s="71"/>
      <c r="E327" s="114" t="s">
        <v>365</v>
      </c>
      <c r="F327" s="110" t="s">
        <v>119</v>
      </c>
      <c r="G327" s="73" t="s">
        <v>878</v>
      </c>
      <c r="H327" s="74">
        <f>46.2*0.9*5.4/1000</f>
        <v>0.22453200000000004</v>
      </c>
      <c r="I327" s="157"/>
      <c r="J327" s="614">
        <f t="shared" si="0"/>
        <v>0</v>
      </c>
      <c r="K327" s="101"/>
      <c r="L327" s="376"/>
      <c r="M327" s="377"/>
      <c r="N327" s="377"/>
      <c r="O327" s="377"/>
      <c r="P327" s="377"/>
      <c r="Q327" s="377"/>
      <c r="R327" s="377"/>
      <c r="S327" s="104"/>
      <c r="AP327" s="80"/>
      <c r="AR327" s="80"/>
      <c r="AS327" s="80"/>
      <c r="AW327" s="80"/>
      <c r="BC327" s="81"/>
      <c r="BD327" s="81"/>
      <c r="BE327" s="81"/>
      <c r="BF327" s="81"/>
      <c r="BG327" s="81"/>
      <c r="BH327" s="80"/>
      <c r="BI327" s="81"/>
      <c r="BJ327" s="80"/>
      <c r="BK327" s="80"/>
    </row>
    <row r="328" spans="2:49" s="92" customFormat="1" ht="12.75" customHeight="1" hidden="1">
      <c r="B328" s="91"/>
      <c r="D328" s="84"/>
      <c r="E328" s="130" t="s">
        <v>298</v>
      </c>
      <c r="F328" s="108" t="s">
        <v>361</v>
      </c>
      <c r="H328" s="609"/>
      <c r="I328" s="157"/>
      <c r="J328" s="614">
        <f t="shared" si="0"/>
        <v>0</v>
      </c>
      <c r="K328" s="102"/>
      <c r="L328" s="105"/>
      <c r="M328" s="105"/>
      <c r="N328" s="105"/>
      <c r="O328" s="105"/>
      <c r="P328" s="105"/>
      <c r="Q328" s="105"/>
      <c r="R328" s="105"/>
      <c r="S328" s="105"/>
      <c r="AR328" s="93"/>
      <c r="AS328" s="93"/>
      <c r="AW328" s="93"/>
    </row>
    <row r="329" spans="2:49" s="83" customFormat="1" ht="12.75" customHeight="1" hidden="1">
      <c r="B329" s="82"/>
      <c r="D329" s="84"/>
      <c r="E329" s="130" t="s">
        <v>298</v>
      </c>
      <c r="F329" s="109" t="s">
        <v>366</v>
      </c>
      <c r="H329" s="610"/>
      <c r="I329" s="157"/>
      <c r="J329" s="614">
        <f t="shared" si="0"/>
        <v>0</v>
      </c>
      <c r="K329" s="100"/>
      <c r="L329" s="103"/>
      <c r="M329" s="103"/>
      <c r="N329" s="103"/>
      <c r="O329" s="103"/>
      <c r="P329" s="103"/>
      <c r="Q329" s="103"/>
      <c r="R329" s="103"/>
      <c r="S329" s="103"/>
      <c r="AR329" s="85"/>
      <c r="AS329" s="85"/>
      <c r="AW329" s="85"/>
    </row>
    <row r="330" spans="2:49" s="92" customFormat="1" ht="12.75" customHeight="1" hidden="1">
      <c r="B330" s="91"/>
      <c r="D330" s="84"/>
      <c r="E330" s="130" t="s">
        <v>298</v>
      </c>
      <c r="F330" s="108" t="s">
        <v>363</v>
      </c>
      <c r="H330" s="609"/>
      <c r="I330" s="157"/>
      <c r="J330" s="614">
        <f t="shared" si="0"/>
        <v>0</v>
      </c>
      <c r="K330" s="102"/>
      <c r="L330" s="105"/>
      <c r="M330" s="105"/>
      <c r="N330" s="105"/>
      <c r="O330" s="105"/>
      <c r="P330" s="105"/>
      <c r="Q330" s="105"/>
      <c r="R330" s="105"/>
      <c r="S330" s="105"/>
      <c r="AR330" s="93"/>
      <c r="AS330" s="93"/>
      <c r="AW330" s="93"/>
    </row>
    <row r="331" spans="2:49" s="83" customFormat="1" ht="12.75" customHeight="1" hidden="1">
      <c r="B331" s="82"/>
      <c r="D331" s="84"/>
      <c r="E331" s="130" t="s">
        <v>298</v>
      </c>
      <c r="F331" s="109" t="s">
        <v>366</v>
      </c>
      <c r="H331" s="610"/>
      <c r="I331" s="157"/>
      <c r="J331" s="614">
        <f t="shared" si="0"/>
        <v>0</v>
      </c>
      <c r="K331" s="100"/>
      <c r="L331" s="103"/>
      <c r="M331" s="103"/>
      <c r="N331" s="103"/>
      <c r="O331" s="103"/>
      <c r="P331" s="103"/>
      <c r="Q331" s="103"/>
      <c r="R331" s="103"/>
      <c r="S331" s="103"/>
      <c r="AR331" s="85"/>
      <c r="AS331" s="85"/>
      <c r="AW331" s="85"/>
    </row>
    <row r="332" spans="8:11" ht="12.75" customHeight="1" hidden="1">
      <c r="H332" s="612"/>
      <c r="I332" s="157"/>
      <c r="J332" s="614">
        <f t="shared" si="0"/>
        <v>0</v>
      </c>
      <c r="K332" s="466"/>
    </row>
    <row r="333" spans="2:63" s="79" customFormat="1" ht="14.25" customHeight="1">
      <c r="B333" s="70"/>
      <c r="C333" s="71"/>
      <c r="D333" s="71"/>
      <c r="E333" s="114" t="s">
        <v>367</v>
      </c>
      <c r="F333" s="110" t="s">
        <v>118</v>
      </c>
      <c r="G333" s="73" t="s">
        <v>341</v>
      </c>
      <c r="H333" s="74">
        <f>(4*8.2*0.5*0.25)+(5*0.5*0.25)</f>
        <v>4.725</v>
      </c>
      <c r="I333" s="157"/>
      <c r="J333" s="614">
        <f t="shared" si="0"/>
        <v>0</v>
      </c>
      <c r="K333" s="101"/>
      <c r="L333" s="376"/>
      <c r="M333" s="377"/>
      <c r="N333" s="377"/>
      <c r="O333" s="377"/>
      <c r="P333" s="377"/>
      <c r="Q333" s="377"/>
      <c r="R333" s="377"/>
      <c r="S333" s="104"/>
      <c r="AP333" s="80"/>
      <c r="AR333" s="80"/>
      <c r="AS333" s="80"/>
      <c r="AW333" s="80"/>
      <c r="BC333" s="81"/>
      <c r="BD333" s="81"/>
      <c r="BE333" s="81"/>
      <c r="BF333" s="81"/>
      <c r="BG333" s="81"/>
      <c r="BH333" s="80"/>
      <c r="BI333" s="81"/>
      <c r="BJ333" s="80"/>
      <c r="BK333" s="80"/>
    </row>
    <row r="334" spans="2:49" s="92" customFormat="1" ht="12.75" customHeight="1" hidden="1">
      <c r="B334" s="91"/>
      <c r="D334" s="84"/>
      <c r="E334" s="130" t="s">
        <v>298</v>
      </c>
      <c r="F334" s="108"/>
      <c r="H334" s="609"/>
      <c r="I334" s="157"/>
      <c r="J334" s="614">
        <f t="shared" si="0"/>
        <v>0</v>
      </c>
      <c r="K334" s="102"/>
      <c r="L334" s="105"/>
      <c r="M334" s="105"/>
      <c r="N334" s="105"/>
      <c r="O334" s="105"/>
      <c r="P334" s="105"/>
      <c r="Q334" s="105"/>
      <c r="R334" s="105"/>
      <c r="S334" s="105"/>
      <c r="AR334" s="93"/>
      <c r="AS334" s="93"/>
      <c r="AW334" s="93"/>
    </row>
    <row r="335" spans="2:49" s="83" customFormat="1" ht="12.75" customHeight="1" hidden="1">
      <c r="B335" s="82"/>
      <c r="D335" s="84"/>
      <c r="E335" s="130" t="s">
        <v>298</v>
      </c>
      <c r="F335" s="109"/>
      <c r="H335" s="610"/>
      <c r="I335" s="157"/>
      <c r="J335" s="614">
        <f t="shared" si="0"/>
        <v>0</v>
      </c>
      <c r="K335" s="100"/>
      <c r="L335" s="103"/>
      <c r="M335" s="103"/>
      <c r="N335" s="103"/>
      <c r="O335" s="103"/>
      <c r="P335" s="103"/>
      <c r="Q335" s="103"/>
      <c r="R335" s="103"/>
      <c r="S335" s="103"/>
      <c r="AR335" s="85"/>
      <c r="AS335" s="85"/>
      <c r="AW335" s="85"/>
    </row>
    <row r="336" spans="2:49" s="92" customFormat="1" ht="12.75" customHeight="1" hidden="1">
      <c r="B336" s="91"/>
      <c r="D336" s="84"/>
      <c r="E336" s="130" t="s">
        <v>298</v>
      </c>
      <c r="F336" s="108"/>
      <c r="H336" s="609"/>
      <c r="I336" s="157"/>
      <c r="J336" s="614">
        <f t="shared" si="0"/>
        <v>0</v>
      </c>
      <c r="K336" s="102"/>
      <c r="L336" s="105"/>
      <c r="M336" s="105"/>
      <c r="N336" s="105"/>
      <c r="O336" s="105"/>
      <c r="P336" s="105"/>
      <c r="Q336" s="105"/>
      <c r="R336" s="105"/>
      <c r="S336" s="105"/>
      <c r="AR336" s="93"/>
      <c r="AS336" s="93"/>
      <c r="AW336" s="93"/>
    </row>
    <row r="337" spans="2:49" s="83" customFormat="1" ht="12.75" customHeight="1" hidden="1">
      <c r="B337" s="82"/>
      <c r="D337" s="84"/>
      <c r="E337" s="130" t="s">
        <v>298</v>
      </c>
      <c r="F337" s="109"/>
      <c r="H337" s="610"/>
      <c r="I337" s="157"/>
      <c r="J337" s="614">
        <f t="shared" si="0"/>
        <v>0</v>
      </c>
      <c r="K337" s="100"/>
      <c r="L337" s="103"/>
      <c r="M337" s="103"/>
      <c r="N337" s="103"/>
      <c r="O337" s="103"/>
      <c r="P337" s="103"/>
      <c r="Q337" s="103"/>
      <c r="R337" s="103"/>
      <c r="S337" s="103"/>
      <c r="AR337" s="85"/>
      <c r="AS337" s="85"/>
      <c r="AW337" s="85"/>
    </row>
    <row r="338" spans="2:49" s="92" customFormat="1" ht="12.75" customHeight="1" hidden="1">
      <c r="B338" s="91"/>
      <c r="D338" s="84"/>
      <c r="E338" s="130" t="s">
        <v>298</v>
      </c>
      <c r="F338" s="108"/>
      <c r="H338" s="609"/>
      <c r="I338" s="157"/>
      <c r="J338" s="614">
        <f t="shared" si="0"/>
        <v>0</v>
      </c>
      <c r="K338" s="102"/>
      <c r="L338" s="105"/>
      <c r="M338" s="105"/>
      <c r="N338" s="105"/>
      <c r="O338" s="105"/>
      <c r="P338" s="105"/>
      <c r="Q338" s="105"/>
      <c r="R338" s="105"/>
      <c r="S338" s="105"/>
      <c r="AR338" s="93"/>
      <c r="AS338" s="93"/>
      <c r="AW338" s="93"/>
    </row>
    <row r="339" spans="2:49" s="83" customFormat="1" ht="12.75" customHeight="1" hidden="1">
      <c r="B339" s="82"/>
      <c r="D339" s="84"/>
      <c r="E339" s="130" t="s">
        <v>298</v>
      </c>
      <c r="F339" s="109"/>
      <c r="H339" s="610"/>
      <c r="I339" s="157"/>
      <c r="J339" s="614">
        <f t="shared" si="0"/>
        <v>0</v>
      </c>
      <c r="K339" s="100"/>
      <c r="L339" s="103"/>
      <c r="M339" s="103"/>
      <c r="N339" s="103"/>
      <c r="O339" s="103"/>
      <c r="P339" s="103"/>
      <c r="Q339" s="103"/>
      <c r="R339" s="103"/>
      <c r="S339" s="103"/>
      <c r="AR339" s="85"/>
      <c r="AS339" s="85"/>
      <c r="AW339" s="85"/>
    </row>
    <row r="340" spans="2:63" s="79" customFormat="1" ht="16.5" customHeight="1" hidden="1">
      <c r="B340" s="70"/>
      <c r="C340" s="71"/>
      <c r="D340" s="71"/>
      <c r="E340" s="114" t="s">
        <v>368</v>
      </c>
      <c r="F340" s="110" t="s">
        <v>369</v>
      </c>
      <c r="G340" s="73" t="s">
        <v>343</v>
      </c>
      <c r="H340" s="601"/>
      <c r="I340" s="157"/>
      <c r="J340" s="614">
        <f t="shared" si="0"/>
        <v>0</v>
      </c>
      <c r="K340" s="101"/>
      <c r="L340" s="376"/>
      <c r="M340" s="377"/>
      <c r="N340" s="377"/>
      <c r="O340" s="377"/>
      <c r="P340" s="377"/>
      <c r="Q340" s="377"/>
      <c r="R340" s="377"/>
      <c r="S340" s="104"/>
      <c r="AP340" s="80"/>
      <c r="AR340" s="80"/>
      <c r="AS340" s="80"/>
      <c r="AW340" s="80"/>
      <c r="BC340" s="81"/>
      <c r="BD340" s="81"/>
      <c r="BE340" s="81"/>
      <c r="BF340" s="81"/>
      <c r="BG340" s="81"/>
      <c r="BH340" s="80"/>
      <c r="BI340" s="81"/>
      <c r="BJ340" s="80"/>
      <c r="BK340" s="80"/>
    </row>
    <row r="341" spans="2:49" s="92" customFormat="1" ht="12.75" customHeight="1" hidden="1">
      <c r="B341" s="91"/>
      <c r="D341" s="84"/>
      <c r="E341" s="130" t="s">
        <v>298</v>
      </c>
      <c r="F341" s="108"/>
      <c r="H341" s="609"/>
      <c r="I341" s="157"/>
      <c r="J341" s="614">
        <f t="shared" si="0"/>
        <v>0</v>
      </c>
      <c r="K341" s="102"/>
      <c r="L341" s="105"/>
      <c r="M341" s="105"/>
      <c r="N341" s="105"/>
      <c r="O341" s="105"/>
      <c r="P341" s="105"/>
      <c r="Q341" s="105"/>
      <c r="R341" s="105"/>
      <c r="S341" s="105"/>
      <c r="AR341" s="93"/>
      <c r="AS341" s="93"/>
      <c r="AW341" s="93"/>
    </row>
    <row r="342" spans="2:49" s="83" customFormat="1" ht="12.75" customHeight="1" hidden="1">
      <c r="B342" s="82"/>
      <c r="D342" s="84"/>
      <c r="E342" s="130" t="s">
        <v>298</v>
      </c>
      <c r="F342" s="109"/>
      <c r="H342" s="610"/>
      <c r="I342" s="157"/>
      <c r="J342" s="614">
        <f t="shared" si="0"/>
        <v>0</v>
      </c>
      <c r="K342" s="100"/>
      <c r="L342" s="103"/>
      <c r="M342" s="103"/>
      <c r="N342" s="103"/>
      <c r="O342" s="103"/>
      <c r="P342" s="103"/>
      <c r="Q342" s="103"/>
      <c r="R342" s="103"/>
      <c r="S342" s="103"/>
      <c r="AR342" s="85"/>
      <c r="AS342" s="85"/>
      <c r="AW342" s="85"/>
    </row>
    <row r="343" spans="2:49" s="92" customFormat="1" ht="12.75" customHeight="1" hidden="1">
      <c r="B343" s="91"/>
      <c r="D343" s="84"/>
      <c r="E343" s="130" t="s">
        <v>298</v>
      </c>
      <c r="F343" s="108"/>
      <c r="H343" s="609"/>
      <c r="I343" s="157"/>
      <c r="J343" s="614">
        <f t="shared" si="0"/>
        <v>0</v>
      </c>
      <c r="K343" s="102"/>
      <c r="L343" s="105"/>
      <c r="M343" s="105"/>
      <c r="N343" s="105"/>
      <c r="O343" s="105"/>
      <c r="P343" s="105"/>
      <c r="Q343" s="105"/>
      <c r="R343" s="105"/>
      <c r="S343" s="105"/>
      <c r="AR343" s="93"/>
      <c r="AS343" s="93"/>
      <c r="AW343" s="93"/>
    </row>
    <row r="344" spans="2:49" s="83" customFormat="1" ht="12.75" customHeight="1" hidden="1">
      <c r="B344" s="82"/>
      <c r="D344" s="84"/>
      <c r="E344" s="130" t="s">
        <v>298</v>
      </c>
      <c r="F344" s="109"/>
      <c r="H344" s="610"/>
      <c r="I344" s="157"/>
      <c r="J344" s="614">
        <f t="shared" si="0"/>
        <v>0</v>
      </c>
      <c r="K344" s="100"/>
      <c r="L344" s="103"/>
      <c r="M344" s="103"/>
      <c r="N344" s="103"/>
      <c r="O344" s="103"/>
      <c r="P344" s="103"/>
      <c r="Q344" s="103"/>
      <c r="R344" s="103"/>
      <c r="S344" s="103"/>
      <c r="AR344" s="85"/>
      <c r="AS344" s="85"/>
      <c r="AW344" s="85"/>
    </row>
    <row r="345" spans="2:49" s="92" customFormat="1" ht="12.75" customHeight="1" hidden="1">
      <c r="B345" s="91"/>
      <c r="D345" s="84"/>
      <c r="E345" s="130" t="s">
        <v>298</v>
      </c>
      <c r="F345" s="108"/>
      <c r="H345" s="609"/>
      <c r="I345" s="157"/>
      <c r="J345" s="614">
        <f t="shared" si="0"/>
        <v>0</v>
      </c>
      <c r="K345" s="102"/>
      <c r="L345" s="105"/>
      <c r="M345" s="105"/>
      <c r="N345" s="105"/>
      <c r="O345" s="105"/>
      <c r="P345" s="105"/>
      <c r="Q345" s="105"/>
      <c r="R345" s="105"/>
      <c r="S345" s="105"/>
      <c r="AR345" s="93"/>
      <c r="AS345" s="93"/>
      <c r="AW345" s="93"/>
    </row>
    <row r="346" spans="2:49" s="83" customFormat="1" ht="12.75" customHeight="1" hidden="1">
      <c r="B346" s="82"/>
      <c r="D346" s="84"/>
      <c r="E346" s="130" t="s">
        <v>298</v>
      </c>
      <c r="F346" s="109"/>
      <c r="H346" s="610"/>
      <c r="I346" s="157"/>
      <c r="J346" s="614">
        <f t="shared" si="0"/>
        <v>0</v>
      </c>
      <c r="K346" s="100"/>
      <c r="L346" s="103"/>
      <c r="M346" s="103"/>
      <c r="N346" s="103"/>
      <c r="O346" s="103"/>
      <c r="P346" s="103"/>
      <c r="Q346" s="103"/>
      <c r="R346" s="103"/>
      <c r="S346" s="103"/>
      <c r="AR346" s="85"/>
      <c r="AS346" s="85"/>
      <c r="AW346" s="85"/>
    </row>
    <row r="347" spans="2:63" s="79" customFormat="1" ht="16.5" customHeight="1" hidden="1">
      <c r="B347" s="70"/>
      <c r="C347" s="71"/>
      <c r="D347" s="71"/>
      <c r="E347" s="114" t="s">
        <v>370</v>
      </c>
      <c r="F347" s="110" t="s">
        <v>371</v>
      </c>
      <c r="G347" s="73" t="s">
        <v>343</v>
      </c>
      <c r="H347" s="601"/>
      <c r="I347" s="157"/>
      <c r="J347" s="614">
        <f t="shared" si="0"/>
        <v>0</v>
      </c>
      <c r="K347" s="101"/>
      <c r="L347" s="376"/>
      <c r="M347" s="377"/>
      <c r="N347" s="377"/>
      <c r="O347" s="377"/>
      <c r="P347" s="377"/>
      <c r="Q347" s="377"/>
      <c r="R347" s="377"/>
      <c r="S347" s="104"/>
      <c r="AP347" s="80"/>
      <c r="AR347" s="80"/>
      <c r="AS347" s="80"/>
      <c r="AW347" s="80"/>
      <c r="BC347" s="81"/>
      <c r="BD347" s="81"/>
      <c r="BE347" s="81"/>
      <c r="BF347" s="81"/>
      <c r="BG347" s="81"/>
      <c r="BH347" s="80"/>
      <c r="BI347" s="81"/>
      <c r="BJ347" s="80"/>
      <c r="BK347" s="80"/>
    </row>
    <row r="348" spans="8:11" ht="12.75" customHeight="1" hidden="1">
      <c r="H348" s="612"/>
      <c r="I348" s="157"/>
      <c r="J348" s="614">
        <f t="shared" si="0"/>
        <v>0</v>
      </c>
      <c r="K348" s="466"/>
    </row>
    <row r="349" spans="2:49" s="92" customFormat="1" ht="12.75" customHeight="1" hidden="1">
      <c r="B349" s="91"/>
      <c r="D349" s="84"/>
      <c r="E349" s="130" t="s">
        <v>298</v>
      </c>
      <c r="F349" s="108"/>
      <c r="H349" s="609"/>
      <c r="I349" s="157"/>
      <c r="J349" s="614">
        <f t="shared" si="0"/>
        <v>0</v>
      </c>
      <c r="K349" s="102"/>
      <c r="L349" s="105"/>
      <c r="M349" s="105"/>
      <c r="N349" s="105"/>
      <c r="O349" s="105"/>
      <c r="P349" s="105"/>
      <c r="Q349" s="105"/>
      <c r="R349" s="105"/>
      <c r="S349" s="105"/>
      <c r="AR349" s="93"/>
      <c r="AS349" s="93"/>
      <c r="AW349" s="93"/>
    </row>
    <row r="350" spans="2:49" s="83" customFormat="1" ht="12.75" customHeight="1" hidden="1">
      <c r="B350" s="82"/>
      <c r="D350" s="84"/>
      <c r="E350" s="130" t="s">
        <v>298</v>
      </c>
      <c r="F350" s="109"/>
      <c r="H350" s="610"/>
      <c r="I350" s="157"/>
      <c r="J350" s="614">
        <f t="shared" si="0"/>
        <v>0</v>
      </c>
      <c r="K350" s="100"/>
      <c r="L350" s="103"/>
      <c r="M350" s="103"/>
      <c r="N350" s="103"/>
      <c r="O350" s="103"/>
      <c r="P350" s="103"/>
      <c r="Q350" s="103"/>
      <c r="R350" s="103"/>
      <c r="S350" s="103"/>
      <c r="AR350" s="85"/>
      <c r="AS350" s="85"/>
      <c r="AW350" s="85"/>
    </row>
    <row r="351" spans="2:49" s="92" customFormat="1" ht="12.75" customHeight="1" hidden="1">
      <c r="B351" s="91"/>
      <c r="D351" s="84"/>
      <c r="E351" s="130" t="s">
        <v>298</v>
      </c>
      <c r="F351" s="108"/>
      <c r="H351" s="609"/>
      <c r="I351" s="157"/>
      <c r="J351" s="614">
        <f t="shared" si="0"/>
        <v>0</v>
      </c>
      <c r="K351" s="102"/>
      <c r="L351" s="105"/>
      <c r="M351" s="105"/>
      <c r="N351" s="105"/>
      <c r="O351" s="105"/>
      <c r="P351" s="105"/>
      <c r="Q351" s="105"/>
      <c r="R351" s="105"/>
      <c r="S351" s="105"/>
      <c r="AR351" s="93"/>
      <c r="AS351" s="93"/>
      <c r="AW351" s="93"/>
    </row>
    <row r="352" spans="2:49" s="83" customFormat="1" ht="12.75" customHeight="1" hidden="1">
      <c r="B352" s="82"/>
      <c r="D352" s="84"/>
      <c r="E352" s="130" t="s">
        <v>298</v>
      </c>
      <c r="F352" s="109"/>
      <c r="H352" s="610"/>
      <c r="I352" s="157"/>
      <c r="J352" s="614">
        <f t="shared" si="0"/>
        <v>0</v>
      </c>
      <c r="K352" s="100"/>
      <c r="L352" s="103"/>
      <c r="M352" s="103"/>
      <c r="N352" s="103"/>
      <c r="O352" s="103"/>
      <c r="P352" s="103"/>
      <c r="Q352" s="103"/>
      <c r="R352" s="103"/>
      <c r="S352" s="103"/>
      <c r="AR352" s="85"/>
      <c r="AS352" s="85"/>
      <c r="AW352" s="85"/>
    </row>
    <row r="353" spans="2:49" s="92" customFormat="1" ht="12.75" customHeight="1" hidden="1">
      <c r="B353" s="91"/>
      <c r="D353" s="84"/>
      <c r="E353" s="130" t="s">
        <v>298</v>
      </c>
      <c r="F353" s="108"/>
      <c r="H353" s="609"/>
      <c r="I353" s="157"/>
      <c r="J353" s="614">
        <f t="shared" si="0"/>
        <v>0</v>
      </c>
      <c r="K353" s="102"/>
      <c r="L353" s="105"/>
      <c r="M353" s="105"/>
      <c r="N353" s="105"/>
      <c r="O353" s="105"/>
      <c r="P353" s="105"/>
      <c r="Q353" s="105"/>
      <c r="R353" s="105"/>
      <c r="S353" s="105"/>
      <c r="AR353" s="93"/>
      <c r="AS353" s="93"/>
      <c r="AW353" s="93"/>
    </row>
    <row r="354" spans="2:49" s="83" customFormat="1" ht="12.75" customHeight="1" hidden="1">
      <c r="B354" s="82"/>
      <c r="D354" s="84"/>
      <c r="E354" s="130" t="s">
        <v>298</v>
      </c>
      <c r="F354" s="109"/>
      <c r="H354" s="610"/>
      <c r="I354" s="157"/>
      <c r="J354" s="614">
        <f t="shared" si="0"/>
        <v>0</v>
      </c>
      <c r="K354" s="100"/>
      <c r="L354" s="103"/>
      <c r="M354" s="103"/>
      <c r="N354" s="103"/>
      <c r="O354" s="103"/>
      <c r="P354" s="103"/>
      <c r="Q354" s="103"/>
      <c r="R354" s="103"/>
      <c r="S354" s="103"/>
      <c r="AR354" s="85"/>
      <c r="AS354" s="85"/>
      <c r="AW354" s="85"/>
    </row>
    <row r="355" spans="2:49" s="83" customFormat="1" ht="12.75" customHeight="1" hidden="1">
      <c r="B355" s="82"/>
      <c r="D355" s="84"/>
      <c r="E355" s="129"/>
      <c r="F355" s="109"/>
      <c r="H355" s="610"/>
      <c r="I355" s="157"/>
      <c r="J355" s="614">
        <f t="shared" si="0"/>
        <v>0</v>
      </c>
      <c r="K355" s="100"/>
      <c r="L355" s="103"/>
      <c r="M355" s="103"/>
      <c r="N355" s="103"/>
      <c r="O355" s="103"/>
      <c r="P355" s="103"/>
      <c r="Q355" s="103"/>
      <c r="R355" s="103"/>
      <c r="S355" s="103"/>
      <c r="AR355" s="85"/>
      <c r="AS355" s="85"/>
      <c r="AW355" s="85"/>
    </row>
    <row r="356" spans="2:63" s="79" customFormat="1" ht="22.5" customHeight="1" hidden="1">
      <c r="B356" s="70"/>
      <c r="C356" s="71"/>
      <c r="D356" s="71"/>
      <c r="E356" s="114" t="s">
        <v>4</v>
      </c>
      <c r="F356" s="110" t="s">
        <v>5</v>
      </c>
      <c r="G356" s="73" t="s">
        <v>341</v>
      </c>
      <c r="H356" s="601"/>
      <c r="I356" s="157"/>
      <c r="J356" s="614">
        <f t="shared" si="0"/>
        <v>0</v>
      </c>
      <c r="K356" s="101"/>
      <c r="L356" s="376"/>
      <c r="M356" s="377"/>
      <c r="N356" s="377"/>
      <c r="O356" s="377"/>
      <c r="P356" s="377"/>
      <c r="Q356" s="377"/>
      <c r="R356" s="377"/>
      <c r="S356" s="104"/>
      <c r="AP356" s="80"/>
      <c r="AR356" s="80"/>
      <c r="AS356" s="80"/>
      <c r="AW356" s="80"/>
      <c r="BC356" s="81"/>
      <c r="BD356" s="81"/>
      <c r="BE356" s="81"/>
      <c r="BF356" s="81"/>
      <c r="BG356" s="81"/>
      <c r="BH356" s="80"/>
      <c r="BI356" s="81"/>
      <c r="BJ356" s="80"/>
      <c r="BK356" s="80"/>
    </row>
    <row r="357" spans="2:49" s="92" customFormat="1" ht="12.75" customHeight="1" hidden="1">
      <c r="B357" s="91"/>
      <c r="D357" s="84"/>
      <c r="E357" s="130"/>
      <c r="F357" s="108"/>
      <c r="H357" s="609"/>
      <c r="I357" s="157"/>
      <c r="J357" s="614">
        <f t="shared" si="0"/>
        <v>0</v>
      </c>
      <c r="K357" s="102"/>
      <c r="L357" s="105"/>
      <c r="M357" s="105"/>
      <c r="N357" s="105"/>
      <c r="O357" s="105"/>
      <c r="P357" s="105"/>
      <c r="Q357" s="105"/>
      <c r="R357" s="105"/>
      <c r="S357" s="105"/>
      <c r="AR357" s="93"/>
      <c r="AS357" s="93"/>
      <c r="AW357" s="93"/>
    </row>
    <row r="358" spans="2:49" s="83" customFormat="1" ht="12.75" customHeight="1" hidden="1">
      <c r="B358" s="82"/>
      <c r="D358" s="84"/>
      <c r="E358" s="130"/>
      <c r="F358" s="109"/>
      <c r="H358" s="610"/>
      <c r="I358" s="157"/>
      <c r="J358" s="614">
        <f t="shared" si="0"/>
        <v>0</v>
      </c>
      <c r="K358" s="100"/>
      <c r="L358" s="103"/>
      <c r="M358" s="103"/>
      <c r="N358" s="103"/>
      <c r="O358" s="103"/>
      <c r="P358" s="103"/>
      <c r="Q358" s="103"/>
      <c r="R358" s="103"/>
      <c r="S358" s="103"/>
      <c r="AR358" s="85"/>
      <c r="AS358" s="85"/>
      <c r="AW358" s="85"/>
    </row>
    <row r="359" spans="2:49" s="92" customFormat="1" ht="12.75" customHeight="1" hidden="1">
      <c r="B359" s="91"/>
      <c r="D359" s="84"/>
      <c r="E359" s="130"/>
      <c r="F359" s="108"/>
      <c r="H359" s="609"/>
      <c r="I359" s="157"/>
      <c r="J359" s="614">
        <f t="shared" si="0"/>
        <v>0</v>
      </c>
      <c r="K359" s="102"/>
      <c r="L359" s="105"/>
      <c r="M359" s="105"/>
      <c r="N359" s="105"/>
      <c r="O359" s="105"/>
      <c r="P359" s="105"/>
      <c r="Q359" s="105"/>
      <c r="R359" s="105"/>
      <c r="S359" s="105"/>
      <c r="AR359" s="93"/>
      <c r="AS359" s="93"/>
      <c r="AW359" s="93"/>
    </row>
    <row r="360" spans="2:49" s="83" customFormat="1" ht="12.75" customHeight="1" hidden="1">
      <c r="B360" s="82"/>
      <c r="D360" s="84"/>
      <c r="E360" s="130"/>
      <c r="F360" s="109"/>
      <c r="H360" s="610"/>
      <c r="I360" s="157"/>
      <c r="J360" s="614">
        <f t="shared" si="0"/>
        <v>0</v>
      </c>
      <c r="K360" s="100"/>
      <c r="L360" s="103"/>
      <c r="M360" s="103"/>
      <c r="N360" s="103"/>
      <c r="O360" s="103"/>
      <c r="P360" s="103"/>
      <c r="Q360" s="103"/>
      <c r="R360" s="103"/>
      <c r="S360" s="103"/>
      <c r="AR360" s="85"/>
      <c r="AS360" s="85"/>
      <c r="AW360" s="85"/>
    </row>
    <row r="361" spans="2:49" s="92" customFormat="1" ht="12.75" customHeight="1" hidden="1">
      <c r="B361" s="91"/>
      <c r="D361" s="84"/>
      <c r="E361" s="130"/>
      <c r="F361" s="108"/>
      <c r="H361" s="609"/>
      <c r="I361" s="157"/>
      <c r="J361" s="614">
        <f t="shared" si="0"/>
        <v>0</v>
      </c>
      <c r="K361" s="102"/>
      <c r="L361" s="105"/>
      <c r="M361" s="105"/>
      <c r="N361" s="105"/>
      <c r="O361" s="105"/>
      <c r="P361" s="105"/>
      <c r="Q361" s="105"/>
      <c r="R361" s="105"/>
      <c r="S361" s="105"/>
      <c r="AR361" s="93"/>
      <c r="AS361" s="93"/>
      <c r="AW361" s="93"/>
    </row>
    <row r="362" spans="2:49" s="83" customFormat="1" ht="12.75" customHeight="1" hidden="1">
      <c r="B362" s="82"/>
      <c r="D362" s="84"/>
      <c r="E362" s="130"/>
      <c r="F362" s="109"/>
      <c r="H362" s="610"/>
      <c r="I362" s="157"/>
      <c r="J362" s="614">
        <f t="shared" si="0"/>
        <v>0</v>
      </c>
      <c r="K362" s="100"/>
      <c r="L362" s="103"/>
      <c r="M362" s="103"/>
      <c r="N362" s="103"/>
      <c r="O362" s="103"/>
      <c r="P362" s="103"/>
      <c r="Q362" s="103"/>
      <c r="R362" s="103"/>
      <c r="S362" s="103"/>
      <c r="AR362" s="85"/>
      <c r="AS362" s="85"/>
      <c r="AW362" s="85"/>
    </row>
    <row r="363" spans="2:49" s="92" customFormat="1" ht="12.75" customHeight="1" hidden="1">
      <c r="B363" s="91"/>
      <c r="D363" s="84"/>
      <c r="E363" s="130"/>
      <c r="F363" s="108"/>
      <c r="H363" s="609"/>
      <c r="I363" s="157"/>
      <c r="J363" s="614">
        <f t="shared" si="0"/>
        <v>0</v>
      </c>
      <c r="K363" s="102"/>
      <c r="L363" s="105"/>
      <c r="M363" s="105"/>
      <c r="N363" s="105"/>
      <c r="O363" s="105"/>
      <c r="P363" s="105"/>
      <c r="Q363" s="105"/>
      <c r="R363" s="105"/>
      <c r="S363" s="105"/>
      <c r="AR363" s="93"/>
      <c r="AS363" s="93"/>
      <c r="AW363" s="93"/>
    </row>
    <row r="364" spans="2:49" s="83" customFormat="1" ht="12.75" customHeight="1" hidden="1">
      <c r="B364" s="82"/>
      <c r="D364" s="84"/>
      <c r="E364" s="130"/>
      <c r="F364" s="109"/>
      <c r="H364" s="610"/>
      <c r="I364" s="157"/>
      <c r="J364" s="614">
        <f t="shared" si="0"/>
        <v>0</v>
      </c>
      <c r="K364" s="100"/>
      <c r="L364" s="103"/>
      <c r="M364" s="103"/>
      <c r="N364" s="103"/>
      <c r="O364" s="103"/>
      <c r="P364" s="103"/>
      <c r="Q364" s="103"/>
      <c r="R364" s="103"/>
      <c r="S364" s="103"/>
      <c r="AR364" s="85"/>
      <c r="AS364" s="85"/>
      <c r="AW364" s="85"/>
    </row>
    <row r="365" spans="2:49" s="92" customFormat="1" ht="12.75" customHeight="1" hidden="1">
      <c r="B365" s="91"/>
      <c r="D365" s="84"/>
      <c r="E365" s="130"/>
      <c r="F365" s="108"/>
      <c r="H365" s="609"/>
      <c r="I365" s="157"/>
      <c r="J365" s="614">
        <f t="shared" si="0"/>
        <v>0</v>
      </c>
      <c r="K365" s="102"/>
      <c r="L365" s="105"/>
      <c r="M365" s="105"/>
      <c r="N365" s="105"/>
      <c r="O365" s="105"/>
      <c r="P365" s="105"/>
      <c r="Q365" s="105"/>
      <c r="R365" s="105"/>
      <c r="S365" s="105"/>
      <c r="AR365" s="93"/>
      <c r="AS365" s="93"/>
      <c r="AW365" s="93"/>
    </row>
    <row r="366" spans="2:49" s="83" customFormat="1" ht="12.75" customHeight="1" hidden="1">
      <c r="B366" s="82"/>
      <c r="D366" s="84"/>
      <c r="E366" s="130"/>
      <c r="F366" s="109"/>
      <c r="H366" s="610"/>
      <c r="I366" s="157"/>
      <c r="J366" s="614">
        <f t="shared" si="0"/>
        <v>0</v>
      </c>
      <c r="K366" s="100"/>
      <c r="L366" s="103"/>
      <c r="M366" s="103"/>
      <c r="N366" s="103"/>
      <c r="O366" s="103"/>
      <c r="P366" s="103"/>
      <c r="Q366" s="103"/>
      <c r="R366" s="103"/>
      <c r="S366" s="103"/>
      <c r="AR366" s="85"/>
      <c r="AS366" s="85"/>
      <c r="AW366" s="85"/>
    </row>
    <row r="367" spans="2:49" s="92" customFormat="1" ht="12.75" customHeight="1" hidden="1">
      <c r="B367" s="91"/>
      <c r="D367" s="84"/>
      <c r="E367" s="130"/>
      <c r="F367" s="108"/>
      <c r="H367" s="609"/>
      <c r="I367" s="157"/>
      <c r="J367" s="614">
        <f t="shared" si="0"/>
        <v>0</v>
      </c>
      <c r="K367" s="102"/>
      <c r="L367" s="105"/>
      <c r="M367" s="105"/>
      <c r="N367" s="105"/>
      <c r="O367" s="105"/>
      <c r="P367" s="105"/>
      <c r="Q367" s="105"/>
      <c r="R367" s="105"/>
      <c r="S367" s="105"/>
      <c r="AR367" s="93"/>
      <c r="AS367" s="93"/>
      <c r="AW367" s="93"/>
    </row>
    <row r="368" spans="2:49" s="83" customFormat="1" ht="12.75" customHeight="1" hidden="1">
      <c r="B368" s="82"/>
      <c r="D368" s="84"/>
      <c r="E368" s="130"/>
      <c r="F368" s="109"/>
      <c r="H368" s="610"/>
      <c r="I368" s="157"/>
      <c r="J368" s="614">
        <f t="shared" si="0"/>
        <v>0</v>
      </c>
      <c r="K368" s="100"/>
      <c r="L368" s="103"/>
      <c r="M368" s="103"/>
      <c r="N368" s="103"/>
      <c r="O368" s="103"/>
      <c r="P368" s="103"/>
      <c r="Q368" s="103"/>
      <c r="R368" s="103"/>
      <c r="S368" s="103"/>
      <c r="AR368" s="85"/>
      <c r="AS368" s="85"/>
      <c r="AW368" s="85"/>
    </row>
    <row r="369" spans="2:49" s="92" customFormat="1" ht="12.75" customHeight="1" hidden="1">
      <c r="B369" s="91"/>
      <c r="D369" s="84"/>
      <c r="E369" s="130"/>
      <c r="F369" s="108"/>
      <c r="H369" s="609"/>
      <c r="I369" s="157"/>
      <c r="J369" s="614">
        <f t="shared" si="0"/>
        <v>0</v>
      </c>
      <c r="K369" s="102"/>
      <c r="L369" s="105"/>
      <c r="M369" s="105"/>
      <c r="N369" s="105"/>
      <c r="O369" s="105"/>
      <c r="P369" s="105"/>
      <c r="Q369" s="105"/>
      <c r="R369" s="105"/>
      <c r="S369" s="105"/>
      <c r="AR369" s="93"/>
      <c r="AS369" s="93"/>
      <c r="AW369" s="93"/>
    </row>
    <row r="370" spans="2:49" s="83" customFormat="1" ht="12.75" customHeight="1" hidden="1">
      <c r="B370" s="82"/>
      <c r="D370" s="84"/>
      <c r="E370" s="130"/>
      <c r="F370" s="109"/>
      <c r="H370" s="610"/>
      <c r="I370" s="157"/>
      <c r="J370" s="614">
        <f t="shared" si="0"/>
        <v>0</v>
      </c>
      <c r="K370" s="100"/>
      <c r="L370" s="103"/>
      <c r="M370" s="103"/>
      <c r="N370" s="103"/>
      <c r="O370" s="103"/>
      <c r="P370" s="103"/>
      <c r="Q370" s="103"/>
      <c r="R370" s="103"/>
      <c r="S370" s="103"/>
      <c r="AR370" s="85"/>
      <c r="AS370" s="85"/>
      <c r="AW370" s="85"/>
    </row>
    <row r="371" spans="2:49" s="92" customFormat="1" ht="12.75" customHeight="1" hidden="1">
      <c r="B371" s="91"/>
      <c r="D371" s="84"/>
      <c r="E371" s="130"/>
      <c r="F371" s="108"/>
      <c r="H371" s="609"/>
      <c r="I371" s="157"/>
      <c r="J371" s="614">
        <f t="shared" si="0"/>
        <v>0</v>
      </c>
      <c r="K371" s="102"/>
      <c r="L371" s="105"/>
      <c r="M371" s="105"/>
      <c r="N371" s="105"/>
      <c r="O371" s="105"/>
      <c r="P371" s="105"/>
      <c r="Q371" s="105"/>
      <c r="R371" s="105"/>
      <c r="S371" s="105"/>
      <c r="AR371" s="93"/>
      <c r="AS371" s="93"/>
      <c r="AW371" s="93"/>
    </row>
    <row r="372" spans="2:49" s="83" customFormat="1" ht="12.75" customHeight="1" hidden="1">
      <c r="B372" s="82"/>
      <c r="D372" s="84"/>
      <c r="E372" s="130"/>
      <c r="F372" s="109"/>
      <c r="H372" s="610"/>
      <c r="I372" s="157"/>
      <c r="J372" s="614">
        <f t="shared" si="0"/>
        <v>0</v>
      </c>
      <c r="K372" s="100"/>
      <c r="L372" s="103"/>
      <c r="M372" s="103"/>
      <c r="N372" s="103"/>
      <c r="O372" s="103"/>
      <c r="P372" s="103"/>
      <c r="Q372" s="103"/>
      <c r="R372" s="103"/>
      <c r="S372" s="103"/>
      <c r="AR372" s="85"/>
      <c r="AS372" s="85"/>
      <c r="AW372" s="85"/>
    </row>
    <row r="373" spans="2:63" s="79" customFormat="1" ht="16.5" customHeight="1" hidden="1">
      <c r="B373" s="70"/>
      <c r="C373" s="71"/>
      <c r="D373" s="71"/>
      <c r="E373" s="114" t="s">
        <v>6</v>
      </c>
      <c r="F373" s="110" t="s">
        <v>7</v>
      </c>
      <c r="G373" s="73" t="s">
        <v>343</v>
      </c>
      <c r="H373" s="601"/>
      <c r="I373" s="157"/>
      <c r="J373" s="614">
        <f t="shared" si="0"/>
        <v>0</v>
      </c>
      <c r="K373" s="101"/>
      <c r="L373" s="376"/>
      <c r="M373" s="377"/>
      <c r="N373" s="377"/>
      <c r="O373" s="377"/>
      <c r="P373" s="377"/>
      <c r="Q373" s="377"/>
      <c r="R373" s="377"/>
      <c r="S373" s="104"/>
      <c r="AP373" s="80"/>
      <c r="AR373" s="80"/>
      <c r="AS373" s="80"/>
      <c r="AW373" s="80"/>
      <c r="BC373" s="81"/>
      <c r="BD373" s="81"/>
      <c r="BE373" s="81"/>
      <c r="BF373" s="81"/>
      <c r="BG373" s="81"/>
      <c r="BH373" s="80"/>
      <c r="BI373" s="81"/>
      <c r="BJ373" s="80"/>
      <c r="BK373" s="80"/>
    </row>
    <row r="374" spans="2:49" s="92" customFormat="1" ht="12.75" customHeight="1" hidden="1">
      <c r="B374" s="91"/>
      <c r="D374" s="84"/>
      <c r="E374" s="130"/>
      <c r="F374" s="108"/>
      <c r="H374" s="609"/>
      <c r="I374" s="157"/>
      <c r="J374" s="614">
        <f t="shared" si="0"/>
        <v>0</v>
      </c>
      <c r="K374" s="102"/>
      <c r="L374" s="105"/>
      <c r="M374" s="105"/>
      <c r="N374" s="105"/>
      <c r="O374" s="105"/>
      <c r="P374" s="105"/>
      <c r="Q374" s="105"/>
      <c r="R374" s="105"/>
      <c r="S374" s="105"/>
      <c r="AR374" s="93"/>
      <c r="AS374" s="93"/>
      <c r="AW374" s="93"/>
    </row>
    <row r="375" spans="2:49" s="83" customFormat="1" ht="12.75" customHeight="1" hidden="1">
      <c r="B375" s="82"/>
      <c r="D375" s="84"/>
      <c r="E375" s="130"/>
      <c r="F375" s="109"/>
      <c r="H375" s="610"/>
      <c r="I375" s="157"/>
      <c r="J375" s="614">
        <f aca="true" t="shared" si="1" ref="J375:J413">H375*I375</f>
        <v>0</v>
      </c>
      <c r="K375" s="100"/>
      <c r="L375" s="103"/>
      <c r="M375" s="103"/>
      <c r="N375" s="103"/>
      <c r="O375" s="103"/>
      <c r="P375" s="103"/>
      <c r="Q375" s="103"/>
      <c r="R375" s="103"/>
      <c r="S375" s="103"/>
      <c r="AR375" s="85"/>
      <c r="AS375" s="85"/>
      <c r="AW375" s="85"/>
    </row>
    <row r="376" spans="2:49" s="92" customFormat="1" ht="12.75" customHeight="1" hidden="1">
      <c r="B376" s="91"/>
      <c r="D376" s="84"/>
      <c r="E376" s="130"/>
      <c r="F376" s="108"/>
      <c r="H376" s="609"/>
      <c r="I376" s="157"/>
      <c r="J376" s="614">
        <f t="shared" si="1"/>
        <v>0</v>
      </c>
      <c r="K376" s="102"/>
      <c r="L376" s="105"/>
      <c r="M376" s="105"/>
      <c r="N376" s="105"/>
      <c r="O376" s="105"/>
      <c r="P376" s="105"/>
      <c r="Q376" s="105"/>
      <c r="R376" s="105"/>
      <c r="S376" s="105"/>
      <c r="AR376" s="93"/>
      <c r="AS376" s="93"/>
      <c r="AW376" s="93"/>
    </row>
    <row r="377" spans="2:49" s="83" customFormat="1" ht="12.75" customHeight="1" hidden="1">
      <c r="B377" s="82"/>
      <c r="D377" s="84"/>
      <c r="E377" s="130"/>
      <c r="F377" s="109"/>
      <c r="H377" s="610"/>
      <c r="I377" s="157"/>
      <c r="J377" s="614">
        <f t="shared" si="1"/>
        <v>0</v>
      </c>
      <c r="K377" s="100"/>
      <c r="L377" s="103"/>
      <c r="M377" s="103"/>
      <c r="N377" s="103"/>
      <c r="O377" s="103"/>
      <c r="P377" s="103"/>
      <c r="Q377" s="103"/>
      <c r="R377" s="103"/>
      <c r="S377" s="103"/>
      <c r="AR377" s="85"/>
      <c r="AS377" s="85"/>
      <c r="AW377" s="85"/>
    </row>
    <row r="378" spans="2:49" s="92" customFormat="1" ht="12.75" customHeight="1" hidden="1">
      <c r="B378" s="91"/>
      <c r="D378" s="84"/>
      <c r="E378" s="130"/>
      <c r="F378" s="108"/>
      <c r="H378" s="609"/>
      <c r="I378" s="157"/>
      <c r="J378" s="614">
        <f t="shared" si="1"/>
        <v>0</v>
      </c>
      <c r="K378" s="102"/>
      <c r="L378" s="105"/>
      <c r="M378" s="105"/>
      <c r="N378" s="105"/>
      <c r="O378" s="105"/>
      <c r="P378" s="105"/>
      <c r="Q378" s="105"/>
      <c r="R378" s="105"/>
      <c r="S378" s="105"/>
      <c r="AR378" s="93"/>
      <c r="AS378" s="93"/>
      <c r="AW378" s="93"/>
    </row>
    <row r="379" spans="2:49" s="83" customFormat="1" ht="12.75" customHeight="1" hidden="1">
      <c r="B379" s="82"/>
      <c r="D379" s="84"/>
      <c r="E379" s="130"/>
      <c r="F379" s="109"/>
      <c r="H379" s="610"/>
      <c r="I379" s="157"/>
      <c r="J379" s="614">
        <f t="shared" si="1"/>
        <v>0</v>
      </c>
      <c r="K379" s="100"/>
      <c r="L379" s="103"/>
      <c r="M379" s="103"/>
      <c r="N379" s="103"/>
      <c r="O379" s="103"/>
      <c r="P379" s="103"/>
      <c r="Q379" s="103"/>
      <c r="R379" s="103"/>
      <c r="S379" s="103"/>
      <c r="AR379" s="85"/>
      <c r="AS379" s="85"/>
      <c r="AW379" s="85"/>
    </row>
    <row r="380" spans="2:49" s="92" customFormat="1" ht="12.75" customHeight="1" hidden="1">
      <c r="B380" s="91"/>
      <c r="D380" s="84"/>
      <c r="E380" s="130"/>
      <c r="F380" s="108"/>
      <c r="H380" s="609"/>
      <c r="I380" s="157"/>
      <c r="J380" s="614">
        <f t="shared" si="1"/>
        <v>0</v>
      </c>
      <c r="K380" s="102"/>
      <c r="L380" s="105"/>
      <c r="M380" s="105"/>
      <c r="N380" s="105"/>
      <c r="O380" s="105"/>
      <c r="P380" s="105"/>
      <c r="Q380" s="105"/>
      <c r="R380" s="105"/>
      <c r="S380" s="105"/>
      <c r="AR380" s="93"/>
      <c r="AS380" s="93"/>
      <c r="AW380" s="93"/>
    </row>
    <row r="381" spans="2:49" s="83" customFormat="1" ht="12.75" customHeight="1" hidden="1">
      <c r="B381" s="82"/>
      <c r="D381" s="84"/>
      <c r="E381" s="130"/>
      <c r="F381" s="109"/>
      <c r="H381" s="610"/>
      <c r="I381" s="157"/>
      <c r="J381" s="614">
        <f t="shared" si="1"/>
        <v>0</v>
      </c>
      <c r="K381" s="100"/>
      <c r="L381" s="103"/>
      <c r="M381" s="103"/>
      <c r="N381" s="103"/>
      <c r="O381" s="103"/>
      <c r="P381" s="103"/>
      <c r="Q381" s="103"/>
      <c r="R381" s="103"/>
      <c r="S381" s="103"/>
      <c r="AR381" s="85"/>
      <c r="AS381" s="85"/>
      <c r="AW381" s="85"/>
    </row>
    <row r="382" spans="2:49" s="92" customFormat="1" ht="12.75" customHeight="1" hidden="1">
      <c r="B382" s="91"/>
      <c r="D382" s="84"/>
      <c r="E382" s="130"/>
      <c r="F382" s="108"/>
      <c r="H382" s="609"/>
      <c r="I382" s="157"/>
      <c r="J382" s="614">
        <f t="shared" si="1"/>
        <v>0</v>
      </c>
      <c r="K382" s="102"/>
      <c r="L382" s="105"/>
      <c r="M382" s="105"/>
      <c r="N382" s="105"/>
      <c r="O382" s="105"/>
      <c r="P382" s="105"/>
      <c r="Q382" s="105"/>
      <c r="R382" s="105"/>
      <c r="S382" s="105"/>
      <c r="AR382" s="93"/>
      <c r="AS382" s="93"/>
      <c r="AW382" s="93"/>
    </row>
    <row r="383" spans="2:49" s="83" customFormat="1" ht="12.75" customHeight="1" hidden="1">
      <c r="B383" s="82"/>
      <c r="D383" s="84"/>
      <c r="E383" s="130"/>
      <c r="F383" s="109"/>
      <c r="H383" s="610"/>
      <c r="I383" s="157"/>
      <c r="J383" s="614">
        <f t="shared" si="1"/>
        <v>0</v>
      </c>
      <c r="K383" s="100"/>
      <c r="L383" s="103"/>
      <c r="M383" s="103"/>
      <c r="N383" s="103"/>
      <c r="O383" s="103"/>
      <c r="P383" s="103"/>
      <c r="Q383" s="103"/>
      <c r="R383" s="103"/>
      <c r="S383" s="103"/>
      <c r="AR383" s="85"/>
      <c r="AS383" s="85"/>
      <c r="AW383" s="85"/>
    </row>
    <row r="384" spans="2:49" s="92" customFormat="1" ht="12.75" customHeight="1" hidden="1">
      <c r="B384" s="91"/>
      <c r="D384" s="84"/>
      <c r="E384" s="130"/>
      <c r="F384" s="108"/>
      <c r="H384" s="609"/>
      <c r="I384" s="157"/>
      <c r="J384" s="614">
        <f t="shared" si="1"/>
        <v>0</v>
      </c>
      <c r="K384" s="102"/>
      <c r="L384" s="105"/>
      <c r="M384" s="105"/>
      <c r="N384" s="105"/>
      <c r="O384" s="105"/>
      <c r="P384" s="105"/>
      <c r="Q384" s="105"/>
      <c r="R384" s="105"/>
      <c r="S384" s="105"/>
      <c r="AR384" s="93"/>
      <c r="AS384" s="93"/>
      <c r="AW384" s="93"/>
    </row>
    <row r="385" spans="2:49" s="83" customFormat="1" ht="12.75" customHeight="1" hidden="1">
      <c r="B385" s="82"/>
      <c r="D385" s="84"/>
      <c r="E385" s="130"/>
      <c r="F385" s="109"/>
      <c r="H385" s="610"/>
      <c r="I385" s="157"/>
      <c r="J385" s="614">
        <f t="shared" si="1"/>
        <v>0</v>
      </c>
      <c r="K385" s="100"/>
      <c r="L385" s="103"/>
      <c r="M385" s="103"/>
      <c r="N385" s="103"/>
      <c r="O385" s="103"/>
      <c r="P385" s="103"/>
      <c r="Q385" s="103"/>
      <c r="R385" s="103"/>
      <c r="S385" s="103"/>
      <c r="AR385" s="85"/>
      <c r="AS385" s="85"/>
      <c r="AW385" s="85"/>
    </row>
    <row r="386" spans="2:63" s="79" customFormat="1" ht="16.5" customHeight="1" hidden="1">
      <c r="B386" s="70"/>
      <c r="C386" s="71"/>
      <c r="D386" s="71"/>
      <c r="E386" s="114" t="s">
        <v>8</v>
      </c>
      <c r="F386" s="110" t="s">
        <v>9</v>
      </c>
      <c r="G386" s="73" t="s">
        <v>343</v>
      </c>
      <c r="H386" s="601"/>
      <c r="I386" s="157"/>
      <c r="J386" s="614">
        <f t="shared" si="1"/>
        <v>0</v>
      </c>
      <c r="K386" s="101"/>
      <c r="L386" s="376"/>
      <c r="M386" s="377"/>
      <c r="N386" s="377"/>
      <c r="O386" s="377"/>
      <c r="P386" s="377"/>
      <c r="Q386" s="377"/>
      <c r="R386" s="377"/>
      <c r="S386" s="104"/>
      <c r="AP386" s="80"/>
      <c r="AR386" s="80"/>
      <c r="AS386" s="80"/>
      <c r="AW386" s="80"/>
      <c r="BC386" s="81"/>
      <c r="BD386" s="81"/>
      <c r="BE386" s="81"/>
      <c r="BF386" s="81"/>
      <c r="BG386" s="81"/>
      <c r="BH386" s="80"/>
      <c r="BI386" s="81"/>
      <c r="BJ386" s="80"/>
      <c r="BK386" s="80"/>
    </row>
    <row r="387" spans="2:63" s="79" customFormat="1" ht="30.75" customHeight="1" hidden="1">
      <c r="B387" s="70"/>
      <c r="C387" s="71"/>
      <c r="D387" s="71"/>
      <c r="E387" s="114" t="s">
        <v>10</v>
      </c>
      <c r="F387" s="110" t="s">
        <v>1053</v>
      </c>
      <c r="G387" s="73" t="s">
        <v>11</v>
      </c>
      <c r="H387" s="601"/>
      <c r="I387" s="157"/>
      <c r="J387" s="614">
        <f t="shared" si="1"/>
        <v>0</v>
      </c>
      <c r="K387" s="101"/>
      <c r="L387" s="376"/>
      <c r="M387" s="377"/>
      <c r="N387" s="377"/>
      <c r="O387" s="377"/>
      <c r="P387" s="377"/>
      <c r="Q387" s="377"/>
      <c r="R387" s="377"/>
      <c r="S387" s="104"/>
      <c r="AP387" s="80"/>
      <c r="AR387" s="80"/>
      <c r="AS387" s="80"/>
      <c r="AW387" s="80"/>
      <c r="BC387" s="81"/>
      <c r="BD387" s="81"/>
      <c r="BE387" s="81"/>
      <c r="BF387" s="81"/>
      <c r="BG387" s="81"/>
      <c r="BH387" s="80"/>
      <c r="BI387" s="81"/>
      <c r="BJ387" s="80"/>
      <c r="BK387" s="80"/>
    </row>
    <row r="388" spans="8:11" ht="12.75" customHeight="1" hidden="1">
      <c r="H388" s="612"/>
      <c r="I388" s="157"/>
      <c r="J388" s="614">
        <f t="shared" si="1"/>
        <v>0</v>
      </c>
      <c r="K388" s="466"/>
    </row>
    <row r="389" spans="2:49" s="92" customFormat="1" ht="12.75" customHeight="1" hidden="1">
      <c r="B389" s="91"/>
      <c r="D389" s="84"/>
      <c r="E389" s="130"/>
      <c r="F389" s="108"/>
      <c r="H389" s="609"/>
      <c r="I389" s="157"/>
      <c r="J389" s="614">
        <f t="shared" si="1"/>
        <v>0</v>
      </c>
      <c r="K389" s="102"/>
      <c r="L389" s="105"/>
      <c r="M389" s="105"/>
      <c r="N389" s="105"/>
      <c r="O389" s="105"/>
      <c r="P389" s="105"/>
      <c r="Q389" s="105"/>
      <c r="R389" s="105"/>
      <c r="S389" s="105"/>
      <c r="AR389" s="93"/>
      <c r="AS389" s="93"/>
      <c r="AW389" s="93"/>
    </row>
    <row r="390" spans="2:49" s="83" customFormat="1" ht="12.75" customHeight="1" hidden="1">
      <c r="B390" s="82"/>
      <c r="D390" s="84"/>
      <c r="E390" s="130"/>
      <c r="F390" s="109"/>
      <c r="H390" s="610"/>
      <c r="I390" s="157"/>
      <c r="J390" s="614">
        <f t="shared" si="1"/>
        <v>0</v>
      </c>
      <c r="K390" s="100"/>
      <c r="L390" s="103"/>
      <c r="M390" s="103"/>
      <c r="N390" s="103"/>
      <c r="O390" s="103"/>
      <c r="P390" s="103"/>
      <c r="Q390" s="103"/>
      <c r="R390" s="103"/>
      <c r="S390" s="103"/>
      <c r="AR390" s="85"/>
      <c r="AS390" s="85"/>
      <c r="AW390" s="85"/>
    </row>
    <row r="391" spans="2:49" s="92" customFormat="1" ht="12.75" customHeight="1" hidden="1">
      <c r="B391" s="91"/>
      <c r="D391" s="84"/>
      <c r="E391" s="130"/>
      <c r="F391" s="108"/>
      <c r="H391" s="609"/>
      <c r="I391" s="157"/>
      <c r="J391" s="614">
        <f t="shared" si="1"/>
        <v>0</v>
      </c>
      <c r="K391" s="102"/>
      <c r="L391" s="105"/>
      <c r="M391" s="105"/>
      <c r="N391" s="105"/>
      <c r="O391" s="105"/>
      <c r="P391" s="105"/>
      <c r="Q391" s="105"/>
      <c r="R391" s="105"/>
      <c r="S391" s="105"/>
      <c r="AR391" s="93"/>
      <c r="AS391" s="93"/>
      <c r="AW391" s="93"/>
    </row>
    <row r="392" spans="2:49" s="83" customFormat="1" ht="12.75" customHeight="1" hidden="1">
      <c r="B392" s="82"/>
      <c r="D392" s="84"/>
      <c r="E392" s="130"/>
      <c r="F392" s="109"/>
      <c r="H392" s="610"/>
      <c r="I392" s="157"/>
      <c r="J392" s="614">
        <f t="shared" si="1"/>
        <v>0</v>
      </c>
      <c r="K392" s="100"/>
      <c r="L392" s="103"/>
      <c r="M392" s="103"/>
      <c r="N392" s="103"/>
      <c r="O392" s="103"/>
      <c r="P392" s="103"/>
      <c r="Q392" s="103"/>
      <c r="R392" s="103"/>
      <c r="S392" s="103"/>
      <c r="AR392" s="85"/>
      <c r="AS392" s="85"/>
      <c r="AW392" s="85"/>
    </row>
    <row r="393" spans="2:49" s="92" customFormat="1" ht="12.75" customHeight="1" hidden="1">
      <c r="B393" s="91"/>
      <c r="D393" s="84"/>
      <c r="E393" s="130"/>
      <c r="F393" s="108"/>
      <c r="H393" s="609"/>
      <c r="I393" s="157"/>
      <c r="J393" s="614">
        <f t="shared" si="1"/>
        <v>0</v>
      </c>
      <c r="K393" s="102"/>
      <c r="L393" s="105"/>
      <c r="M393" s="105"/>
      <c r="N393" s="105"/>
      <c r="O393" s="105"/>
      <c r="P393" s="105"/>
      <c r="Q393" s="105"/>
      <c r="R393" s="105"/>
      <c r="S393" s="105"/>
      <c r="AR393" s="93"/>
      <c r="AS393" s="93"/>
      <c r="AW393" s="93"/>
    </row>
    <row r="394" spans="2:49" s="83" customFormat="1" ht="12.75" customHeight="1" hidden="1">
      <c r="B394" s="82"/>
      <c r="D394" s="84"/>
      <c r="E394" s="130"/>
      <c r="F394" s="109"/>
      <c r="H394" s="610"/>
      <c r="I394" s="157"/>
      <c r="J394" s="614">
        <f t="shared" si="1"/>
        <v>0</v>
      </c>
      <c r="K394" s="100"/>
      <c r="L394" s="103"/>
      <c r="M394" s="103"/>
      <c r="N394" s="103"/>
      <c r="O394" s="103"/>
      <c r="P394" s="103"/>
      <c r="Q394" s="103"/>
      <c r="R394" s="103"/>
      <c r="S394" s="103"/>
      <c r="AR394" s="85"/>
      <c r="AS394" s="85"/>
      <c r="AW394" s="85"/>
    </row>
    <row r="395" spans="2:49" s="92" customFormat="1" ht="12.75" customHeight="1" hidden="1">
      <c r="B395" s="91"/>
      <c r="D395" s="84"/>
      <c r="E395" s="130"/>
      <c r="F395" s="108"/>
      <c r="H395" s="609"/>
      <c r="I395" s="157"/>
      <c r="J395" s="614">
        <f t="shared" si="1"/>
        <v>0</v>
      </c>
      <c r="K395" s="102"/>
      <c r="L395" s="105"/>
      <c r="M395" s="105"/>
      <c r="N395" s="105"/>
      <c r="O395" s="105"/>
      <c r="P395" s="105"/>
      <c r="Q395" s="105"/>
      <c r="R395" s="105"/>
      <c r="S395" s="105"/>
      <c r="AR395" s="93"/>
      <c r="AS395" s="93"/>
      <c r="AW395" s="93"/>
    </row>
    <row r="396" spans="2:49" s="83" customFormat="1" ht="12.75" customHeight="1" hidden="1">
      <c r="B396" s="82"/>
      <c r="D396" s="84"/>
      <c r="E396" s="130"/>
      <c r="F396" s="109"/>
      <c r="H396" s="610"/>
      <c r="I396" s="157"/>
      <c r="J396" s="614">
        <f t="shared" si="1"/>
        <v>0</v>
      </c>
      <c r="K396" s="100"/>
      <c r="L396" s="103"/>
      <c r="M396" s="103"/>
      <c r="N396" s="103"/>
      <c r="O396" s="103"/>
      <c r="P396" s="103"/>
      <c r="Q396" s="103"/>
      <c r="R396" s="103"/>
      <c r="S396" s="103"/>
      <c r="AR396" s="85"/>
      <c r="AS396" s="85"/>
      <c r="AW396" s="85"/>
    </row>
    <row r="397" spans="2:49" s="92" customFormat="1" ht="12.75" customHeight="1" hidden="1">
      <c r="B397" s="91"/>
      <c r="D397" s="84"/>
      <c r="E397" s="130"/>
      <c r="F397" s="108"/>
      <c r="H397" s="609"/>
      <c r="I397" s="157"/>
      <c r="J397" s="614">
        <f t="shared" si="1"/>
        <v>0</v>
      </c>
      <c r="K397" s="102"/>
      <c r="L397" s="105"/>
      <c r="M397" s="105"/>
      <c r="N397" s="105"/>
      <c r="O397" s="105"/>
      <c r="P397" s="105"/>
      <c r="Q397" s="105"/>
      <c r="R397" s="105"/>
      <c r="S397" s="105"/>
      <c r="AR397" s="93"/>
      <c r="AS397" s="93"/>
      <c r="AW397" s="93"/>
    </row>
    <row r="398" spans="2:49" s="83" customFormat="1" ht="12.75" customHeight="1" hidden="1">
      <c r="B398" s="82"/>
      <c r="D398" s="84"/>
      <c r="E398" s="130"/>
      <c r="F398" s="109"/>
      <c r="H398" s="610"/>
      <c r="I398" s="157"/>
      <c r="J398" s="614">
        <f t="shared" si="1"/>
        <v>0</v>
      </c>
      <c r="K398" s="100"/>
      <c r="L398" s="103"/>
      <c r="M398" s="103"/>
      <c r="N398" s="103"/>
      <c r="O398" s="103"/>
      <c r="P398" s="103"/>
      <c r="Q398" s="103"/>
      <c r="R398" s="103"/>
      <c r="S398" s="103"/>
      <c r="AR398" s="85"/>
      <c r="AS398" s="85"/>
      <c r="AW398" s="85"/>
    </row>
    <row r="399" spans="2:49" s="92" customFormat="1" ht="12.75" customHeight="1" hidden="1">
      <c r="B399" s="91"/>
      <c r="D399" s="84"/>
      <c r="E399" s="130"/>
      <c r="F399" s="108"/>
      <c r="H399" s="609"/>
      <c r="I399" s="157"/>
      <c r="J399" s="614">
        <f t="shared" si="1"/>
        <v>0</v>
      </c>
      <c r="K399" s="102"/>
      <c r="L399" s="105"/>
      <c r="M399" s="105"/>
      <c r="N399" s="105"/>
      <c r="O399" s="105"/>
      <c r="P399" s="105"/>
      <c r="Q399" s="105"/>
      <c r="R399" s="105"/>
      <c r="S399" s="105"/>
      <c r="AR399" s="93"/>
      <c r="AS399" s="93"/>
      <c r="AW399" s="93"/>
    </row>
    <row r="400" spans="2:49" s="83" customFormat="1" ht="12.75" customHeight="1" hidden="1">
      <c r="B400" s="82"/>
      <c r="D400" s="84"/>
      <c r="E400" s="130"/>
      <c r="F400" s="109"/>
      <c r="H400" s="610"/>
      <c r="I400" s="157"/>
      <c r="J400" s="614">
        <f t="shared" si="1"/>
        <v>0</v>
      </c>
      <c r="K400" s="100"/>
      <c r="L400" s="103"/>
      <c r="M400" s="103"/>
      <c r="N400" s="103"/>
      <c r="O400" s="103"/>
      <c r="P400" s="103"/>
      <c r="Q400" s="103"/>
      <c r="R400" s="103"/>
      <c r="S400" s="103"/>
      <c r="AR400" s="85"/>
      <c r="AS400" s="85"/>
      <c r="AW400" s="85"/>
    </row>
    <row r="401" spans="2:49" s="92" customFormat="1" ht="12.75" customHeight="1" hidden="1">
      <c r="B401" s="91"/>
      <c r="D401" s="84"/>
      <c r="E401" s="130"/>
      <c r="F401" s="108"/>
      <c r="H401" s="609"/>
      <c r="I401" s="157"/>
      <c r="J401" s="614">
        <f t="shared" si="1"/>
        <v>0</v>
      </c>
      <c r="K401" s="102"/>
      <c r="L401" s="105"/>
      <c r="M401" s="105"/>
      <c r="N401" s="105"/>
      <c r="O401" s="105"/>
      <c r="P401" s="105"/>
      <c r="Q401" s="105"/>
      <c r="R401" s="105"/>
      <c r="S401" s="105"/>
      <c r="AR401" s="93"/>
      <c r="AS401" s="93"/>
      <c r="AW401" s="93"/>
    </row>
    <row r="402" spans="2:49" s="83" customFormat="1" ht="12.75" customHeight="1" hidden="1">
      <c r="B402" s="82"/>
      <c r="D402" s="84"/>
      <c r="E402" s="130"/>
      <c r="F402" s="109"/>
      <c r="H402" s="610"/>
      <c r="I402" s="157"/>
      <c r="J402" s="614">
        <f t="shared" si="1"/>
        <v>0</v>
      </c>
      <c r="K402" s="100"/>
      <c r="L402" s="103"/>
      <c r="M402" s="103"/>
      <c r="N402" s="103"/>
      <c r="O402" s="103"/>
      <c r="P402" s="103"/>
      <c r="Q402" s="103"/>
      <c r="R402" s="103"/>
      <c r="S402" s="103"/>
      <c r="AR402" s="85"/>
      <c r="AS402" s="85"/>
      <c r="AW402" s="85"/>
    </row>
    <row r="403" spans="2:49" s="83" customFormat="1" ht="12.75" customHeight="1" hidden="1">
      <c r="B403" s="82"/>
      <c r="D403" s="84"/>
      <c r="E403" s="129"/>
      <c r="F403" s="109"/>
      <c r="H403" s="610"/>
      <c r="I403" s="157"/>
      <c r="J403" s="614">
        <f t="shared" si="1"/>
        <v>0</v>
      </c>
      <c r="K403" s="100"/>
      <c r="L403" s="103"/>
      <c r="M403" s="103"/>
      <c r="N403" s="103"/>
      <c r="O403" s="103"/>
      <c r="P403" s="103"/>
      <c r="Q403" s="103"/>
      <c r="R403" s="103"/>
      <c r="S403" s="103"/>
      <c r="AR403" s="85"/>
      <c r="AS403" s="85"/>
      <c r="AW403" s="85"/>
    </row>
    <row r="404" spans="8:11" ht="12.75" customHeight="1" hidden="1">
      <c r="H404" s="612"/>
      <c r="I404" s="157"/>
      <c r="J404" s="614">
        <f t="shared" si="1"/>
        <v>0</v>
      </c>
      <c r="K404" s="466"/>
    </row>
    <row r="405" spans="2:49" s="92" customFormat="1" ht="12.75" customHeight="1" hidden="1">
      <c r="B405" s="91"/>
      <c r="D405" s="84"/>
      <c r="E405" s="130"/>
      <c r="F405" s="108"/>
      <c r="H405" s="609"/>
      <c r="I405" s="157"/>
      <c r="J405" s="614">
        <f t="shared" si="1"/>
        <v>0</v>
      </c>
      <c r="K405" s="102"/>
      <c r="L405" s="105"/>
      <c r="M405" s="105"/>
      <c r="N405" s="105"/>
      <c r="O405" s="105"/>
      <c r="P405" s="105"/>
      <c r="Q405" s="105"/>
      <c r="R405" s="105"/>
      <c r="S405" s="105"/>
      <c r="AR405" s="93"/>
      <c r="AS405" s="93"/>
      <c r="AW405" s="93"/>
    </row>
    <row r="406" spans="2:49" s="83" customFormat="1" ht="12.75" customHeight="1" hidden="1">
      <c r="B406" s="82"/>
      <c r="D406" s="84"/>
      <c r="E406" s="130"/>
      <c r="F406" s="109"/>
      <c r="H406" s="610"/>
      <c r="I406" s="157"/>
      <c r="J406" s="614">
        <f t="shared" si="1"/>
        <v>0</v>
      </c>
      <c r="K406" s="100"/>
      <c r="L406" s="103"/>
      <c r="M406" s="103"/>
      <c r="N406" s="103"/>
      <c r="O406" s="103"/>
      <c r="P406" s="103"/>
      <c r="Q406" s="103"/>
      <c r="R406" s="103"/>
      <c r="S406" s="103"/>
      <c r="AR406" s="85"/>
      <c r="AS406" s="85"/>
      <c r="AW406" s="85"/>
    </row>
    <row r="407" spans="2:49" s="92" customFormat="1" ht="12.75" customHeight="1" hidden="1">
      <c r="B407" s="91"/>
      <c r="D407" s="84"/>
      <c r="E407" s="130"/>
      <c r="F407" s="108"/>
      <c r="H407" s="609"/>
      <c r="I407" s="157"/>
      <c r="J407" s="614">
        <f t="shared" si="1"/>
        <v>0</v>
      </c>
      <c r="K407" s="102"/>
      <c r="L407" s="105"/>
      <c r="M407" s="105"/>
      <c r="N407" s="105"/>
      <c r="O407" s="105"/>
      <c r="P407" s="105"/>
      <c r="Q407" s="105"/>
      <c r="R407" s="105"/>
      <c r="S407" s="105"/>
      <c r="AR407" s="93"/>
      <c r="AS407" s="93"/>
      <c r="AW407" s="93"/>
    </row>
    <row r="408" spans="2:49" s="83" customFormat="1" ht="12.75" customHeight="1" hidden="1">
      <c r="B408" s="82"/>
      <c r="D408" s="84"/>
      <c r="E408" s="130"/>
      <c r="F408" s="109"/>
      <c r="H408" s="610"/>
      <c r="I408" s="157"/>
      <c r="J408" s="614">
        <f t="shared" si="1"/>
        <v>0</v>
      </c>
      <c r="K408" s="100"/>
      <c r="L408" s="103"/>
      <c r="M408" s="103"/>
      <c r="N408" s="103"/>
      <c r="O408" s="103"/>
      <c r="P408" s="103"/>
      <c r="Q408" s="103"/>
      <c r="R408" s="103"/>
      <c r="S408" s="103"/>
      <c r="AR408" s="85"/>
      <c r="AS408" s="85"/>
      <c r="AW408" s="85"/>
    </row>
    <row r="409" spans="2:49" s="83" customFormat="1" ht="12.75" customHeight="1" hidden="1">
      <c r="B409" s="82"/>
      <c r="D409" s="84"/>
      <c r="E409" s="129"/>
      <c r="F409" s="109"/>
      <c r="H409" s="610"/>
      <c r="I409" s="157"/>
      <c r="J409" s="614">
        <f t="shared" si="1"/>
        <v>0</v>
      </c>
      <c r="K409" s="100"/>
      <c r="L409" s="103"/>
      <c r="M409" s="103"/>
      <c r="N409" s="103"/>
      <c r="O409" s="103"/>
      <c r="P409" s="103"/>
      <c r="Q409" s="103"/>
      <c r="R409" s="103"/>
      <c r="S409" s="103"/>
      <c r="AR409" s="85"/>
      <c r="AS409" s="85"/>
      <c r="AW409" s="85"/>
    </row>
    <row r="410" spans="2:63" s="79" customFormat="1" ht="34.5" customHeight="1" hidden="1">
      <c r="B410" s="70"/>
      <c r="C410" s="71"/>
      <c r="D410" s="71"/>
      <c r="E410" s="114"/>
      <c r="F410" s="110"/>
      <c r="G410" s="73" t="s">
        <v>341</v>
      </c>
      <c r="H410" s="601"/>
      <c r="I410" s="157"/>
      <c r="J410" s="614">
        <f t="shared" si="1"/>
        <v>0</v>
      </c>
      <c r="K410" s="101"/>
      <c r="L410" s="376"/>
      <c r="M410" s="377"/>
      <c r="N410" s="377"/>
      <c r="O410" s="377"/>
      <c r="P410" s="377"/>
      <c r="Q410" s="377"/>
      <c r="R410" s="377"/>
      <c r="S410" s="104"/>
      <c r="AP410" s="80"/>
      <c r="AR410" s="80"/>
      <c r="AS410" s="80"/>
      <c r="AW410" s="80"/>
      <c r="BC410" s="81"/>
      <c r="BD410" s="81"/>
      <c r="BE410" s="81"/>
      <c r="BF410" s="81"/>
      <c r="BG410" s="81"/>
      <c r="BH410" s="80"/>
      <c r="BI410" s="81"/>
      <c r="BJ410" s="80"/>
      <c r="BK410" s="80"/>
    </row>
    <row r="411" spans="8:10" ht="0.75" customHeight="1" hidden="1">
      <c r="H411" s="612"/>
      <c r="J411" s="405"/>
    </row>
    <row r="412" spans="8:10" ht="12.75" hidden="1">
      <c r="H412" s="612"/>
      <c r="J412" s="405"/>
    </row>
    <row r="413" spans="2:63" s="79" customFormat="1" ht="14.25" customHeight="1">
      <c r="B413" s="192"/>
      <c r="C413" s="175"/>
      <c r="D413" s="175"/>
      <c r="E413" s="178" t="s">
        <v>370</v>
      </c>
      <c r="F413" s="179" t="s">
        <v>371</v>
      </c>
      <c r="G413" s="180" t="s">
        <v>343</v>
      </c>
      <c r="H413" s="181">
        <f>H316</f>
        <v>38.83</v>
      </c>
      <c r="I413" s="182"/>
      <c r="J413" s="465">
        <f t="shared" si="1"/>
        <v>0</v>
      </c>
      <c r="K413" s="101"/>
      <c r="L413" s="376"/>
      <c r="M413" s="377"/>
      <c r="N413" s="377"/>
      <c r="O413" s="377"/>
      <c r="P413" s="377"/>
      <c r="Q413" s="377"/>
      <c r="R413" s="377"/>
      <c r="S413" s="104"/>
      <c r="AP413" s="80"/>
      <c r="AR413" s="80"/>
      <c r="AS413" s="80"/>
      <c r="AW413" s="80"/>
      <c r="BC413" s="81"/>
      <c r="BD413" s="81"/>
      <c r="BE413" s="81"/>
      <c r="BF413" s="81"/>
      <c r="BG413" s="81"/>
      <c r="BH413" s="80"/>
      <c r="BI413" s="81"/>
      <c r="BJ413" s="80"/>
      <c r="BK413" s="80"/>
    </row>
    <row r="414" spans="2:61" s="95" customFormat="1" ht="0.75" customHeight="1" hidden="1">
      <c r="B414" s="94"/>
      <c r="D414" s="96"/>
      <c r="E414" s="535" t="s">
        <v>344</v>
      </c>
      <c r="F414" s="111" t="s">
        <v>869</v>
      </c>
      <c r="H414" s="608"/>
      <c r="I414" s="491"/>
      <c r="J414" s="231">
        <f>J416+J518+J520+J527</f>
        <v>0</v>
      </c>
      <c r="K414" s="433"/>
      <c r="L414" s="161"/>
      <c r="M414" s="161"/>
      <c r="N414" s="375"/>
      <c r="O414" s="161"/>
      <c r="P414" s="375"/>
      <c r="Q414" s="161"/>
      <c r="R414" s="375"/>
      <c r="S414" s="161"/>
      <c r="AP414" s="96"/>
      <c r="AR414" s="97"/>
      <c r="AS414" s="97"/>
      <c r="AW414" s="96"/>
      <c r="BI414" s="98"/>
    </row>
    <row r="415" spans="2:11" ht="18" customHeight="1">
      <c r="B415" s="158"/>
      <c r="E415" s="535">
        <v>3</v>
      </c>
      <c r="F415" s="163" t="s">
        <v>384</v>
      </c>
      <c r="I415" s="480"/>
      <c r="J415" s="489">
        <f>J416+J518+J520+J527</f>
        <v>0</v>
      </c>
      <c r="K415" s="466"/>
    </row>
    <row r="416" spans="2:63" s="79" customFormat="1" ht="14.25" customHeight="1">
      <c r="B416" s="70"/>
      <c r="C416" s="71"/>
      <c r="D416" s="71"/>
      <c r="E416" s="114" t="s">
        <v>12</v>
      </c>
      <c r="F416" s="164" t="s">
        <v>622</v>
      </c>
      <c r="G416" s="73" t="s">
        <v>341</v>
      </c>
      <c r="H416" s="74">
        <f>5*3.4*0.2</f>
        <v>3.4000000000000004</v>
      </c>
      <c r="I416" s="157"/>
      <c r="J416" s="614">
        <f>H416*I416</f>
        <v>0</v>
      </c>
      <c r="K416" s="101"/>
      <c r="L416" s="376"/>
      <c r="M416" s="377"/>
      <c r="N416" s="377"/>
      <c r="O416" s="377"/>
      <c r="P416" s="377"/>
      <c r="Q416" s="377"/>
      <c r="R416" s="377"/>
      <c r="S416" s="104"/>
      <c r="AP416" s="80"/>
      <c r="AR416" s="80"/>
      <c r="AS416" s="80"/>
      <c r="AW416" s="80"/>
      <c r="BC416" s="81"/>
      <c r="BD416" s="81"/>
      <c r="BE416" s="81"/>
      <c r="BF416" s="81"/>
      <c r="BG416" s="81"/>
      <c r="BH416" s="80"/>
      <c r="BI416" s="81"/>
      <c r="BJ416" s="80"/>
      <c r="BK416" s="80"/>
    </row>
    <row r="417" spans="2:63" s="79" customFormat="1" ht="14.25" customHeight="1">
      <c r="B417" s="70"/>
      <c r="C417" s="71"/>
      <c r="D417" s="71"/>
      <c r="E417" s="114" t="s">
        <v>12</v>
      </c>
      <c r="F417" s="164" t="s">
        <v>114</v>
      </c>
      <c r="G417" s="73" t="s">
        <v>341</v>
      </c>
      <c r="H417" s="74">
        <f>1.4*1.6*0.15</f>
        <v>0.33599999999999997</v>
      </c>
      <c r="I417" s="157"/>
      <c r="J417" s="614">
        <f>H417*I417</f>
        <v>0</v>
      </c>
      <c r="K417" s="101"/>
      <c r="L417" s="376"/>
      <c r="M417" s="377"/>
      <c r="N417" s="377"/>
      <c r="O417" s="377"/>
      <c r="P417" s="377"/>
      <c r="Q417" s="377"/>
      <c r="R417" s="377"/>
      <c r="S417" s="104"/>
      <c r="AP417" s="80"/>
      <c r="AR417" s="80"/>
      <c r="AS417" s="80"/>
      <c r="AW417" s="80"/>
      <c r="BC417" s="81"/>
      <c r="BD417" s="81"/>
      <c r="BE417" s="81"/>
      <c r="BF417" s="81"/>
      <c r="BG417" s="81"/>
      <c r="BH417" s="80"/>
      <c r="BI417" s="81"/>
      <c r="BJ417" s="80"/>
      <c r="BK417" s="80"/>
    </row>
    <row r="418" spans="2:49" s="83" customFormat="1" ht="18" customHeight="1" hidden="1">
      <c r="B418" s="82"/>
      <c r="D418" s="84"/>
      <c r="E418" s="130" t="s">
        <v>298</v>
      </c>
      <c r="F418" s="109"/>
      <c r="H418" s="610"/>
      <c r="I418" s="157"/>
      <c r="J418" s="614">
        <f aca="true" t="shared" si="2" ref="J418:J481">H418*I418</f>
        <v>0</v>
      </c>
      <c r="K418" s="100"/>
      <c r="L418" s="103"/>
      <c r="M418" s="103"/>
      <c r="N418" s="103"/>
      <c r="O418" s="103"/>
      <c r="P418" s="103"/>
      <c r="Q418" s="103"/>
      <c r="R418" s="103"/>
      <c r="S418" s="103"/>
      <c r="AR418" s="85"/>
      <c r="AS418" s="85"/>
      <c r="AW418" s="85"/>
    </row>
    <row r="419" spans="2:49" s="83" customFormat="1" ht="18" customHeight="1" hidden="1">
      <c r="B419" s="82"/>
      <c r="D419" s="84"/>
      <c r="E419" s="130" t="s">
        <v>298</v>
      </c>
      <c r="F419" s="109"/>
      <c r="H419" s="610"/>
      <c r="I419" s="157"/>
      <c r="J419" s="614">
        <f t="shared" si="2"/>
        <v>0</v>
      </c>
      <c r="K419" s="100"/>
      <c r="L419" s="103"/>
      <c r="M419" s="103"/>
      <c r="N419" s="103"/>
      <c r="O419" s="103"/>
      <c r="P419" s="103"/>
      <c r="Q419" s="103"/>
      <c r="R419" s="103"/>
      <c r="S419" s="103"/>
      <c r="AR419" s="85"/>
      <c r="AS419" s="85"/>
      <c r="AW419" s="85"/>
    </row>
    <row r="420" spans="2:49" s="83" customFormat="1" ht="18" customHeight="1" hidden="1">
      <c r="B420" s="82"/>
      <c r="D420" s="84"/>
      <c r="E420" s="130" t="s">
        <v>298</v>
      </c>
      <c r="F420" s="109"/>
      <c r="H420" s="610"/>
      <c r="I420" s="157"/>
      <c r="J420" s="614">
        <f t="shared" si="2"/>
        <v>0</v>
      </c>
      <c r="K420" s="100"/>
      <c r="L420" s="103"/>
      <c r="M420" s="103"/>
      <c r="N420" s="103"/>
      <c r="O420" s="103"/>
      <c r="P420" s="103"/>
      <c r="Q420" s="103"/>
      <c r="R420" s="103"/>
      <c r="S420" s="103"/>
      <c r="AR420" s="85"/>
      <c r="AS420" s="85"/>
      <c r="AW420" s="85"/>
    </row>
    <row r="421" spans="2:49" s="83" customFormat="1" ht="18" customHeight="1" hidden="1">
      <c r="B421" s="82"/>
      <c r="D421" s="84"/>
      <c r="E421" s="130" t="s">
        <v>298</v>
      </c>
      <c r="F421" s="109"/>
      <c r="H421" s="610"/>
      <c r="I421" s="157"/>
      <c r="J421" s="614">
        <f t="shared" si="2"/>
        <v>0</v>
      </c>
      <c r="K421" s="100"/>
      <c r="L421" s="103"/>
      <c r="M421" s="103"/>
      <c r="N421" s="103"/>
      <c r="O421" s="103"/>
      <c r="P421" s="103"/>
      <c r="Q421" s="103"/>
      <c r="R421" s="103"/>
      <c r="S421" s="103"/>
      <c r="AR421" s="85"/>
      <c r="AS421" s="85"/>
      <c r="AW421" s="85"/>
    </row>
    <row r="422" spans="2:63" s="79" customFormat="1" ht="0.75" customHeight="1" hidden="1">
      <c r="B422" s="70"/>
      <c r="C422" s="71"/>
      <c r="D422" s="71"/>
      <c r="E422" s="114" t="s">
        <v>632</v>
      </c>
      <c r="F422" s="110" t="s">
        <v>80</v>
      </c>
      <c r="G422" s="73" t="s">
        <v>341</v>
      </c>
      <c r="H422" s="601"/>
      <c r="I422" s="157"/>
      <c r="J422" s="614">
        <f t="shared" si="2"/>
        <v>0</v>
      </c>
      <c r="K422" s="101"/>
      <c r="L422" s="376"/>
      <c r="M422" s="377"/>
      <c r="N422" s="377"/>
      <c r="O422" s="377"/>
      <c r="P422" s="377"/>
      <c r="Q422" s="377"/>
      <c r="R422" s="377"/>
      <c r="S422" s="104"/>
      <c r="AP422" s="80"/>
      <c r="AR422" s="80"/>
      <c r="AS422" s="80"/>
      <c r="AW422" s="80"/>
      <c r="BC422" s="81"/>
      <c r="BD422" s="81"/>
      <c r="BE422" s="81"/>
      <c r="BF422" s="81"/>
      <c r="BG422" s="81"/>
      <c r="BH422" s="80"/>
      <c r="BI422" s="81"/>
      <c r="BJ422" s="80"/>
      <c r="BK422" s="80"/>
    </row>
    <row r="423" spans="2:49" s="92" customFormat="1" ht="18" customHeight="1" hidden="1">
      <c r="B423" s="91"/>
      <c r="D423" s="84"/>
      <c r="E423" s="130" t="s">
        <v>298</v>
      </c>
      <c r="F423" s="108"/>
      <c r="H423" s="609"/>
      <c r="I423" s="157"/>
      <c r="J423" s="614">
        <f t="shared" si="2"/>
        <v>0</v>
      </c>
      <c r="K423" s="102"/>
      <c r="L423" s="105"/>
      <c r="M423" s="105"/>
      <c r="N423" s="105"/>
      <c r="O423" s="105"/>
      <c r="P423" s="105"/>
      <c r="Q423" s="105"/>
      <c r="R423" s="105"/>
      <c r="S423" s="105"/>
      <c r="AR423" s="93"/>
      <c r="AS423" s="93"/>
      <c r="AW423" s="93"/>
    </row>
    <row r="424" spans="2:49" s="92" customFormat="1" ht="18" customHeight="1" hidden="1">
      <c r="B424" s="91"/>
      <c r="D424" s="84"/>
      <c r="E424" s="130" t="s">
        <v>298</v>
      </c>
      <c r="F424" s="108"/>
      <c r="H424" s="609"/>
      <c r="I424" s="157"/>
      <c r="J424" s="614">
        <f t="shared" si="2"/>
        <v>0</v>
      </c>
      <c r="K424" s="102"/>
      <c r="L424" s="105"/>
      <c r="M424" s="105"/>
      <c r="N424" s="105"/>
      <c r="O424" s="105"/>
      <c r="P424" s="105"/>
      <c r="Q424" s="105"/>
      <c r="R424" s="105"/>
      <c r="S424" s="105"/>
      <c r="AR424" s="93"/>
      <c r="AS424" s="93"/>
      <c r="AW424" s="93"/>
    </row>
    <row r="425" spans="2:49" s="92" customFormat="1" ht="18" customHeight="1" hidden="1">
      <c r="B425" s="91"/>
      <c r="D425" s="84"/>
      <c r="E425" s="130" t="s">
        <v>298</v>
      </c>
      <c r="F425" s="108"/>
      <c r="H425" s="609"/>
      <c r="I425" s="157"/>
      <c r="J425" s="614">
        <f t="shared" si="2"/>
        <v>0</v>
      </c>
      <c r="K425" s="102"/>
      <c r="L425" s="105"/>
      <c r="M425" s="105"/>
      <c r="N425" s="105"/>
      <c r="O425" s="105"/>
      <c r="P425" s="105"/>
      <c r="Q425" s="105"/>
      <c r="R425" s="105"/>
      <c r="S425" s="105"/>
      <c r="AR425" s="93"/>
      <c r="AS425" s="93"/>
      <c r="AW425" s="93"/>
    </row>
    <row r="426" spans="2:49" s="92" customFormat="1" ht="18" customHeight="1" hidden="1">
      <c r="B426" s="91"/>
      <c r="D426" s="84"/>
      <c r="E426" s="130" t="s">
        <v>298</v>
      </c>
      <c r="F426" s="108"/>
      <c r="H426" s="609"/>
      <c r="I426" s="157"/>
      <c r="J426" s="614">
        <f t="shared" si="2"/>
        <v>0</v>
      </c>
      <c r="K426" s="102"/>
      <c r="L426" s="105"/>
      <c r="M426" s="105"/>
      <c r="N426" s="105"/>
      <c r="O426" s="105"/>
      <c r="P426" s="105"/>
      <c r="Q426" s="105"/>
      <c r="R426" s="105"/>
      <c r="S426" s="105"/>
      <c r="AR426" s="93"/>
      <c r="AS426" s="93"/>
      <c r="AW426" s="93"/>
    </row>
    <row r="427" spans="2:49" s="92" customFormat="1" ht="18" customHeight="1" hidden="1">
      <c r="B427" s="91"/>
      <c r="D427" s="84"/>
      <c r="E427" s="130" t="s">
        <v>298</v>
      </c>
      <c r="F427" s="108"/>
      <c r="H427" s="609"/>
      <c r="I427" s="157"/>
      <c r="J427" s="614">
        <f t="shared" si="2"/>
        <v>0</v>
      </c>
      <c r="K427" s="102"/>
      <c r="L427" s="105"/>
      <c r="M427" s="105"/>
      <c r="N427" s="105"/>
      <c r="O427" s="105"/>
      <c r="P427" s="105"/>
      <c r="Q427" s="105"/>
      <c r="R427" s="105"/>
      <c r="S427" s="105"/>
      <c r="AR427" s="93"/>
      <c r="AS427" s="93"/>
      <c r="AW427" s="93"/>
    </row>
    <row r="428" spans="2:49" s="92" customFormat="1" ht="18" customHeight="1" hidden="1">
      <c r="B428" s="91"/>
      <c r="D428" s="84"/>
      <c r="E428" s="130" t="s">
        <v>298</v>
      </c>
      <c r="F428" s="108"/>
      <c r="H428" s="609"/>
      <c r="I428" s="157"/>
      <c r="J428" s="614">
        <f t="shared" si="2"/>
        <v>0</v>
      </c>
      <c r="K428" s="102"/>
      <c r="L428" s="105"/>
      <c r="M428" s="105"/>
      <c r="N428" s="105"/>
      <c r="O428" s="105"/>
      <c r="P428" s="105"/>
      <c r="Q428" s="105"/>
      <c r="R428" s="105"/>
      <c r="S428" s="105"/>
      <c r="AR428" s="93"/>
      <c r="AS428" s="93"/>
      <c r="AW428" s="93"/>
    </row>
    <row r="429" spans="2:49" s="92" customFormat="1" ht="18" customHeight="1" hidden="1">
      <c r="B429" s="91"/>
      <c r="D429" s="84"/>
      <c r="E429" s="130" t="s">
        <v>298</v>
      </c>
      <c r="F429" s="108"/>
      <c r="H429" s="609"/>
      <c r="I429" s="157"/>
      <c r="J429" s="614">
        <f t="shared" si="2"/>
        <v>0</v>
      </c>
      <c r="K429" s="102"/>
      <c r="L429" s="105"/>
      <c r="M429" s="105"/>
      <c r="N429" s="105"/>
      <c r="O429" s="105"/>
      <c r="P429" s="105"/>
      <c r="Q429" s="105"/>
      <c r="R429" s="105"/>
      <c r="S429" s="105"/>
      <c r="AR429" s="93"/>
      <c r="AS429" s="93"/>
      <c r="AW429" s="93"/>
    </row>
    <row r="430" spans="2:49" s="92" customFormat="1" ht="18" customHeight="1" hidden="1">
      <c r="B430" s="91"/>
      <c r="D430" s="84"/>
      <c r="E430" s="130" t="s">
        <v>298</v>
      </c>
      <c r="F430" s="108"/>
      <c r="H430" s="609"/>
      <c r="I430" s="157"/>
      <c r="J430" s="614">
        <f t="shared" si="2"/>
        <v>0</v>
      </c>
      <c r="K430" s="102"/>
      <c r="L430" s="105"/>
      <c r="M430" s="105"/>
      <c r="N430" s="105"/>
      <c r="O430" s="105"/>
      <c r="P430" s="105"/>
      <c r="Q430" s="105"/>
      <c r="R430" s="105"/>
      <c r="S430" s="105"/>
      <c r="AR430" s="93"/>
      <c r="AS430" s="93"/>
      <c r="AW430" s="93"/>
    </row>
    <row r="431" spans="2:49" s="92" customFormat="1" ht="18" customHeight="1" hidden="1">
      <c r="B431" s="91"/>
      <c r="D431" s="84"/>
      <c r="E431" s="130" t="s">
        <v>298</v>
      </c>
      <c r="F431" s="108"/>
      <c r="H431" s="609"/>
      <c r="I431" s="157"/>
      <c r="J431" s="614">
        <f t="shared" si="2"/>
        <v>0</v>
      </c>
      <c r="K431" s="102"/>
      <c r="L431" s="105"/>
      <c r="M431" s="105"/>
      <c r="N431" s="105"/>
      <c r="O431" s="105"/>
      <c r="P431" s="105"/>
      <c r="Q431" s="105"/>
      <c r="R431" s="105"/>
      <c r="S431" s="105"/>
      <c r="AR431" s="93"/>
      <c r="AS431" s="93"/>
      <c r="AW431" s="93"/>
    </row>
    <row r="432" spans="2:49" s="92" customFormat="1" ht="18" customHeight="1" hidden="1">
      <c r="B432" s="91"/>
      <c r="D432" s="84"/>
      <c r="E432" s="130" t="s">
        <v>298</v>
      </c>
      <c r="F432" s="108"/>
      <c r="H432" s="609"/>
      <c r="I432" s="157"/>
      <c r="J432" s="614">
        <f t="shared" si="2"/>
        <v>0</v>
      </c>
      <c r="K432" s="102"/>
      <c r="L432" s="105"/>
      <c r="M432" s="105"/>
      <c r="N432" s="105"/>
      <c r="O432" s="105"/>
      <c r="P432" s="105"/>
      <c r="Q432" s="105"/>
      <c r="R432" s="105"/>
      <c r="S432" s="105"/>
      <c r="AR432" s="93"/>
      <c r="AS432" s="93"/>
      <c r="AW432" s="93"/>
    </row>
    <row r="433" spans="2:49" s="92" customFormat="1" ht="18" customHeight="1" hidden="1">
      <c r="B433" s="91"/>
      <c r="D433" s="84"/>
      <c r="E433" s="130" t="s">
        <v>298</v>
      </c>
      <c r="F433" s="108"/>
      <c r="H433" s="609"/>
      <c r="I433" s="157"/>
      <c r="J433" s="614">
        <f t="shared" si="2"/>
        <v>0</v>
      </c>
      <c r="K433" s="102"/>
      <c r="L433" s="105"/>
      <c r="M433" s="105"/>
      <c r="N433" s="105"/>
      <c r="O433" s="105"/>
      <c r="P433" s="105"/>
      <c r="Q433" s="105"/>
      <c r="R433" s="105"/>
      <c r="S433" s="105"/>
      <c r="AR433" s="93"/>
      <c r="AS433" s="93"/>
      <c r="AW433" s="93"/>
    </row>
    <row r="434" spans="2:49" s="92" customFormat="1" ht="18" customHeight="1" hidden="1">
      <c r="B434" s="91"/>
      <c r="D434" s="84"/>
      <c r="E434" s="130" t="s">
        <v>298</v>
      </c>
      <c r="F434" s="108"/>
      <c r="H434" s="609"/>
      <c r="I434" s="157"/>
      <c r="J434" s="614">
        <f t="shared" si="2"/>
        <v>0</v>
      </c>
      <c r="K434" s="102"/>
      <c r="L434" s="105"/>
      <c r="M434" s="105"/>
      <c r="N434" s="105"/>
      <c r="O434" s="105"/>
      <c r="P434" s="105"/>
      <c r="Q434" s="105"/>
      <c r="R434" s="105"/>
      <c r="S434" s="105"/>
      <c r="AR434" s="93"/>
      <c r="AS434" s="93"/>
      <c r="AW434" s="93"/>
    </row>
    <row r="435" spans="2:49" s="83" customFormat="1" ht="18" customHeight="1" hidden="1">
      <c r="B435" s="82"/>
      <c r="D435" s="84"/>
      <c r="E435" s="130" t="s">
        <v>298</v>
      </c>
      <c r="F435" s="109"/>
      <c r="H435" s="610"/>
      <c r="I435" s="157"/>
      <c r="J435" s="614">
        <f t="shared" si="2"/>
        <v>0</v>
      </c>
      <c r="K435" s="100"/>
      <c r="L435" s="103"/>
      <c r="M435" s="103"/>
      <c r="N435" s="103"/>
      <c r="O435" s="103"/>
      <c r="P435" s="103"/>
      <c r="Q435" s="103"/>
      <c r="R435" s="103"/>
      <c r="S435" s="103"/>
      <c r="AR435" s="85"/>
      <c r="AS435" s="85"/>
      <c r="AW435" s="85"/>
    </row>
    <row r="436" spans="2:63" s="79" customFormat="1" ht="18" customHeight="1" hidden="1">
      <c r="B436" s="70"/>
      <c r="C436" s="71"/>
      <c r="D436" s="71"/>
      <c r="E436" s="114" t="s">
        <v>81</v>
      </c>
      <c r="F436" s="110" t="s">
        <v>82</v>
      </c>
      <c r="G436" s="73" t="s">
        <v>343</v>
      </c>
      <c r="H436" s="601"/>
      <c r="I436" s="157"/>
      <c r="J436" s="614">
        <f t="shared" si="2"/>
        <v>0</v>
      </c>
      <c r="K436" s="101"/>
      <c r="L436" s="376"/>
      <c r="M436" s="377"/>
      <c r="N436" s="377"/>
      <c r="O436" s="377"/>
      <c r="P436" s="377"/>
      <c r="Q436" s="377"/>
      <c r="R436" s="377"/>
      <c r="S436" s="104"/>
      <c r="AP436" s="80"/>
      <c r="AR436" s="80"/>
      <c r="AS436" s="80"/>
      <c r="AW436" s="80"/>
      <c r="BC436" s="81"/>
      <c r="BD436" s="81"/>
      <c r="BE436" s="81"/>
      <c r="BF436" s="81"/>
      <c r="BG436" s="81"/>
      <c r="BH436" s="80"/>
      <c r="BI436" s="81"/>
      <c r="BJ436" s="80"/>
      <c r="BK436" s="80"/>
    </row>
    <row r="437" spans="2:49" s="92" customFormat="1" ht="18" customHeight="1" hidden="1">
      <c r="B437" s="91"/>
      <c r="D437" s="84"/>
      <c r="E437" s="130" t="s">
        <v>298</v>
      </c>
      <c r="F437" s="108"/>
      <c r="H437" s="609"/>
      <c r="I437" s="157"/>
      <c r="J437" s="614">
        <f t="shared" si="2"/>
        <v>0</v>
      </c>
      <c r="K437" s="102"/>
      <c r="L437" s="105"/>
      <c r="M437" s="105"/>
      <c r="N437" s="105"/>
      <c r="O437" s="105"/>
      <c r="P437" s="105"/>
      <c r="Q437" s="105"/>
      <c r="R437" s="105"/>
      <c r="S437" s="105"/>
      <c r="AR437" s="93"/>
      <c r="AS437" s="93"/>
      <c r="AW437" s="93"/>
    </row>
    <row r="438" spans="2:49" s="83" customFormat="1" ht="18" customHeight="1" hidden="1">
      <c r="B438" s="82"/>
      <c r="D438" s="84"/>
      <c r="E438" s="130" t="s">
        <v>298</v>
      </c>
      <c r="F438" s="109"/>
      <c r="H438" s="610"/>
      <c r="I438" s="157"/>
      <c r="J438" s="614">
        <f t="shared" si="2"/>
        <v>0</v>
      </c>
      <c r="K438" s="100"/>
      <c r="L438" s="103"/>
      <c r="M438" s="103"/>
      <c r="N438" s="103"/>
      <c r="O438" s="103"/>
      <c r="P438" s="103"/>
      <c r="Q438" s="103"/>
      <c r="R438" s="103"/>
      <c r="S438" s="103"/>
      <c r="AR438" s="85"/>
      <c r="AS438" s="85"/>
      <c r="AW438" s="85"/>
    </row>
    <row r="439" spans="2:49" s="92" customFormat="1" ht="18" customHeight="1" hidden="1">
      <c r="B439" s="91"/>
      <c r="D439" s="84"/>
      <c r="E439" s="130" t="s">
        <v>298</v>
      </c>
      <c r="F439" s="108"/>
      <c r="H439" s="609"/>
      <c r="I439" s="157"/>
      <c r="J439" s="614">
        <f t="shared" si="2"/>
        <v>0</v>
      </c>
      <c r="K439" s="102"/>
      <c r="L439" s="105"/>
      <c r="M439" s="105"/>
      <c r="N439" s="105"/>
      <c r="O439" s="105"/>
      <c r="P439" s="105"/>
      <c r="Q439" s="105"/>
      <c r="R439" s="105"/>
      <c r="S439" s="105"/>
      <c r="AR439" s="93"/>
      <c r="AS439" s="93"/>
      <c r="AW439" s="93"/>
    </row>
    <row r="440" spans="2:49" s="83" customFormat="1" ht="18" customHeight="1" hidden="1">
      <c r="B440" s="82"/>
      <c r="D440" s="84"/>
      <c r="E440" s="130" t="s">
        <v>298</v>
      </c>
      <c r="F440" s="109"/>
      <c r="H440" s="610"/>
      <c r="I440" s="157"/>
      <c r="J440" s="614">
        <f t="shared" si="2"/>
        <v>0</v>
      </c>
      <c r="K440" s="100"/>
      <c r="L440" s="103"/>
      <c r="M440" s="103"/>
      <c r="N440" s="103"/>
      <c r="O440" s="103"/>
      <c r="P440" s="103"/>
      <c r="Q440" s="103"/>
      <c r="R440" s="103"/>
      <c r="S440" s="103"/>
      <c r="AR440" s="85"/>
      <c r="AS440" s="85"/>
      <c r="AW440" s="85"/>
    </row>
    <row r="441" spans="2:63" s="79" customFormat="1" ht="18" customHeight="1" hidden="1">
      <c r="B441" s="70"/>
      <c r="C441" s="71"/>
      <c r="D441" s="71"/>
      <c r="E441" s="114" t="s">
        <v>83</v>
      </c>
      <c r="F441" s="110" t="s">
        <v>84</v>
      </c>
      <c r="G441" s="73" t="s">
        <v>343</v>
      </c>
      <c r="H441" s="601"/>
      <c r="I441" s="157"/>
      <c r="J441" s="614">
        <f t="shared" si="2"/>
        <v>0</v>
      </c>
      <c r="K441" s="101"/>
      <c r="L441" s="376"/>
      <c r="M441" s="377"/>
      <c r="N441" s="377"/>
      <c r="O441" s="377"/>
      <c r="P441" s="377"/>
      <c r="Q441" s="377"/>
      <c r="R441" s="377"/>
      <c r="S441" s="104"/>
      <c r="AP441" s="80"/>
      <c r="AR441" s="80"/>
      <c r="AS441" s="80"/>
      <c r="AW441" s="80"/>
      <c r="BC441" s="81"/>
      <c r="BD441" s="81"/>
      <c r="BE441" s="81"/>
      <c r="BF441" s="81"/>
      <c r="BG441" s="81"/>
      <c r="BH441" s="80"/>
      <c r="BI441" s="81"/>
      <c r="BJ441" s="80"/>
      <c r="BK441" s="80"/>
    </row>
    <row r="442" spans="2:63" s="79" customFormat="1" ht="18" customHeight="1" hidden="1">
      <c r="B442" s="70"/>
      <c r="C442" s="71"/>
      <c r="D442" s="71"/>
      <c r="E442" s="114" t="s">
        <v>85</v>
      </c>
      <c r="F442" s="110" t="s">
        <v>86</v>
      </c>
      <c r="G442" s="73" t="s">
        <v>878</v>
      </c>
      <c r="H442" s="601"/>
      <c r="I442" s="157"/>
      <c r="J442" s="614">
        <f t="shared" si="2"/>
        <v>0</v>
      </c>
      <c r="K442" s="101"/>
      <c r="L442" s="376"/>
      <c r="M442" s="377"/>
      <c r="N442" s="377"/>
      <c r="O442" s="377"/>
      <c r="P442" s="377"/>
      <c r="Q442" s="377"/>
      <c r="R442" s="377"/>
      <c r="S442" s="104"/>
      <c r="AP442" s="80"/>
      <c r="AR442" s="80"/>
      <c r="AS442" s="80"/>
      <c r="AW442" s="80"/>
      <c r="BC442" s="81"/>
      <c r="BD442" s="81"/>
      <c r="BE442" s="81"/>
      <c r="BF442" s="81"/>
      <c r="BG442" s="81"/>
      <c r="BH442" s="80"/>
      <c r="BI442" s="81"/>
      <c r="BJ442" s="80"/>
      <c r="BK442" s="80"/>
    </row>
    <row r="443" spans="2:49" s="83" customFormat="1" ht="18" customHeight="1" hidden="1">
      <c r="B443" s="82"/>
      <c r="D443" s="84"/>
      <c r="E443" s="130" t="s">
        <v>298</v>
      </c>
      <c r="F443" s="109"/>
      <c r="H443" s="610"/>
      <c r="I443" s="157"/>
      <c r="J443" s="614">
        <f t="shared" si="2"/>
        <v>0</v>
      </c>
      <c r="K443" s="100"/>
      <c r="L443" s="103"/>
      <c r="M443" s="103"/>
      <c r="N443" s="103"/>
      <c r="O443" s="103"/>
      <c r="P443" s="103"/>
      <c r="Q443" s="103"/>
      <c r="R443" s="103"/>
      <c r="S443" s="103"/>
      <c r="AR443" s="85"/>
      <c r="AS443" s="85"/>
      <c r="AW443" s="85"/>
    </row>
    <row r="444" spans="2:63" s="79" customFormat="1" ht="18" customHeight="1" hidden="1">
      <c r="B444" s="70"/>
      <c r="C444" s="71"/>
      <c r="D444" s="71"/>
      <c r="E444" s="114" t="s">
        <v>87</v>
      </c>
      <c r="F444" s="110" t="s">
        <v>88</v>
      </c>
      <c r="G444" s="73" t="s">
        <v>341</v>
      </c>
      <c r="H444" s="601"/>
      <c r="I444" s="157"/>
      <c r="J444" s="614">
        <f t="shared" si="2"/>
        <v>0</v>
      </c>
      <c r="K444" s="101"/>
      <c r="L444" s="376"/>
      <c r="M444" s="377"/>
      <c r="N444" s="377"/>
      <c r="O444" s="377"/>
      <c r="P444" s="377"/>
      <c r="Q444" s="377"/>
      <c r="R444" s="377"/>
      <c r="S444" s="104"/>
      <c r="AP444" s="80"/>
      <c r="AR444" s="80"/>
      <c r="AS444" s="80"/>
      <c r="AW444" s="80"/>
      <c r="BC444" s="81"/>
      <c r="BD444" s="81"/>
      <c r="BE444" s="81"/>
      <c r="BF444" s="81"/>
      <c r="BG444" s="81"/>
      <c r="BH444" s="80"/>
      <c r="BI444" s="81"/>
      <c r="BJ444" s="80"/>
      <c r="BK444" s="80"/>
    </row>
    <row r="445" spans="2:49" s="92" customFormat="1" ht="18" customHeight="1" hidden="1">
      <c r="B445" s="91"/>
      <c r="D445" s="84"/>
      <c r="E445" s="130" t="s">
        <v>298</v>
      </c>
      <c r="F445" s="108"/>
      <c r="H445" s="609"/>
      <c r="I445" s="157"/>
      <c r="J445" s="614">
        <f t="shared" si="2"/>
        <v>0</v>
      </c>
      <c r="K445" s="102"/>
      <c r="L445" s="105"/>
      <c r="M445" s="105"/>
      <c r="N445" s="105"/>
      <c r="O445" s="105"/>
      <c r="P445" s="105"/>
      <c r="Q445" s="105"/>
      <c r="R445" s="105"/>
      <c r="S445" s="105"/>
      <c r="AR445" s="93"/>
      <c r="AS445" s="93"/>
      <c r="AW445" s="93"/>
    </row>
    <row r="446" spans="2:49" s="83" customFormat="1" ht="18" customHeight="1" hidden="1">
      <c r="B446" s="82"/>
      <c r="D446" s="84"/>
      <c r="E446" s="130" t="s">
        <v>298</v>
      </c>
      <c r="F446" s="109"/>
      <c r="H446" s="610"/>
      <c r="I446" s="157"/>
      <c r="J446" s="614">
        <f t="shared" si="2"/>
        <v>0</v>
      </c>
      <c r="K446" s="100"/>
      <c r="L446" s="103"/>
      <c r="M446" s="103"/>
      <c r="N446" s="103"/>
      <c r="O446" s="103"/>
      <c r="P446" s="103"/>
      <c r="Q446" s="103"/>
      <c r="R446" s="103"/>
      <c r="S446" s="103"/>
      <c r="AR446" s="85"/>
      <c r="AS446" s="85"/>
      <c r="AW446" s="85"/>
    </row>
    <row r="447" spans="2:49" s="83" customFormat="1" ht="18" customHeight="1" hidden="1">
      <c r="B447" s="82"/>
      <c r="D447" s="84"/>
      <c r="E447" s="130" t="s">
        <v>298</v>
      </c>
      <c r="F447" s="109"/>
      <c r="H447" s="610"/>
      <c r="I447" s="157"/>
      <c r="J447" s="614">
        <f t="shared" si="2"/>
        <v>0</v>
      </c>
      <c r="K447" s="100"/>
      <c r="L447" s="103"/>
      <c r="M447" s="103"/>
      <c r="N447" s="103"/>
      <c r="O447" s="103"/>
      <c r="P447" s="103"/>
      <c r="Q447" s="103"/>
      <c r="R447" s="103"/>
      <c r="S447" s="103"/>
      <c r="AR447" s="85"/>
      <c r="AS447" s="85"/>
      <c r="AW447" s="85"/>
    </row>
    <row r="448" spans="2:49" s="83" customFormat="1" ht="18" customHeight="1" hidden="1">
      <c r="B448" s="82"/>
      <c r="D448" s="84"/>
      <c r="E448" s="130" t="s">
        <v>298</v>
      </c>
      <c r="F448" s="109"/>
      <c r="H448" s="610"/>
      <c r="I448" s="157"/>
      <c r="J448" s="614">
        <f t="shared" si="2"/>
        <v>0</v>
      </c>
      <c r="K448" s="100"/>
      <c r="L448" s="103"/>
      <c r="M448" s="103"/>
      <c r="N448" s="103"/>
      <c r="O448" s="103"/>
      <c r="P448" s="103"/>
      <c r="Q448" s="103"/>
      <c r="R448" s="103"/>
      <c r="S448" s="103"/>
      <c r="AR448" s="85"/>
      <c r="AS448" s="85"/>
      <c r="AW448" s="85"/>
    </row>
    <row r="449" spans="2:49" s="83" customFormat="1" ht="18" customHeight="1" hidden="1">
      <c r="B449" s="82"/>
      <c r="D449" s="84"/>
      <c r="E449" s="130" t="s">
        <v>298</v>
      </c>
      <c r="F449" s="109"/>
      <c r="H449" s="610"/>
      <c r="I449" s="157"/>
      <c r="J449" s="614">
        <f t="shared" si="2"/>
        <v>0</v>
      </c>
      <c r="K449" s="100"/>
      <c r="L449" s="103"/>
      <c r="M449" s="103"/>
      <c r="N449" s="103"/>
      <c r="O449" s="103"/>
      <c r="P449" s="103"/>
      <c r="Q449" s="103"/>
      <c r="R449" s="103"/>
      <c r="S449" s="103"/>
      <c r="AR449" s="85"/>
      <c r="AS449" s="85"/>
      <c r="AW449" s="85"/>
    </row>
    <row r="450" spans="2:49" s="83" customFormat="1" ht="18" customHeight="1" hidden="1">
      <c r="B450" s="82"/>
      <c r="D450" s="84"/>
      <c r="E450" s="130" t="s">
        <v>298</v>
      </c>
      <c r="F450" s="109"/>
      <c r="H450" s="610"/>
      <c r="I450" s="157"/>
      <c r="J450" s="614">
        <f t="shared" si="2"/>
        <v>0</v>
      </c>
      <c r="K450" s="100"/>
      <c r="L450" s="103"/>
      <c r="M450" s="103"/>
      <c r="N450" s="103"/>
      <c r="O450" s="103"/>
      <c r="P450" s="103"/>
      <c r="Q450" s="103"/>
      <c r="R450" s="103"/>
      <c r="S450" s="103"/>
      <c r="AR450" s="85"/>
      <c r="AS450" s="85"/>
      <c r="AW450" s="85"/>
    </row>
    <row r="451" spans="2:49" s="83" customFormat="1" ht="18" customHeight="1" hidden="1">
      <c r="B451" s="82"/>
      <c r="D451" s="84"/>
      <c r="E451" s="130" t="s">
        <v>298</v>
      </c>
      <c r="F451" s="109"/>
      <c r="H451" s="610"/>
      <c r="I451" s="157"/>
      <c r="J451" s="614">
        <f t="shared" si="2"/>
        <v>0</v>
      </c>
      <c r="K451" s="100"/>
      <c r="L451" s="103"/>
      <c r="M451" s="103"/>
      <c r="N451" s="103"/>
      <c r="O451" s="103"/>
      <c r="P451" s="103"/>
      <c r="Q451" s="103"/>
      <c r="R451" s="103"/>
      <c r="S451" s="103"/>
      <c r="AR451" s="85"/>
      <c r="AS451" s="85"/>
      <c r="AW451" s="85"/>
    </row>
    <row r="452" spans="2:49" s="83" customFormat="1" ht="18" customHeight="1" hidden="1">
      <c r="B452" s="82"/>
      <c r="D452" s="84"/>
      <c r="E452" s="130" t="s">
        <v>298</v>
      </c>
      <c r="F452" s="109"/>
      <c r="H452" s="610"/>
      <c r="I452" s="157"/>
      <c r="J452" s="614">
        <f t="shared" si="2"/>
        <v>0</v>
      </c>
      <c r="K452" s="100"/>
      <c r="L452" s="103"/>
      <c r="M452" s="103"/>
      <c r="N452" s="103"/>
      <c r="O452" s="103"/>
      <c r="P452" s="103"/>
      <c r="Q452" s="103"/>
      <c r="R452" s="103"/>
      <c r="S452" s="103"/>
      <c r="AR452" s="85"/>
      <c r="AS452" s="85"/>
      <c r="AW452" s="85"/>
    </row>
    <row r="453" spans="2:49" s="83" customFormat="1" ht="18" customHeight="1" hidden="1">
      <c r="B453" s="82"/>
      <c r="D453" s="84"/>
      <c r="E453" s="130" t="s">
        <v>298</v>
      </c>
      <c r="F453" s="109"/>
      <c r="H453" s="610"/>
      <c r="I453" s="157"/>
      <c r="J453" s="614">
        <f t="shared" si="2"/>
        <v>0</v>
      </c>
      <c r="K453" s="100"/>
      <c r="L453" s="103"/>
      <c r="M453" s="103"/>
      <c r="N453" s="103"/>
      <c r="O453" s="103"/>
      <c r="P453" s="103"/>
      <c r="Q453" s="103"/>
      <c r="R453" s="103"/>
      <c r="S453" s="103"/>
      <c r="AR453" s="85"/>
      <c r="AS453" s="85"/>
      <c r="AW453" s="85"/>
    </row>
    <row r="454" spans="2:49" s="83" customFormat="1" ht="18" customHeight="1" hidden="1">
      <c r="B454" s="82"/>
      <c r="D454" s="84"/>
      <c r="E454" s="130" t="s">
        <v>298</v>
      </c>
      <c r="F454" s="109"/>
      <c r="H454" s="610"/>
      <c r="I454" s="157"/>
      <c r="J454" s="614">
        <f t="shared" si="2"/>
        <v>0</v>
      </c>
      <c r="K454" s="100"/>
      <c r="L454" s="103"/>
      <c r="M454" s="103"/>
      <c r="N454" s="103"/>
      <c r="O454" s="103"/>
      <c r="P454" s="103"/>
      <c r="Q454" s="103"/>
      <c r="R454" s="103"/>
      <c r="S454" s="103"/>
      <c r="AR454" s="85"/>
      <c r="AS454" s="85"/>
      <c r="AW454" s="85"/>
    </row>
    <row r="455" spans="2:49" s="83" customFormat="1" ht="18" customHeight="1" hidden="1">
      <c r="B455" s="82"/>
      <c r="D455" s="84"/>
      <c r="E455" s="130" t="s">
        <v>298</v>
      </c>
      <c r="F455" s="109"/>
      <c r="H455" s="610"/>
      <c r="I455" s="157"/>
      <c r="J455" s="614">
        <f t="shared" si="2"/>
        <v>0</v>
      </c>
      <c r="K455" s="100"/>
      <c r="L455" s="103"/>
      <c r="M455" s="103"/>
      <c r="N455" s="103"/>
      <c r="O455" s="103"/>
      <c r="P455" s="103"/>
      <c r="Q455" s="103"/>
      <c r="R455" s="103"/>
      <c r="S455" s="103"/>
      <c r="AR455" s="85"/>
      <c r="AS455" s="85"/>
      <c r="AW455" s="85"/>
    </row>
    <row r="456" spans="2:49" s="92" customFormat="1" ht="18" customHeight="1" hidden="1">
      <c r="B456" s="91"/>
      <c r="D456" s="84"/>
      <c r="E456" s="130" t="s">
        <v>298</v>
      </c>
      <c r="F456" s="108"/>
      <c r="H456" s="609"/>
      <c r="I456" s="157"/>
      <c r="J456" s="614">
        <f t="shared" si="2"/>
        <v>0</v>
      </c>
      <c r="K456" s="102"/>
      <c r="L456" s="105"/>
      <c r="M456" s="105"/>
      <c r="N456" s="105"/>
      <c r="O456" s="105"/>
      <c r="P456" s="105"/>
      <c r="Q456" s="105"/>
      <c r="R456" s="105"/>
      <c r="S456" s="105"/>
      <c r="AR456" s="93"/>
      <c r="AS456" s="93"/>
      <c r="AW456" s="93"/>
    </row>
    <row r="457" spans="2:49" s="83" customFormat="1" ht="18" customHeight="1" hidden="1">
      <c r="B457" s="82"/>
      <c r="D457" s="84"/>
      <c r="E457" s="130" t="s">
        <v>298</v>
      </c>
      <c r="F457" s="109"/>
      <c r="H457" s="610"/>
      <c r="I457" s="157"/>
      <c r="J457" s="614">
        <f t="shared" si="2"/>
        <v>0</v>
      </c>
      <c r="K457" s="100"/>
      <c r="L457" s="103"/>
      <c r="M457" s="103"/>
      <c r="N457" s="103"/>
      <c r="O457" s="103"/>
      <c r="P457" s="103"/>
      <c r="Q457" s="103"/>
      <c r="R457" s="103"/>
      <c r="S457" s="103"/>
      <c r="AR457" s="85"/>
      <c r="AS457" s="85"/>
      <c r="AW457" s="85"/>
    </row>
    <row r="458" spans="2:49" s="83" customFormat="1" ht="18" customHeight="1" hidden="1">
      <c r="B458" s="82"/>
      <c r="D458" s="84"/>
      <c r="E458" s="130" t="s">
        <v>298</v>
      </c>
      <c r="F458" s="109"/>
      <c r="H458" s="610"/>
      <c r="I458" s="157"/>
      <c r="J458" s="614">
        <f t="shared" si="2"/>
        <v>0</v>
      </c>
      <c r="K458" s="100"/>
      <c r="L458" s="103"/>
      <c r="M458" s="103"/>
      <c r="N458" s="103"/>
      <c r="O458" s="103"/>
      <c r="P458" s="103"/>
      <c r="Q458" s="103"/>
      <c r="R458" s="103"/>
      <c r="S458" s="103"/>
      <c r="AR458" s="85"/>
      <c r="AS458" s="85"/>
      <c r="AW458" s="85"/>
    </row>
    <row r="459" spans="2:49" s="83" customFormat="1" ht="18" customHeight="1" hidden="1">
      <c r="B459" s="82"/>
      <c r="D459" s="84"/>
      <c r="E459" s="130" t="s">
        <v>298</v>
      </c>
      <c r="F459" s="109"/>
      <c r="H459" s="610"/>
      <c r="I459" s="157"/>
      <c r="J459" s="614">
        <f t="shared" si="2"/>
        <v>0</v>
      </c>
      <c r="K459" s="100"/>
      <c r="L459" s="103"/>
      <c r="M459" s="103"/>
      <c r="N459" s="103"/>
      <c r="O459" s="103"/>
      <c r="P459" s="103"/>
      <c r="Q459" s="103"/>
      <c r="R459" s="103"/>
      <c r="S459" s="103"/>
      <c r="AR459" s="85"/>
      <c r="AS459" s="85"/>
      <c r="AW459" s="85"/>
    </row>
    <row r="460" spans="2:49" s="83" customFormat="1" ht="18" customHeight="1" hidden="1">
      <c r="B460" s="82"/>
      <c r="D460" s="84"/>
      <c r="E460" s="130" t="s">
        <v>298</v>
      </c>
      <c r="F460" s="109"/>
      <c r="H460" s="610"/>
      <c r="I460" s="157"/>
      <c r="J460" s="614">
        <f t="shared" si="2"/>
        <v>0</v>
      </c>
      <c r="K460" s="100"/>
      <c r="L460" s="103"/>
      <c r="M460" s="103"/>
      <c r="N460" s="103"/>
      <c r="O460" s="103"/>
      <c r="P460" s="103"/>
      <c r="Q460" s="103"/>
      <c r="R460" s="103"/>
      <c r="S460" s="103"/>
      <c r="AR460" s="85"/>
      <c r="AS460" s="85"/>
      <c r="AW460" s="85"/>
    </row>
    <row r="461" spans="2:49" s="83" customFormat="1" ht="18" customHeight="1" hidden="1">
      <c r="B461" s="82"/>
      <c r="D461" s="84"/>
      <c r="E461" s="130" t="s">
        <v>298</v>
      </c>
      <c r="F461" s="109"/>
      <c r="H461" s="610"/>
      <c r="I461" s="157"/>
      <c r="J461" s="614">
        <f t="shared" si="2"/>
        <v>0</v>
      </c>
      <c r="K461" s="100"/>
      <c r="L461" s="103"/>
      <c r="M461" s="103"/>
      <c r="N461" s="103"/>
      <c r="O461" s="103"/>
      <c r="P461" s="103"/>
      <c r="Q461" s="103"/>
      <c r="R461" s="103"/>
      <c r="S461" s="103"/>
      <c r="AR461" s="85"/>
      <c r="AS461" s="85"/>
      <c r="AW461" s="85"/>
    </row>
    <row r="462" spans="2:49" s="83" customFormat="1" ht="18" customHeight="1" hidden="1">
      <c r="B462" s="82"/>
      <c r="D462" s="84"/>
      <c r="E462" s="130" t="s">
        <v>298</v>
      </c>
      <c r="F462" s="109"/>
      <c r="H462" s="610"/>
      <c r="I462" s="157"/>
      <c r="J462" s="614">
        <f t="shared" si="2"/>
        <v>0</v>
      </c>
      <c r="K462" s="100"/>
      <c r="L462" s="103"/>
      <c r="M462" s="103"/>
      <c r="N462" s="103"/>
      <c r="O462" s="103"/>
      <c r="P462" s="103"/>
      <c r="Q462" s="103"/>
      <c r="R462" s="103"/>
      <c r="S462" s="103"/>
      <c r="AR462" s="85"/>
      <c r="AS462" s="85"/>
      <c r="AW462" s="85"/>
    </row>
    <row r="463" spans="2:49" s="92" customFormat="1" ht="18" customHeight="1" hidden="1">
      <c r="B463" s="91"/>
      <c r="D463" s="84"/>
      <c r="E463" s="130" t="s">
        <v>298</v>
      </c>
      <c r="F463" s="108"/>
      <c r="H463" s="609"/>
      <c r="I463" s="157"/>
      <c r="J463" s="614">
        <f t="shared" si="2"/>
        <v>0</v>
      </c>
      <c r="K463" s="102"/>
      <c r="L463" s="105"/>
      <c r="M463" s="105"/>
      <c r="N463" s="105"/>
      <c r="O463" s="105"/>
      <c r="P463" s="105"/>
      <c r="Q463" s="105"/>
      <c r="R463" s="105"/>
      <c r="S463" s="105"/>
      <c r="AR463" s="93"/>
      <c r="AS463" s="93"/>
      <c r="AW463" s="93"/>
    </row>
    <row r="464" spans="2:49" s="83" customFormat="1" ht="18" customHeight="1" hidden="1">
      <c r="B464" s="82"/>
      <c r="D464" s="84"/>
      <c r="E464" s="130" t="s">
        <v>298</v>
      </c>
      <c r="F464" s="109"/>
      <c r="H464" s="610"/>
      <c r="I464" s="157"/>
      <c r="J464" s="614">
        <f t="shared" si="2"/>
        <v>0</v>
      </c>
      <c r="K464" s="100"/>
      <c r="L464" s="103"/>
      <c r="M464" s="103"/>
      <c r="N464" s="103"/>
      <c r="O464" s="103"/>
      <c r="P464" s="103"/>
      <c r="Q464" s="103"/>
      <c r="R464" s="103"/>
      <c r="S464" s="103"/>
      <c r="AR464" s="85"/>
      <c r="AS464" s="85"/>
      <c r="AW464" s="85"/>
    </row>
    <row r="465" spans="2:49" s="92" customFormat="1" ht="18" customHeight="1" hidden="1">
      <c r="B465" s="91"/>
      <c r="D465" s="84"/>
      <c r="E465" s="130" t="s">
        <v>298</v>
      </c>
      <c r="F465" s="108"/>
      <c r="H465" s="609"/>
      <c r="I465" s="157"/>
      <c r="J465" s="614">
        <f t="shared" si="2"/>
        <v>0</v>
      </c>
      <c r="K465" s="102"/>
      <c r="L465" s="105"/>
      <c r="M465" s="105"/>
      <c r="N465" s="105"/>
      <c r="O465" s="105"/>
      <c r="P465" s="105"/>
      <c r="Q465" s="105"/>
      <c r="R465" s="105"/>
      <c r="S465" s="105"/>
      <c r="AR465" s="93"/>
      <c r="AS465" s="93"/>
      <c r="AW465" s="93"/>
    </row>
    <row r="466" spans="2:49" s="92" customFormat="1" ht="18" customHeight="1" hidden="1">
      <c r="B466" s="91"/>
      <c r="D466" s="84"/>
      <c r="E466" s="130" t="s">
        <v>298</v>
      </c>
      <c r="F466" s="108"/>
      <c r="H466" s="609"/>
      <c r="I466" s="157"/>
      <c r="J466" s="614">
        <f t="shared" si="2"/>
        <v>0</v>
      </c>
      <c r="K466" s="102"/>
      <c r="L466" s="105"/>
      <c r="M466" s="105"/>
      <c r="N466" s="105"/>
      <c r="O466" s="105"/>
      <c r="P466" s="105"/>
      <c r="Q466" s="105"/>
      <c r="R466" s="105"/>
      <c r="S466" s="105"/>
      <c r="AR466" s="93"/>
      <c r="AS466" s="93"/>
      <c r="AW466" s="93"/>
    </row>
    <row r="467" spans="2:49" s="83" customFormat="1" ht="18" customHeight="1" hidden="1">
      <c r="B467" s="82"/>
      <c r="D467" s="84"/>
      <c r="E467" s="130" t="s">
        <v>298</v>
      </c>
      <c r="F467" s="109"/>
      <c r="H467" s="610"/>
      <c r="I467" s="157"/>
      <c r="J467" s="614">
        <f t="shared" si="2"/>
        <v>0</v>
      </c>
      <c r="K467" s="100"/>
      <c r="L467" s="103"/>
      <c r="M467" s="103"/>
      <c r="N467" s="103"/>
      <c r="O467" s="103"/>
      <c r="P467" s="103"/>
      <c r="Q467" s="103"/>
      <c r="R467" s="103"/>
      <c r="S467" s="103"/>
      <c r="AR467" s="85"/>
      <c r="AS467" s="85"/>
      <c r="AW467" s="85"/>
    </row>
    <row r="468" spans="2:49" s="92" customFormat="1" ht="18" customHeight="1" hidden="1">
      <c r="B468" s="91"/>
      <c r="D468" s="84"/>
      <c r="E468" s="130" t="s">
        <v>298</v>
      </c>
      <c r="F468" s="108"/>
      <c r="H468" s="609"/>
      <c r="I468" s="157"/>
      <c r="J468" s="614">
        <f t="shared" si="2"/>
        <v>0</v>
      </c>
      <c r="K468" s="102"/>
      <c r="L468" s="105"/>
      <c r="M468" s="105"/>
      <c r="N468" s="105"/>
      <c r="O468" s="105"/>
      <c r="P468" s="105"/>
      <c r="Q468" s="105"/>
      <c r="R468" s="105"/>
      <c r="S468" s="105"/>
      <c r="AR468" s="93"/>
      <c r="AS468" s="93"/>
      <c r="AW468" s="93"/>
    </row>
    <row r="469" spans="2:49" s="83" customFormat="1" ht="18" customHeight="1" hidden="1">
      <c r="B469" s="82"/>
      <c r="D469" s="84"/>
      <c r="E469" s="130" t="s">
        <v>298</v>
      </c>
      <c r="F469" s="109"/>
      <c r="H469" s="610"/>
      <c r="I469" s="157"/>
      <c r="J469" s="614">
        <f t="shared" si="2"/>
        <v>0</v>
      </c>
      <c r="K469" s="100"/>
      <c r="L469" s="103"/>
      <c r="M469" s="103"/>
      <c r="N469" s="103"/>
      <c r="O469" s="103"/>
      <c r="P469" s="103"/>
      <c r="Q469" s="103"/>
      <c r="R469" s="103"/>
      <c r="S469" s="103"/>
      <c r="AR469" s="85"/>
      <c r="AS469" s="85"/>
      <c r="AW469" s="85"/>
    </row>
    <row r="470" spans="2:49" s="92" customFormat="1" ht="18" customHeight="1" hidden="1">
      <c r="B470" s="91"/>
      <c r="D470" s="84"/>
      <c r="E470" s="130" t="s">
        <v>298</v>
      </c>
      <c r="F470" s="108"/>
      <c r="H470" s="609"/>
      <c r="I470" s="157"/>
      <c r="J470" s="614">
        <f t="shared" si="2"/>
        <v>0</v>
      </c>
      <c r="K470" s="102"/>
      <c r="L470" s="105"/>
      <c r="M470" s="105"/>
      <c r="N470" s="105"/>
      <c r="O470" s="105"/>
      <c r="P470" s="105"/>
      <c r="Q470" s="105"/>
      <c r="R470" s="105"/>
      <c r="S470" s="105"/>
      <c r="AR470" s="93"/>
      <c r="AS470" s="93"/>
      <c r="AW470" s="93"/>
    </row>
    <row r="471" spans="2:49" s="83" customFormat="1" ht="18" customHeight="1" hidden="1">
      <c r="B471" s="82"/>
      <c r="D471" s="84"/>
      <c r="E471" s="130" t="s">
        <v>298</v>
      </c>
      <c r="F471" s="109"/>
      <c r="H471" s="610"/>
      <c r="I471" s="157"/>
      <c r="J471" s="614">
        <f t="shared" si="2"/>
        <v>0</v>
      </c>
      <c r="K471" s="100"/>
      <c r="L471" s="103"/>
      <c r="M471" s="103"/>
      <c r="N471" s="103"/>
      <c r="O471" s="103"/>
      <c r="P471" s="103"/>
      <c r="Q471" s="103"/>
      <c r="R471" s="103"/>
      <c r="S471" s="103"/>
      <c r="AR471" s="85"/>
      <c r="AS471" s="85"/>
      <c r="AW471" s="85"/>
    </row>
    <row r="472" spans="2:63" s="79" customFormat="1" ht="16.5" customHeight="1" hidden="1">
      <c r="B472" s="70"/>
      <c r="C472" s="71"/>
      <c r="D472" s="71"/>
      <c r="E472" s="114" t="s">
        <v>95</v>
      </c>
      <c r="F472" s="110" t="s">
        <v>96</v>
      </c>
      <c r="G472" s="73" t="s">
        <v>11</v>
      </c>
      <c r="H472" s="601"/>
      <c r="I472" s="157"/>
      <c r="J472" s="614">
        <f t="shared" si="2"/>
        <v>0</v>
      </c>
      <c r="K472" s="101"/>
      <c r="L472" s="376"/>
      <c r="M472" s="377"/>
      <c r="N472" s="377"/>
      <c r="O472" s="377"/>
      <c r="P472" s="377"/>
      <c r="Q472" s="377"/>
      <c r="R472" s="377"/>
      <c r="S472" s="104"/>
      <c r="AP472" s="80"/>
      <c r="AR472" s="80"/>
      <c r="AS472" s="80"/>
      <c r="AW472" s="80"/>
      <c r="BC472" s="81"/>
      <c r="BD472" s="81"/>
      <c r="BE472" s="81"/>
      <c r="BF472" s="81"/>
      <c r="BG472" s="81"/>
      <c r="BH472" s="80"/>
      <c r="BI472" s="81"/>
      <c r="BJ472" s="80"/>
      <c r="BK472" s="80"/>
    </row>
    <row r="473" spans="2:63" s="79" customFormat="1" ht="16.5" customHeight="1" hidden="1">
      <c r="B473" s="70"/>
      <c r="C473" s="71"/>
      <c r="D473" s="71"/>
      <c r="E473" s="114" t="s">
        <v>98</v>
      </c>
      <c r="F473" s="110" t="s">
        <v>99</v>
      </c>
      <c r="G473" s="73" t="s">
        <v>11</v>
      </c>
      <c r="H473" s="601"/>
      <c r="I473" s="157"/>
      <c r="J473" s="614">
        <f t="shared" si="2"/>
        <v>0</v>
      </c>
      <c r="K473" s="101"/>
      <c r="L473" s="376"/>
      <c r="M473" s="377"/>
      <c r="N473" s="377"/>
      <c r="O473" s="377"/>
      <c r="P473" s="377"/>
      <c r="Q473" s="377"/>
      <c r="R473" s="377"/>
      <c r="S473" s="104"/>
      <c r="AP473" s="80"/>
      <c r="AR473" s="80"/>
      <c r="AS473" s="80"/>
      <c r="AW473" s="80"/>
      <c r="BC473" s="81"/>
      <c r="BD473" s="81"/>
      <c r="BE473" s="81"/>
      <c r="BF473" s="81"/>
      <c r="BG473" s="81"/>
      <c r="BH473" s="80"/>
      <c r="BI473" s="81"/>
      <c r="BJ473" s="80"/>
      <c r="BK473" s="80"/>
    </row>
    <row r="474" spans="2:49" s="83" customFormat="1" ht="0.75" customHeight="1" hidden="1">
      <c r="B474" s="82"/>
      <c r="D474" s="84"/>
      <c r="E474" s="130" t="s">
        <v>298</v>
      </c>
      <c r="F474" s="109" t="s">
        <v>100</v>
      </c>
      <c r="H474" s="610"/>
      <c r="I474" s="157"/>
      <c r="J474" s="614">
        <f t="shared" si="2"/>
        <v>0</v>
      </c>
      <c r="K474" s="100"/>
      <c r="L474" s="103"/>
      <c r="M474" s="103"/>
      <c r="N474" s="103"/>
      <c r="O474" s="103"/>
      <c r="P474" s="103"/>
      <c r="Q474" s="103"/>
      <c r="R474" s="103"/>
      <c r="S474" s="103"/>
      <c r="AR474" s="85"/>
      <c r="AS474" s="85"/>
      <c r="AW474" s="85"/>
    </row>
    <row r="475" spans="2:63" s="79" customFormat="1" ht="14.25" customHeight="1">
      <c r="B475" s="70"/>
      <c r="C475" s="71"/>
      <c r="D475" s="71"/>
      <c r="E475" s="114" t="s">
        <v>910</v>
      </c>
      <c r="F475" s="110" t="s">
        <v>115</v>
      </c>
      <c r="G475" s="73" t="s">
        <v>860</v>
      </c>
      <c r="H475" s="74">
        <v>1</v>
      </c>
      <c r="I475" s="157"/>
      <c r="J475" s="614">
        <f>H475*I475</f>
        <v>0</v>
      </c>
      <c r="K475" s="101"/>
      <c r="L475" s="376"/>
      <c r="M475" s="377"/>
      <c r="N475" s="377"/>
      <c r="O475" s="377"/>
      <c r="P475" s="377"/>
      <c r="Q475" s="377"/>
      <c r="R475" s="377"/>
      <c r="S475" s="104"/>
      <c r="AP475" s="80"/>
      <c r="AR475" s="80"/>
      <c r="AS475" s="80"/>
      <c r="AW475" s="80"/>
      <c r="BC475" s="81"/>
      <c r="BD475" s="81"/>
      <c r="BE475" s="81"/>
      <c r="BF475" s="81"/>
      <c r="BG475" s="81"/>
      <c r="BH475" s="80"/>
      <c r="BI475" s="81"/>
      <c r="BJ475" s="80"/>
      <c r="BK475" s="80"/>
    </row>
    <row r="476" spans="2:63" s="79" customFormat="1" ht="16.5" customHeight="1" hidden="1">
      <c r="B476" s="70"/>
      <c r="C476" s="71"/>
      <c r="D476" s="71"/>
      <c r="E476" s="114" t="s">
        <v>102</v>
      </c>
      <c r="F476" s="110" t="s">
        <v>103</v>
      </c>
      <c r="G476" s="73" t="s">
        <v>11</v>
      </c>
      <c r="H476" s="74"/>
      <c r="I476" s="157"/>
      <c r="J476" s="614">
        <f t="shared" si="2"/>
        <v>0</v>
      </c>
      <c r="K476" s="101"/>
      <c r="L476" s="376"/>
      <c r="M476" s="377"/>
      <c r="N476" s="377"/>
      <c r="O476" s="377"/>
      <c r="P476" s="377"/>
      <c r="Q476" s="377"/>
      <c r="R476" s="377"/>
      <c r="S476" s="104"/>
      <c r="AP476" s="80"/>
      <c r="AR476" s="80"/>
      <c r="AS476" s="80"/>
      <c r="AW476" s="80"/>
      <c r="BC476" s="81"/>
      <c r="BD476" s="81"/>
      <c r="BE476" s="81"/>
      <c r="BF476" s="81"/>
      <c r="BG476" s="81"/>
      <c r="BH476" s="80"/>
      <c r="BI476" s="81"/>
      <c r="BJ476" s="80"/>
      <c r="BK476" s="80"/>
    </row>
    <row r="477" spans="2:63" s="79" customFormat="1" ht="16.5" customHeight="1" hidden="1">
      <c r="B477" s="70"/>
      <c r="C477" s="71"/>
      <c r="D477" s="71"/>
      <c r="E477" s="114" t="s">
        <v>105</v>
      </c>
      <c r="F477" s="110" t="s">
        <v>106</v>
      </c>
      <c r="G477" s="73" t="s">
        <v>11</v>
      </c>
      <c r="H477" s="74"/>
      <c r="I477" s="157"/>
      <c r="J477" s="614">
        <f t="shared" si="2"/>
        <v>0</v>
      </c>
      <c r="K477" s="101"/>
      <c r="L477" s="376"/>
      <c r="M477" s="377"/>
      <c r="N477" s="377"/>
      <c r="O477" s="377"/>
      <c r="P477" s="377"/>
      <c r="Q477" s="377"/>
      <c r="R477" s="377"/>
      <c r="S477" s="104"/>
      <c r="AP477" s="80"/>
      <c r="AR477" s="80"/>
      <c r="AS477" s="80"/>
      <c r="AW477" s="80"/>
      <c r="BC477" s="81"/>
      <c r="BD477" s="81"/>
      <c r="BE477" s="81"/>
      <c r="BF477" s="81"/>
      <c r="BG477" s="81"/>
      <c r="BH477" s="80"/>
      <c r="BI477" s="81"/>
      <c r="BJ477" s="80"/>
      <c r="BK477" s="80"/>
    </row>
    <row r="478" spans="2:49" s="83" customFormat="1" ht="1.5" customHeight="1" hidden="1">
      <c r="B478" s="82"/>
      <c r="D478" s="84"/>
      <c r="E478" s="130" t="s">
        <v>298</v>
      </c>
      <c r="F478" s="109" t="s">
        <v>107</v>
      </c>
      <c r="H478" s="86"/>
      <c r="I478" s="157"/>
      <c r="J478" s="614">
        <f t="shared" si="2"/>
        <v>0</v>
      </c>
      <c r="K478" s="100"/>
      <c r="L478" s="103"/>
      <c r="M478" s="103"/>
      <c r="N478" s="103"/>
      <c r="O478" s="103"/>
      <c r="P478" s="103"/>
      <c r="Q478" s="103"/>
      <c r="R478" s="103"/>
      <c r="S478" s="103"/>
      <c r="AR478" s="85"/>
      <c r="AS478" s="85"/>
      <c r="AW478" s="85"/>
    </row>
    <row r="479" spans="2:63" s="79" customFormat="1" ht="16.5" customHeight="1" hidden="1">
      <c r="B479" s="70"/>
      <c r="C479" s="71"/>
      <c r="D479" s="71"/>
      <c r="E479" s="114" t="s">
        <v>109</v>
      </c>
      <c r="F479" s="110" t="s">
        <v>110</v>
      </c>
      <c r="G479" s="73" t="s">
        <v>11</v>
      </c>
      <c r="H479" s="74"/>
      <c r="I479" s="157"/>
      <c r="J479" s="614">
        <f t="shared" si="2"/>
        <v>0</v>
      </c>
      <c r="K479" s="101"/>
      <c r="L479" s="376"/>
      <c r="M479" s="377"/>
      <c r="N479" s="377"/>
      <c r="O479" s="377"/>
      <c r="P479" s="377"/>
      <c r="Q479" s="377"/>
      <c r="R479" s="377"/>
      <c r="S479" s="104"/>
      <c r="AP479" s="80"/>
      <c r="AR479" s="80"/>
      <c r="AS479" s="80"/>
      <c r="AW479" s="80"/>
      <c r="BC479" s="81"/>
      <c r="BD479" s="81"/>
      <c r="BE479" s="81"/>
      <c r="BF479" s="81"/>
      <c r="BG479" s="81"/>
      <c r="BH479" s="80"/>
      <c r="BI479" s="81"/>
      <c r="BJ479" s="80"/>
      <c r="BK479" s="80"/>
    </row>
    <row r="480" spans="2:63" s="79" customFormat="1" ht="16.5" customHeight="1" hidden="1">
      <c r="B480" s="70"/>
      <c r="C480" s="71"/>
      <c r="D480" s="71"/>
      <c r="E480" s="114" t="s">
        <v>111</v>
      </c>
      <c r="F480" s="110" t="s">
        <v>909</v>
      </c>
      <c r="G480" s="73" t="s">
        <v>11</v>
      </c>
      <c r="H480" s="74"/>
      <c r="I480" s="157"/>
      <c r="J480" s="614">
        <f t="shared" si="2"/>
        <v>0</v>
      </c>
      <c r="K480" s="101"/>
      <c r="L480" s="376"/>
      <c r="M480" s="377"/>
      <c r="N480" s="377"/>
      <c r="O480" s="377"/>
      <c r="P480" s="377"/>
      <c r="Q480" s="377"/>
      <c r="R480" s="377"/>
      <c r="S480" s="104"/>
      <c r="AP480" s="80"/>
      <c r="AR480" s="80"/>
      <c r="AS480" s="80"/>
      <c r="AW480" s="80"/>
      <c r="BC480" s="81"/>
      <c r="BD480" s="81"/>
      <c r="BE480" s="81"/>
      <c r="BF480" s="81"/>
      <c r="BG480" s="81"/>
      <c r="BH480" s="80"/>
      <c r="BI480" s="81"/>
      <c r="BJ480" s="80"/>
      <c r="BK480" s="80"/>
    </row>
    <row r="481" spans="2:63" s="79" customFormat="1" ht="16.5" customHeight="1" hidden="1">
      <c r="B481" s="70"/>
      <c r="C481" s="71"/>
      <c r="D481" s="71"/>
      <c r="E481" s="114" t="s">
        <v>911</v>
      </c>
      <c r="F481" s="110" t="s">
        <v>912</v>
      </c>
      <c r="G481" s="73" t="s">
        <v>11</v>
      </c>
      <c r="H481" s="74"/>
      <c r="I481" s="157"/>
      <c r="J481" s="614">
        <f t="shared" si="2"/>
        <v>0</v>
      </c>
      <c r="K481" s="101"/>
      <c r="L481" s="376"/>
      <c r="M481" s="377"/>
      <c r="N481" s="377"/>
      <c r="O481" s="377"/>
      <c r="P481" s="377"/>
      <c r="Q481" s="377"/>
      <c r="R481" s="377"/>
      <c r="S481" s="104"/>
      <c r="AP481" s="80"/>
      <c r="AR481" s="80"/>
      <c r="AS481" s="80"/>
      <c r="AW481" s="80"/>
      <c r="BC481" s="81"/>
      <c r="BD481" s="81"/>
      <c r="BE481" s="81"/>
      <c r="BF481" s="81"/>
      <c r="BG481" s="81"/>
      <c r="BH481" s="80"/>
      <c r="BI481" s="81"/>
      <c r="BJ481" s="80"/>
      <c r="BK481" s="80"/>
    </row>
    <row r="482" spans="2:63" s="79" customFormat="1" ht="16.5" customHeight="1" hidden="1">
      <c r="B482" s="70"/>
      <c r="C482" s="71"/>
      <c r="D482" s="71"/>
      <c r="E482" s="114" t="s">
        <v>913</v>
      </c>
      <c r="F482" s="110" t="s">
        <v>914</v>
      </c>
      <c r="G482" s="73" t="s">
        <v>11</v>
      </c>
      <c r="H482" s="74"/>
      <c r="I482" s="157"/>
      <c r="J482" s="614">
        <f aca="true" t="shared" si="3" ref="J482:J527">H482*I482</f>
        <v>0</v>
      </c>
      <c r="K482" s="101"/>
      <c r="L482" s="376"/>
      <c r="M482" s="377"/>
      <c r="N482" s="377"/>
      <c r="O482" s="377"/>
      <c r="P482" s="377"/>
      <c r="Q482" s="377"/>
      <c r="R482" s="377"/>
      <c r="S482" s="104"/>
      <c r="AP482" s="80"/>
      <c r="AR482" s="80"/>
      <c r="AS482" s="80"/>
      <c r="AW482" s="80"/>
      <c r="BC482" s="81"/>
      <c r="BD482" s="81"/>
      <c r="BE482" s="81"/>
      <c r="BF482" s="81"/>
      <c r="BG482" s="81"/>
      <c r="BH482" s="80"/>
      <c r="BI482" s="81"/>
      <c r="BJ482" s="80"/>
      <c r="BK482" s="80"/>
    </row>
    <row r="483" spans="2:63" s="79" customFormat="1" ht="16.5" customHeight="1" hidden="1">
      <c r="B483" s="70"/>
      <c r="C483" s="71"/>
      <c r="D483" s="71"/>
      <c r="E483" s="114" t="s">
        <v>915</v>
      </c>
      <c r="F483" s="110" t="s">
        <v>916</v>
      </c>
      <c r="G483" s="73" t="s">
        <v>11</v>
      </c>
      <c r="H483" s="74"/>
      <c r="I483" s="157"/>
      <c r="J483" s="614">
        <f t="shared" si="3"/>
        <v>0</v>
      </c>
      <c r="K483" s="101"/>
      <c r="L483" s="376"/>
      <c r="M483" s="377"/>
      <c r="N483" s="377"/>
      <c r="O483" s="377"/>
      <c r="P483" s="377"/>
      <c r="Q483" s="377"/>
      <c r="R483" s="377"/>
      <c r="S483" s="104"/>
      <c r="AP483" s="80"/>
      <c r="AR483" s="80"/>
      <c r="AS483" s="80"/>
      <c r="AW483" s="80"/>
      <c r="BC483" s="81"/>
      <c r="BD483" s="81"/>
      <c r="BE483" s="81"/>
      <c r="BF483" s="81"/>
      <c r="BG483" s="81"/>
      <c r="BH483" s="80"/>
      <c r="BI483" s="81"/>
      <c r="BJ483" s="80"/>
      <c r="BK483" s="80"/>
    </row>
    <row r="484" spans="2:63" s="79" customFormat="1" ht="12" customHeight="1" hidden="1">
      <c r="B484" s="70"/>
      <c r="C484" s="71"/>
      <c r="D484" s="71"/>
      <c r="E484" s="114" t="s">
        <v>917</v>
      </c>
      <c r="F484" s="110" t="s">
        <v>918</v>
      </c>
      <c r="G484" s="73" t="s">
        <v>341</v>
      </c>
      <c r="H484" s="74"/>
      <c r="I484" s="157"/>
      <c r="J484" s="614">
        <f t="shared" si="3"/>
        <v>0</v>
      </c>
      <c r="K484" s="101"/>
      <c r="L484" s="376"/>
      <c r="M484" s="377"/>
      <c r="N484" s="377"/>
      <c r="O484" s="377"/>
      <c r="P484" s="377"/>
      <c r="Q484" s="377"/>
      <c r="R484" s="377"/>
      <c r="S484" s="104"/>
      <c r="AP484" s="80"/>
      <c r="AR484" s="80"/>
      <c r="AS484" s="80"/>
      <c r="AW484" s="80"/>
      <c r="BC484" s="81"/>
      <c r="BD484" s="81"/>
      <c r="BE484" s="81"/>
      <c r="BF484" s="81"/>
      <c r="BG484" s="81"/>
      <c r="BH484" s="80"/>
      <c r="BI484" s="81"/>
      <c r="BJ484" s="80"/>
      <c r="BK484" s="80"/>
    </row>
    <row r="485" spans="2:49" s="83" customFormat="1" ht="2.25" customHeight="1" hidden="1">
      <c r="B485" s="82"/>
      <c r="D485" s="84"/>
      <c r="E485" s="130" t="s">
        <v>298</v>
      </c>
      <c r="F485" s="109" t="s">
        <v>919</v>
      </c>
      <c r="H485" s="610"/>
      <c r="I485" s="157"/>
      <c r="J485" s="614">
        <f t="shared" si="3"/>
        <v>0</v>
      </c>
      <c r="K485" s="100"/>
      <c r="L485" s="103"/>
      <c r="M485" s="103"/>
      <c r="N485" s="103"/>
      <c r="O485" s="103"/>
      <c r="P485" s="103"/>
      <c r="Q485" s="103"/>
      <c r="R485" s="103"/>
      <c r="S485" s="103"/>
      <c r="AR485" s="85"/>
      <c r="AS485" s="85"/>
      <c r="AW485" s="85"/>
    </row>
    <row r="486" spans="2:49" s="83" customFormat="1" ht="16.5" customHeight="1" hidden="1">
      <c r="B486" s="82"/>
      <c r="D486" s="84"/>
      <c r="E486" s="130" t="s">
        <v>298</v>
      </c>
      <c r="F486" s="109" t="s">
        <v>920</v>
      </c>
      <c r="H486" s="610"/>
      <c r="I486" s="157"/>
      <c r="J486" s="614">
        <f t="shared" si="3"/>
        <v>0</v>
      </c>
      <c r="K486" s="100"/>
      <c r="L486" s="103"/>
      <c r="M486" s="103"/>
      <c r="N486" s="103"/>
      <c r="O486" s="103"/>
      <c r="P486" s="103"/>
      <c r="Q486" s="103"/>
      <c r="R486" s="103"/>
      <c r="S486" s="103"/>
      <c r="AR486" s="85"/>
      <c r="AS486" s="85"/>
      <c r="AW486" s="85"/>
    </row>
    <row r="487" spans="2:49" s="83" customFormat="1" ht="16.5" customHeight="1" hidden="1">
      <c r="B487" s="82"/>
      <c r="D487" s="84"/>
      <c r="E487" s="130" t="s">
        <v>298</v>
      </c>
      <c r="F487" s="109" t="s">
        <v>921</v>
      </c>
      <c r="H487" s="610"/>
      <c r="I487" s="157"/>
      <c r="J487" s="614">
        <f t="shared" si="3"/>
        <v>0</v>
      </c>
      <c r="K487" s="100"/>
      <c r="L487" s="103"/>
      <c r="M487" s="103"/>
      <c r="N487" s="103"/>
      <c r="O487" s="103"/>
      <c r="P487" s="103"/>
      <c r="Q487" s="103"/>
      <c r="R487" s="103"/>
      <c r="S487" s="103"/>
      <c r="AR487" s="85"/>
      <c r="AS487" s="85"/>
      <c r="AW487" s="85"/>
    </row>
    <row r="488" spans="2:63" s="79" customFormat="1" ht="16.5" customHeight="1" hidden="1">
      <c r="B488" s="70"/>
      <c r="C488" s="71"/>
      <c r="D488" s="71"/>
      <c r="E488" s="114" t="s">
        <v>922</v>
      </c>
      <c r="F488" s="110" t="s">
        <v>923</v>
      </c>
      <c r="G488" s="73" t="s">
        <v>878</v>
      </c>
      <c r="H488" s="601"/>
      <c r="I488" s="157"/>
      <c r="J488" s="614">
        <f t="shared" si="3"/>
        <v>0</v>
      </c>
      <c r="K488" s="101"/>
      <c r="L488" s="376"/>
      <c r="M488" s="377"/>
      <c r="N488" s="377"/>
      <c r="O488" s="377"/>
      <c r="P488" s="377"/>
      <c r="Q488" s="377"/>
      <c r="R488" s="377"/>
      <c r="S488" s="104"/>
      <c r="AP488" s="80"/>
      <c r="AR488" s="80"/>
      <c r="AS488" s="80"/>
      <c r="AW488" s="80"/>
      <c r="BC488" s="81"/>
      <c r="BD488" s="81"/>
      <c r="BE488" s="81"/>
      <c r="BF488" s="81"/>
      <c r="BG488" s="81"/>
      <c r="BH488" s="80"/>
      <c r="BI488" s="81"/>
      <c r="BJ488" s="80"/>
      <c r="BK488" s="80"/>
    </row>
    <row r="489" spans="2:49" s="83" customFormat="1" ht="16.5" customHeight="1" hidden="1">
      <c r="B489" s="82"/>
      <c r="D489" s="84"/>
      <c r="E489" s="130" t="s">
        <v>298</v>
      </c>
      <c r="F489" s="109" t="s">
        <v>924</v>
      </c>
      <c r="H489" s="610"/>
      <c r="I489" s="157"/>
      <c r="J489" s="614">
        <f t="shared" si="3"/>
        <v>0</v>
      </c>
      <c r="K489" s="100"/>
      <c r="L489" s="103"/>
      <c r="M489" s="103"/>
      <c r="N489" s="103"/>
      <c r="O489" s="103"/>
      <c r="P489" s="103"/>
      <c r="Q489" s="103"/>
      <c r="R489" s="103"/>
      <c r="S489" s="103"/>
      <c r="AR489" s="85"/>
      <c r="AS489" s="85"/>
      <c r="AW489" s="85"/>
    </row>
    <row r="490" spans="2:63" s="79" customFormat="1" ht="16.5" customHeight="1" hidden="1">
      <c r="B490" s="70"/>
      <c r="C490" s="87"/>
      <c r="D490" s="87"/>
      <c r="E490" s="551" t="s">
        <v>925</v>
      </c>
      <c r="F490" s="113" t="s">
        <v>926</v>
      </c>
      <c r="G490" s="89" t="s">
        <v>878</v>
      </c>
      <c r="H490" s="611"/>
      <c r="I490" s="157"/>
      <c r="J490" s="614">
        <f t="shared" si="3"/>
        <v>0</v>
      </c>
      <c r="K490" s="101"/>
      <c r="L490" s="378"/>
      <c r="M490" s="377"/>
      <c r="N490" s="377"/>
      <c r="O490" s="377"/>
      <c r="P490" s="377"/>
      <c r="Q490" s="377"/>
      <c r="R490" s="377"/>
      <c r="S490" s="104"/>
      <c r="AP490" s="80"/>
      <c r="AR490" s="80"/>
      <c r="AS490" s="80"/>
      <c r="AW490" s="80"/>
      <c r="BC490" s="81"/>
      <c r="BD490" s="81"/>
      <c r="BE490" s="81"/>
      <c r="BF490" s="81"/>
      <c r="BG490" s="81"/>
      <c r="BH490" s="80"/>
      <c r="BI490" s="81"/>
      <c r="BJ490" s="80"/>
      <c r="BK490" s="80"/>
    </row>
    <row r="491" spans="2:49" s="83" customFormat="1" ht="16.5" customHeight="1" hidden="1">
      <c r="B491" s="82"/>
      <c r="D491" s="84"/>
      <c r="E491" s="129"/>
      <c r="F491" s="109" t="s">
        <v>927</v>
      </c>
      <c r="H491" s="610"/>
      <c r="I491" s="157"/>
      <c r="J491" s="614">
        <f t="shared" si="3"/>
        <v>0</v>
      </c>
      <c r="K491" s="100"/>
      <c r="L491" s="103"/>
      <c r="M491" s="103"/>
      <c r="N491" s="103"/>
      <c r="O491" s="103"/>
      <c r="P491" s="103"/>
      <c r="Q491" s="103"/>
      <c r="R491" s="103"/>
      <c r="S491" s="103"/>
      <c r="AR491" s="85"/>
      <c r="AS491" s="85"/>
      <c r="AW491" s="85"/>
    </row>
    <row r="492" spans="2:63" s="79" customFormat="1" ht="36" customHeight="1" hidden="1">
      <c r="B492" s="70"/>
      <c r="C492" s="71"/>
      <c r="D492" s="71"/>
      <c r="E492" s="114" t="s">
        <v>928</v>
      </c>
      <c r="F492" s="110" t="s">
        <v>929</v>
      </c>
      <c r="G492" s="73" t="s">
        <v>341</v>
      </c>
      <c r="H492" s="601"/>
      <c r="I492" s="157"/>
      <c r="J492" s="614">
        <f t="shared" si="3"/>
        <v>0</v>
      </c>
      <c r="K492" s="101"/>
      <c r="L492" s="376"/>
      <c r="M492" s="377"/>
      <c r="N492" s="377"/>
      <c r="O492" s="377"/>
      <c r="P492" s="377"/>
      <c r="Q492" s="377"/>
      <c r="R492" s="377"/>
      <c r="S492" s="104"/>
      <c r="AP492" s="80"/>
      <c r="AR492" s="80"/>
      <c r="AS492" s="80"/>
      <c r="AW492" s="80"/>
      <c r="BC492" s="81"/>
      <c r="BD492" s="81"/>
      <c r="BE492" s="81"/>
      <c r="BF492" s="81"/>
      <c r="BG492" s="81"/>
      <c r="BH492" s="80"/>
      <c r="BI492" s="81"/>
      <c r="BJ492" s="80"/>
      <c r="BK492" s="80"/>
    </row>
    <row r="493" spans="2:49" s="83" customFormat="1" ht="16.5" customHeight="1" hidden="1">
      <c r="B493" s="82"/>
      <c r="D493" s="84"/>
      <c r="E493" s="130" t="s">
        <v>298</v>
      </c>
      <c r="F493" s="109" t="s">
        <v>930</v>
      </c>
      <c r="H493" s="610"/>
      <c r="I493" s="157"/>
      <c r="J493" s="614">
        <f t="shared" si="3"/>
        <v>0</v>
      </c>
      <c r="K493" s="100"/>
      <c r="L493" s="103"/>
      <c r="M493" s="103"/>
      <c r="N493" s="103"/>
      <c r="O493" s="103"/>
      <c r="P493" s="103"/>
      <c r="Q493" s="103"/>
      <c r="R493" s="103"/>
      <c r="S493" s="103"/>
      <c r="AR493" s="85"/>
      <c r="AS493" s="85"/>
      <c r="AW493" s="85"/>
    </row>
    <row r="494" spans="2:49" s="83" customFormat="1" ht="16.5" customHeight="1" hidden="1">
      <c r="B494" s="82"/>
      <c r="D494" s="84"/>
      <c r="E494" s="130" t="s">
        <v>298</v>
      </c>
      <c r="F494" s="109" t="s">
        <v>931</v>
      </c>
      <c r="H494" s="610"/>
      <c r="I494" s="157"/>
      <c r="J494" s="614">
        <f t="shared" si="3"/>
        <v>0</v>
      </c>
      <c r="K494" s="100"/>
      <c r="L494" s="103"/>
      <c r="M494" s="103"/>
      <c r="N494" s="103"/>
      <c r="O494" s="103"/>
      <c r="P494" s="103"/>
      <c r="Q494" s="103"/>
      <c r="R494" s="103"/>
      <c r="S494" s="103"/>
      <c r="AR494" s="85"/>
      <c r="AS494" s="85"/>
      <c r="AW494" s="85"/>
    </row>
    <row r="495" spans="2:63" s="79" customFormat="1" ht="16.5" customHeight="1" hidden="1">
      <c r="B495" s="70"/>
      <c r="C495" s="71"/>
      <c r="D495" s="71"/>
      <c r="E495" s="114" t="s">
        <v>932</v>
      </c>
      <c r="F495" s="110" t="s">
        <v>751</v>
      </c>
      <c r="G495" s="73" t="s">
        <v>343</v>
      </c>
      <c r="H495" s="601"/>
      <c r="I495" s="157"/>
      <c r="J495" s="614">
        <f t="shared" si="3"/>
        <v>0</v>
      </c>
      <c r="K495" s="101"/>
      <c r="L495" s="376"/>
      <c r="M495" s="377"/>
      <c r="N495" s="377"/>
      <c r="O495" s="377"/>
      <c r="P495" s="377"/>
      <c r="Q495" s="377"/>
      <c r="R495" s="377"/>
      <c r="S495" s="104"/>
      <c r="AP495" s="80"/>
      <c r="AR495" s="80"/>
      <c r="AS495" s="80"/>
      <c r="AW495" s="80"/>
      <c r="BC495" s="81"/>
      <c r="BD495" s="81"/>
      <c r="BE495" s="81"/>
      <c r="BF495" s="81"/>
      <c r="BG495" s="81"/>
      <c r="BH495" s="80"/>
      <c r="BI495" s="81"/>
      <c r="BJ495" s="80"/>
      <c r="BK495" s="80"/>
    </row>
    <row r="496" spans="2:49" s="83" customFormat="1" ht="16.5" customHeight="1" hidden="1">
      <c r="B496" s="82"/>
      <c r="D496" s="84"/>
      <c r="E496" s="130" t="s">
        <v>298</v>
      </c>
      <c r="F496" s="109" t="s">
        <v>933</v>
      </c>
      <c r="H496" s="610"/>
      <c r="I496" s="157"/>
      <c r="J496" s="614">
        <f t="shared" si="3"/>
        <v>0</v>
      </c>
      <c r="K496" s="100"/>
      <c r="L496" s="103"/>
      <c r="M496" s="103"/>
      <c r="N496" s="103"/>
      <c r="O496" s="103"/>
      <c r="P496" s="103"/>
      <c r="Q496" s="103"/>
      <c r="R496" s="103"/>
      <c r="S496" s="103"/>
      <c r="AR496" s="85"/>
      <c r="AS496" s="85"/>
      <c r="AW496" s="85"/>
    </row>
    <row r="497" spans="2:63" s="79" customFormat="1" ht="16.5" customHeight="1" hidden="1">
      <c r="B497" s="70"/>
      <c r="C497" s="71"/>
      <c r="D497" s="71"/>
      <c r="E497" s="114" t="s">
        <v>934</v>
      </c>
      <c r="F497" s="110" t="s">
        <v>935</v>
      </c>
      <c r="G497" s="73" t="s">
        <v>343</v>
      </c>
      <c r="H497" s="601"/>
      <c r="I497" s="157"/>
      <c r="J497" s="614">
        <f t="shared" si="3"/>
        <v>0</v>
      </c>
      <c r="K497" s="101"/>
      <c r="L497" s="376"/>
      <c r="M497" s="377"/>
      <c r="N497" s="377"/>
      <c r="O497" s="377"/>
      <c r="P497" s="377"/>
      <c r="Q497" s="377"/>
      <c r="R497" s="377"/>
      <c r="S497" s="104"/>
      <c r="AP497" s="80"/>
      <c r="AR497" s="80"/>
      <c r="AS497" s="80"/>
      <c r="AW497" s="80"/>
      <c r="BC497" s="81"/>
      <c r="BD497" s="81"/>
      <c r="BE497" s="81"/>
      <c r="BF497" s="81"/>
      <c r="BG497" s="81"/>
      <c r="BH497" s="80"/>
      <c r="BI497" s="81"/>
      <c r="BJ497" s="80"/>
      <c r="BK497" s="80"/>
    </row>
    <row r="498" spans="2:63" s="79" customFormat="1" ht="16.5" customHeight="1" hidden="1">
      <c r="B498" s="70"/>
      <c r="C498" s="71"/>
      <c r="D498" s="71"/>
      <c r="E498" s="114" t="s">
        <v>936</v>
      </c>
      <c r="F498" s="110" t="s">
        <v>937</v>
      </c>
      <c r="G498" s="73" t="s">
        <v>878</v>
      </c>
      <c r="H498" s="601"/>
      <c r="I498" s="157"/>
      <c r="J498" s="614">
        <f t="shared" si="3"/>
        <v>0</v>
      </c>
      <c r="K498" s="101"/>
      <c r="L498" s="376"/>
      <c r="M498" s="377"/>
      <c r="N498" s="377"/>
      <c r="O498" s="377"/>
      <c r="P498" s="377"/>
      <c r="Q498" s="377"/>
      <c r="R498" s="377"/>
      <c r="S498" s="104"/>
      <c r="AP498" s="80"/>
      <c r="AR498" s="80"/>
      <c r="AS498" s="80"/>
      <c r="AW498" s="80"/>
      <c r="BC498" s="81"/>
      <c r="BD498" s="81"/>
      <c r="BE498" s="81"/>
      <c r="BF498" s="81"/>
      <c r="BG498" s="81"/>
      <c r="BH498" s="80"/>
      <c r="BI498" s="81"/>
      <c r="BJ498" s="80"/>
      <c r="BK498" s="80"/>
    </row>
    <row r="499" spans="2:49" s="83" customFormat="1" ht="16.5" customHeight="1" hidden="1">
      <c r="B499" s="82"/>
      <c r="D499" s="84"/>
      <c r="E499" s="130" t="s">
        <v>298</v>
      </c>
      <c r="F499" s="109" t="s">
        <v>938</v>
      </c>
      <c r="H499" s="610"/>
      <c r="I499" s="157"/>
      <c r="J499" s="614">
        <f t="shared" si="3"/>
        <v>0</v>
      </c>
      <c r="K499" s="100"/>
      <c r="L499" s="103"/>
      <c r="M499" s="103"/>
      <c r="N499" s="103"/>
      <c r="O499" s="103"/>
      <c r="P499" s="103"/>
      <c r="Q499" s="103"/>
      <c r="R499" s="103"/>
      <c r="S499" s="103"/>
      <c r="AR499" s="85"/>
      <c r="AS499" s="85"/>
      <c r="AW499" s="85"/>
    </row>
    <row r="500" spans="2:63" s="79" customFormat="1" ht="16.5" customHeight="1" hidden="1">
      <c r="B500" s="70"/>
      <c r="C500" s="71"/>
      <c r="D500" s="71"/>
      <c r="E500" s="114" t="s">
        <v>939</v>
      </c>
      <c r="F500" s="110" t="s">
        <v>940</v>
      </c>
      <c r="G500" s="73" t="s">
        <v>343</v>
      </c>
      <c r="H500" s="601"/>
      <c r="I500" s="157"/>
      <c r="J500" s="614">
        <f t="shared" si="3"/>
        <v>0</v>
      </c>
      <c r="K500" s="101"/>
      <c r="L500" s="376"/>
      <c r="M500" s="377"/>
      <c r="N500" s="377"/>
      <c r="O500" s="377"/>
      <c r="P500" s="377"/>
      <c r="Q500" s="377"/>
      <c r="R500" s="377"/>
      <c r="S500" s="104"/>
      <c r="AP500" s="80"/>
      <c r="AR500" s="80"/>
      <c r="AS500" s="80"/>
      <c r="AW500" s="80"/>
      <c r="BC500" s="81"/>
      <c r="BD500" s="81"/>
      <c r="BE500" s="81"/>
      <c r="BF500" s="81"/>
      <c r="BG500" s="81"/>
      <c r="BH500" s="80"/>
      <c r="BI500" s="81"/>
      <c r="BJ500" s="80"/>
      <c r="BK500" s="80"/>
    </row>
    <row r="501" spans="2:49" s="92" customFormat="1" ht="16.5" customHeight="1" hidden="1">
      <c r="B501" s="91"/>
      <c r="D501" s="84"/>
      <c r="E501" s="130" t="s">
        <v>298</v>
      </c>
      <c r="F501" s="108" t="s">
        <v>89</v>
      </c>
      <c r="H501" s="609"/>
      <c r="I501" s="157"/>
      <c r="J501" s="614">
        <f t="shared" si="3"/>
        <v>0</v>
      </c>
      <c r="K501" s="102"/>
      <c r="L501" s="105"/>
      <c r="M501" s="105"/>
      <c r="N501" s="105"/>
      <c r="O501" s="105"/>
      <c r="P501" s="105"/>
      <c r="Q501" s="105"/>
      <c r="R501" s="105"/>
      <c r="S501" s="105"/>
      <c r="AR501" s="93"/>
      <c r="AS501" s="93"/>
      <c r="AW501" s="93"/>
    </row>
    <row r="502" spans="2:49" s="83" customFormat="1" ht="16.5" customHeight="1" hidden="1">
      <c r="B502" s="82"/>
      <c r="D502" s="84"/>
      <c r="E502" s="130" t="s">
        <v>298</v>
      </c>
      <c r="F502" s="109" t="s">
        <v>941</v>
      </c>
      <c r="H502" s="610"/>
      <c r="I502" s="157"/>
      <c r="J502" s="614">
        <f t="shared" si="3"/>
        <v>0</v>
      </c>
      <c r="K502" s="100"/>
      <c r="L502" s="103"/>
      <c r="M502" s="103"/>
      <c r="N502" s="103"/>
      <c r="O502" s="103"/>
      <c r="P502" s="103"/>
      <c r="Q502" s="103"/>
      <c r="R502" s="103"/>
      <c r="S502" s="103"/>
      <c r="AR502" s="85"/>
      <c r="AS502" s="85"/>
      <c r="AW502" s="85"/>
    </row>
    <row r="503" spans="2:49" s="83" customFormat="1" ht="16.5" customHeight="1" hidden="1">
      <c r="B503" s="82"/>
      <c r="D503" s="84"/>
      <c r="E503" s="130" t="s">
        <v>298</v>
      </c>
      <c r="F503" s="109" t="s">
        <v>942</v>
      </c>
      <c r="H503" s="610"/>
      <c r="I503" s="157"/>
      <c r="J503" s="614">
        <f t="shared" si="3"/>
        <v>0</v>
      </c>
      <c r="K503" s="100"/>
      <c r="L503" s="103"/>
      <c r="M503" s="103"/>
      <c r="N503" s="103"/>
      <c r="O503" s="103"/>
      <c r="P503" s="103"/>
      <c r="Q503" s="103"/>
      <c r="R503" s="103"/>
      <c r="S503" s="103"/>
      <c r="AR503" s="85"/>
      <c r="AS503" s="85"/>
      <c r="AW503" s="85"/>
    </row>
    <row r="504" spans="2:49" s="92" customFormat="1" ht="16.5" customHeight="1" hidden="1">
      <c r="B504" s="91"/>
      <c r="D504" s="84"/>
      <c r="E504" s="130" t="s">
        <v>298</v>
      </c>
      <c r="F504" s="108" t="s">
        <v>90</v>
      </c>
      <c r="H504" s="609"/>
      <c r="I504" s="157"/>
      <c r="J504" s="614">
        <f t="shared" si="3"/>
        <v>0</v>
      </c>
      <c r="K504" s="102"/>
      <c r="L504" s="105"/>
      <c r="M504" s="105"/>
      <c r="N504" s="105"/>
      <c r="O504" s="105"/>
      <c r="P504" s="105"/>
      <c r="Q504" s="105"/>
      <c r="R504" s="105"/>
      <c r="S504" s="105"/>
      <c r="AR504" s="93"/>
      <c r="AS504" s="93"/>
      <c r="AW504" s="93"/>
    </row>
    <row r="505" spans="2:49" s="83" customFormat="1" ht="16.5" customHeight="1" hidden="1">
      <c r="B505" s="82"/>
      <c r="D505" s="84"/>
      <c r="E505" s="130" t="s">
        <v>298</v>
      </c>
      <c r="F505" s="109" t="s">
        <v>943</v>
      </c>
      <c r="H505" s="610"/>
      <c r="I505" s="157"/>
      <c r="J505" s="614">
        <f t="shared" si="3"/>
        <v>0</v>
      </c>
      <c r="K505" s="100"/>
      <c r="L505" s="103"/>
      <c r="M505" s="103"/>
      <c r="N505" s="103"/>
      <c r="O505" s="103"/>
      <c r="P505" s="103"/>
      <c r="Q505" s="103"/>
      <c r="R505" s="103"/>
      <c r="S505" s="103"/>
      <c r="AR505" s="85"/>
      <c r="AS505" s="85"/>
      <c r="AW505" s="85"/>
    </row>
    <row r="506" spans="2:49" s="83" customFormat="1" ht="16.5" customHeight="1" hidden="1">
      <c r="B506" s="82"/>
      <c r="D506" s="84"/>
      <c r="E506" s="130" t="s">
        <v>298</v>
      </c>
      <c r="F506" s="109" t="s">
        <v>944</v>
      </c>
      <c r="H506" s="610"/>
      <c r="I506" s="157"/>
      <c r="J506" s="614">
        <f t="shared" si="3"/>
        <v>0</v>
      </c>
      <c r="K506" s="100"/>
      <c r="L506" s="103"/>
      <c r="M506" s="103"/>
      <c r="N506" s="103"/>
      <c r="O506" s="103"/>
      <c r="P506" s="103"/>
      <c r="Q506" s="103"/>
      <c r="R506" s="103"/>
      <c r="S506" s="103"/>
      <c r="AR506" s="85"/>
      <c r="AS506" s="85"/>
      <c r="AW506" s="85"/>
    </row>
    <row r="507" spans="2:49" s="92" customFormat="1" ht="16.5" customHeight="1" hidden="1">
      <c r="B507" s="91"/>
      <c r="D507" s="84"/>
      <c r="E507" s="130" t="s">
        <v>298</v>
      </c>
      <c r="F507" s="108" t="s">
        <v>91</v>
      </c>
      <c r="H507" s="609"/>
      <c r="I507" s="157"/>
      <c r="J507" s="614">
        <f t="shared" si="3"/>
        <v>0</v>
      </c>
      <c r="K507" s="102"/>
      <c r="L507" s="105"/>
      <c r="M507" s="105"/>
      <c r="N507" s="105"/>
      <c r="O507" s="105"/>
      <c r="P507" s="105"/>
      <c r="Q507" s="105"/>
      <c r="R507" s="105"/>
      <c r="S507" s="105"/>
      <c r="AR507" s="93"/>
      <c r="AS507" s="93"/>
      <c r="AW507" s="93"/>
    </row>
    <row r="508" spans="2:49" s="83" customFormat="1" ht="16.5" customHeight="1" hidden="1">
      <c r="B508" s="82"/>
      <c r="D508" s="84"/>
      <c r="E508" s="130" t="s">
        <v>298</v>
      </c>
      <c r="F508" s="109" t="s">
        <v>945</v>
      </c>
      <c r="H508" s="610"/>
      <c r="I508" s="157"/>
      <c r="J508" s="614">
        <f t="shared" si="3"/>
        <v>0</v>
      </c>
      <c r="K508" s="100"/>
      <c r="L508" s="103"/>
      <c r="M508" s="103"/>
      <c r="N508" s="103"/>
      <c r="O508" s="103"/>
      <c r="P508" s="103"/>
      <c r="Q508" s="103"/>
      <c r="R508" s="103"/>
      <c r="S508" s="103"/>
      <c r="AR508" s="85"/>
      <c r="AS508" s="85"/>
      <c r="AW508" s="85"/>
    </row>
    <row r="509" spans="2:63" s="79" customFormat="1" ht="16.5" customHeight="1" hidden="1">
      <c r="B509" s="70"/>
      <c r="C509" s="71"/>
      <c r="D509" s="71"/>
      <c r="E509" s="114" t="s">
        <v>946</v>
      </c>
      <c r="F509" s="110" t="s">
        <v>947</v>
      </c>
      <c r="G509" s="73" t="s">
        <v>11</v>
      </c>
      <c r="H509" s="601"/>
      <c r="I509" s="157"/>
      <c r="J509" s="614">
        <f t="shared" si="3"/>
        <v>0</v>
      </c>
      <c r="K509" s="101"/>
      <c r="L509" s="376"/>
      <c r="M509" s="377"/>
      <c r="N509" s="377"/>
      <c r="O509" s="377"/>
      <c r="P509" s="377"/>
      <c r="Q509" s="377"/>
      <c r="R509" s="377"/>
      <c r="S509" s="104"/>
      <c r="AP509" s="80"/>
      <c r="AR509" s="80"/>
      <c r="AS509" s="80"/>
      <c r="AW509" s="80"/>
      <c r="BC509" s="81"/>
      <c r="BD509" s="81"/>
      <c r="BE509" s="81"/>
      <c r="BF509" s="81"/>
      <c r="BG509" s="81"/>
      <c r="BH509" s="80"/>
      <c r="BI509" s="81"/>
      <c r="BJ509" s="80"/>
      <c r="BK509" s="80"/>
    </row>
    <row r="510" spans="2:49" s="92" customFormat="1" ht="16.5" customHeight="1" hidden="1">
      <c r="B510" s="91"/>
      <c r="D510" s="84"/>
      <c r="E510" s="130" t="s">
        <v>298</v>
      </c>
      <c r="F510" s="108" t="s">
        <v>93</v>
      </c>
      <c r="H510" s="609"/>
      <c r="I510" s="157"/>
      <c r="J510" s="614">
        <f t="shared" si="3"/>
        <v>0</v>
      </c>
      <c r="K510" s="102"/>
      <c r="L510" s="105"/>
      <c r="M510" s="105"/>
      <c r="N510" s="105"/>
      <c r="O510" s="105"/>
      <c r="P510" s="105"/>
      <c r="Q510" s="105"/>
      <c r="R510" s="105"/>
      <c r="S510" s="105"/>
      <c r="AR510" s="93"/>
      <c r="AS510" s="93"/>
      <c r="AW510" s="93"/>
    </row>
    <row r="511" spans="2:49" s="83" customFormat="1" ht="16.5" customHeight="1" hidden="1">
      <c r="B511" s="82"/>
      <c r="D511" s="84"/>
      <c r="E511" s="130" t="s">
        <v>298</v>
      </c>
      <c r="F511" s="109" t="s">
        <v>218</v>
      </c>
      <c r="H511" s="610"/>
      <c r="I511" s="157"/>
      <c r="J511" s="614">
        <f t="shared" si="3"/>
        <v>0</v>
      </c>
      <c r="K511" s="100"/>
      <c r="L511" s="103"/>
      <c r="M511" s="103"/>
      <c r="N511" s="103"/>
      <c r="O511" s="103"/>
      <c r="P511" s="103"/>
      <c r="Q511" s="103"/>
      <c r="R511" s="103"/>
      <c r="S511" s="103"/>
      <c r="AR511" s="85"/>
      <c r="AS511" s="85"/>
      <c r="AW511" s="85"/>
    </row>
    <row r="512" spans="2:49" s="92" customFormat="1" ht="16.5" customHeight="1" hidden="1">
      <c r="B512" s="91"/>
      <c r="D512" s="84"/>
      <c r="E512" s="130" t="s">
        <v>298</v>
      </c>
      <c r="F512" s="108" t="s">
        <v>94</v>
      </c>
      <c r="H512" s="609"/>
      <c r="I512" s="157"/>
      <c r="J512" s="614">
        <f t="shared" si="3"/>
        <v>0</v>
      </c>
      <c r="K512" s="102"/>
      <c r="L512" s="105"/>
      <c r="M512" s="105"/>
      <c r="N512" s="105"/>
      <c r="O512" s="105"/>
      <c r="P512" s="105"/>
      <c r="Q512" s="105"/>
      <c r="R512" s="105"/>
      <c r="S512" s="105"/>
      <c r="AR512" s="93"/>
      <c r="AS512" s="93"/>
      <c r="AW512" s="93"/>
    </row>
    <row r="513" spans="2:49" s="83" customFormat="1" ht="16.5" customHeight="1" hidden="1">
      <c r="B513" s="82"/>
      <c r="D513" s="84"/>
      <c r="E513" s="130" t="s">
        <v>298</v>
      </c>
      <c r="F513" s="109" t="s">
        <v>218</v>
      </c>
      <c r="H513" s="610"/>
      <c r="I513" s="157"/>
      <c r="J513" s="614">
        <f t="shared" si="3"/>
        <v>0</v>
      </c>
      <c r="K513" s="100"/>
      <c r="L513" s="103"/>
      <c r="M513" s="103"/>
      <c r="N513" s="103"/>
      <c r="O513" s="103"/>
      <c r="P513" s="103"/>
      <c r="Q513" s="103"/>
      <c r="R513" s="103"/>
      <c r="S513" s="103"/>
      <c r="AR513" s="85"/>
      <c r="AS513" s="85"/>
      <c r="AW513" s="85"/>
    </row>
    <row r="514" spans="2:63" s="79" customFormat="1" ht="16.5" customHeight="1" hidden="1">
      <c r="B514" s="70"/>
      <c r="C514" s="87"/>
      <c r="D514" s="87"/>
      <c r="E514" s="551" t="s">
        <v>948</v>
      </c>
      <c r="F514" s="113" t="s">
        <v>949</v>
      </c>
      <c r="G514" s="89" t="s">
        <v>11</v>
      </c>
      <c r="H514" s="611"/>
      <c r="I514" s="157"/>
      <c r="J514" s="614">
        <f t="shared" si="3"/>
        <v>0</v>
      </c>
      <c r="K514" s="101"/>
      <c r="L514" s="378"/>
      <c r="M514" s="377"/>
      <c r="N514" s="377"/>
      <c r="O514" s="377"/>
      <c r="P514" s="377"/>
      <c r="Q514" s="377"/>
      <c r="R514" s="377"/>
      <c r="S514" s="104"/>
      <c r="AP514" s="80"/>
      <c r="AR514" s="80"/>
      <c r="AS514" s="80"/>
      <c r="AW514" s="80"/>
      <c r="BC514" s="81"/>
      <c r="BD514" s="81"/>
      <c r="BE514" s="81"/>
      <c r="BF514" s="81"/>
      <c r="BG514" s="81"/>
      <c r="BH514" s="80"/>
      <c r="BI514" s="81"/>
      <c r="BJ514" s="80"/>
      <c r="BK514" s="80"/>
    </row>
    <row r="515" spans="2:63" s="79" customFormat="1" ht="16.5" customHeight="1" hidden="1">
      <c r="B515" s="70"/>
      <c r="C515" s="71"/>
      <c r="D515" s="71"/>
      <c r="E515" s="114" t="s">
        <v>950</v>
      </c>
      <c r="F515" s="110" t="s">
        <v>951</v>
      </c>
      <c r="G515" s="73" t="s">
        <v>343</v>
      </c>
      <c r="H515" s="601"/>
      <c r="I515" s="157"/>
      <c r="J515" s="614">
        <f t="shared" si="3"/>
        <v>0</v>
      </c>
      <c r="K515" s="101"/>
      <c r="L515" s="376"/>
      <c r="M515" s="377"/>
      <c r="N515" s="377"/>
      <c r="O515" s="377"/>
      <c r="P515" s="377"/>
      <c r="Q515" s="377"/>
      <c r="R515" s="377"/>
      <c r="S515" s="104"/>
      <c r="AP515" s="80"/>
      <c r="AR515" s="80"/>
      <c r="AS515" s="80"/>
      <c r="AW515" s="80"/>
      <c r="BC515" s="81"/>
      <c r="BD515" s="81"/>
      <c r="BE515" s="81"/>
      <c r="BF515" s="81"/>
      <c r="BG515" s="81"/>
      <c r="BH515" s="80"/>
      <c r="BI515" s="81"/>
      <c r="BJ515" s="80"/>
      <c r="BK515" s="80"/>
    </row>
    <row r="516" spans="2:49" s="92" customFormat="1" ht="16.5" customHeight="1" hidden="1">
      <c r="B516" s="91"/>
      <c r="D516" s="84"/>
      <c r="E516" s="130" t="s">
        <v>298</v>
      </c>
      <c r="F516" s="108" t="s">
        <v>952</v>
      </c>
      <c r="H516" s="609"/>
      <c r="I516" s="157"/>
      <c r="J516" s="614">
        <f t="shared" si="3"/>
        <v>0</v>
      </c>
      <c r="K516" s="102"/>
      <c r="L516" s="105"/>
      <c r="M516" s="105"/>
      <c r="N516" s="105"/>
      <c r="O516" s="105"/>
      <c r="P516" s="105"/>
      <c r="Q516" s="105"/>
      <c r="R516" s="105"/>
      <c r="S516" s="105"/>
      <c r="AR516" s="93"/>
      <c r="AS516" s="93"/>
      <c r="AW516" s="93"/>
    </row>
    <row r="517" spans="2:49" s="83" customFormat="1" ht="16.5" customHeight="1" hidden="1">
      <c r="B517" s="82"/>
      <c r="D517" s="84"/>
      <c r="E517" s="130" t="s">
        <v>298</v>
      </c>
      <c r="F517" s="109" t="s">
        <v>953</v>
      </c>
      <c r="H517" s="610"/>
      <c r="I517" s="157"/>
      <c r="J517" s="614">
        <f t="shared" si="3"/>
        <v>0</v>
      </c>
      <c r="K517" s="100"/>
      <c r="L517" s="103"/>
      <c r="M517" s="103"/>
      <c r="N517" s="103"/>
      <c r="O517" s="103"/>
      <c r="P517" s="103"/>
      <c r="Q517" s="103"/>
      <c r="R517" s="103"/>
      <c r="S517" s="103"/>
      <c r="AR517" s="85"/>
      <c r="AS517" s="85"/>
      <c r="AW517" s="85"/>
    </row>
    <row r="518" spans="2:63" s="79" customFormat="1" ht="14.25" customHeight="1">
      <c r="B518" s="70"/>
      <c r="C518" s="71"/>
      <c r="D518" s="71"/>
      <c r="E518" s="114" t="s">
        <v>954</v>
      </c>
      <c r="F518" s="110" t="s">
        <v>113</v>
      </c>
      <c r="G518" s="73" t="s">
        <v>347</v>
      </c>
      <c r="H518" s="74">
        <f>2*3.4+(2*1.4)</f>
        <v>9.6</v>
      </c>
      <c r="I518" s="157"/>
      <c r="J518" s="614">
        <f t="shared" si="3"/>
        <v>0</v>
      </c>
      <c r="K518" s="101"/>
      <c r="L518" s="376"/>
      <c r="M518" s="377"/>
      <c r="N518" s="377"/>
      <c r="O518" s="377"/>
      <c r="P518" s="377"/>
      <c r="Q518" s="377"/>
      <c r="R518" s="377"/>
      <c r="S518" s="104"/>
      <c r="AP518" s="80"/>
      <c r="AR518" s="80"/>
      <c r="AS518" s="80"/>
      <c r="AW518" s="80"/>
      <c r="BC518" s="81"/>
      <c r="BD518" s="81"/>
      <c r="BE518" s="81"/>
      <c r="BF518" s="81"/>
      <c r="BG518" s="81"/>
      <c r="BH518" s="80"/>
      <c r="BI518" s="81"/>
      <c r="BJ518" s="80"/>
      <c r="BK518" s="80"/>
    </row>
    <row r="519" spans="2:49" s="83" customFormat="1" ht="12.75" customHeight="1" hidden="1">
      <c r="B519" s="82"/>
      <c r="D519" s="84"/>
      <c r="E519" s="130" t="s">
        <v>298</v>
      </c>
      <c r="F519" s="109" t="s">
        <v>955</v>
      </c>
      <c r="H519" s="610"/>
      <c r="I519" s="157"/>
      <c r="J519" s="614">
        <f t="shared" si="3"/>
        <v>0</v>
      </c>
      <c r="K519" s="100"/>
      <c r="L519" s="103"/>
      <c r="M519" s="103"/>
      <c r="N519" s="103"/>
      <c r="O519" s="103"/>
      <c r="P519" s="103"/>
      <c r="Q519" s="103"/>
      <c r="R519" s="103"/>
      <c r="S519" s="103"/>
      <c r="AR519" s="85"/>
      <c r="AS519" s="85"/>
      <c r="AW519" s="85"/>
    </row>
    <row r="520" spans="2:63" s="79" customFormat="1" ht="14.25" customHeight="1">
      <c r="B520" s="70"/>
      <c r="C520" s="71"/>
      <c r="D520" s="71"/>
      <c r="E520" s="114" t="s">
        <v>956</v>
      </c>
      <c r="F520" s="110" t="s">
        <v>623</v>
      </c>
      <c r="G520" s="73" t="s">
        <v>347</v>
      </c>
      <c r="H520" s="74">
        <v>5</v>
      </c>
      <c r="I520" s="157"/>
      <c r="J520" s="614">
        <f t="shared" si="3"/>
        <v>0</v>
      </c>
      <c r="K520" s="101"/>
      <c r="L520" s="376"/>
      <c r="M520" s="377"/>
      <c r="N520" s="377"/>
      <c r="O520" s="377"/>
      <c r="P520" s="377"/>
      <c r="Q520" s="377"/>
      <c r="R520" s="377"/>
      <c r="S520" s="104"/>
      <c r="AP520" s="80"/>
      <c r="AR520" s="80"/>
      <c r="AS520" s="80"/>
      <c r="AW520" s="80"/>
      <c r="BC520" s="81"/>
      <c r="BD520" s="81"/>
      <c r="BE520" s="81"/>
      <c r="BF520" s="81"/>
      <c r="BG520" s="81"/>
      <c r="BH520" s="80"/>
      <c r="BI520" s="81"/>
      <c r="BJ520" s="80"/>
      <c r="BK520" s="80"/>
    </row>
    <row r="521" spans="2:49" s="92" customFormat="1" ht="12.75" customHeight="1" hidden="1">
      <c r="B521" s="91"/>
      <c r="D521" s="84"/>
      <c r="E521" s="130" t="s">
        <v>298</v>
      </c>
      <c r="F521" s="108" t="s">
        <v>89</v>
      </c>
      <c r="H521" s="609"/>
      <c r="I521" s="157"/>
      <c r="J521" s="614">
        <f t="shared" si="3"/>
        <v>0</v>
      </c>
      <c r="K521" s="102"/>
      <c r="L521" s="105"/>
      <c r="M521" s="105"/>
      <c r="N521" s="105"/>
      <c r="O521" s="105"/>
      <c r="P521" s="105"/>
      <c r="Q521" s="105"/>
      <c r="R521" s="105"/>
      <c r="S521" s="105"/>
      <c r="AR521" s="93"/>
      <c r="AS521" s="93"/>
      <c r="AW521" s="93"/>
    </row>
    <row r="522" spans="2:49" s="83" customFormat="1" ht="12.75" customHeight="1" hidden="1">
      <c r="B522" s="82"/>
      <c r="D522" s="84"/>
      <c r="E522" s="130" t="s">
        <v>298</v>
      </c>
      <c r="F522" s="109" t="s">
        <v>957</v>
      </c>
      <c r="H522" s="610"/>
      <c r="I522" s="157"/>
      <c r="J522" s="614">
        <f t="shared" si="3"/>
        <v>0</v>
      </c>
      <c r="K522" s="100"/>
      <c r="L522" s="103"/>
      <c r="M522" s="103"/>
      <c r="N522" s="103"/>
      <c r="O522" s="103"/>
      <c r="P522" s="103"/>
      <c r="Q522" s="103"/>
      <c r="R522" s="103"/>
      <c r="S522" s="103"/>
      <c r="AR522" s="85"/>
      <c r="AS522" s="85"/>
      <c r="AW522" s="85"/>
    </row>
    <row r="523" spans="2:49" s="92" customFormat="1" ht="12.75" customHeight="1" hidden="1">
      <c r="B523" s="91"/>
      <c r="D523" s="84"/>
      <c r="E523" s="130" t="s">
        <v>298</v>
      </c>
      <c r="F523" s="108" t="s">
        <v>90</v>
      </c>
      <c r="H523" s="609"/>
      <c r="I523" s="157"/>
      <c r="J523" s="614">
        <f t="shared" si="3"/>
        <v>0</v>
      </c>
      <c r="K523" s="102"/>
      <c r="L523" s="105"/>
      <c r="M523" s="105"/>
      <c r="N523" s="105"/>
      <c r="O523" s="105"/>
      <c r="P523" s="105"/>
      <c r="Q523" s="105"/>
      <c r="R523" s="105"/>
      <c r="S523" s="105"/>
      <c r="AR523" s="93"/>
      <c r="AS523" s="93"/>
      <c r="AW523" s="93"/>
    </row>
    <row r="524" spans="2:49" s="83" customFormat="1" ht="12.75" customHeight="1" hidden="1">
      <c r="B524" s="82"/>
      <c r="D524" s="84"/>
      <c r="E524" s="130" t="s">
        <v>298</v>
      </c>
      <c r="F524" s="109" t="s">
        <v>958</v>
      </c>
      <c r="H524" s="610"/>
      <c r="I524" s="157"/>
      <c r="J524" s="614">
        <f t="shared" si="3"/>
        <v>0</v>
      </c>
      <c r="K524" s="100"/>
      <c r="L524" s="103"/>
      <c r="M524" s="103"/>
      <c r="N524" s="103"/>
      <c r="O524" s="103"/>
      <c r="P524" s="103"/>
      <c r="Q524" s="103"/>
      <c r="R524" s="103"/>
      <c r="S524" s="103"/>
      <c r="AR524" s="85"/>
      <c r="AS524" s="85"/>
      <c r="AW524" s="85"/>
    </row>
    <row r="525" spans="2:49" s="92" customFormat="1" ht="12.75" customHeight="1" hidden="1">
      <c r="B525" s="91"/>
      <c r="D525" s="84"/>
      <c r="E525" s="130" t="s">
        <v>298</v>
      </c>
      <c r="F525" s="108" t="s">
        <v>91</v>
      </c>
      <c r="H525" s="609"/>
      <c r="I525" s="157"/>
      <c r="J525" s="614">
        <f t="shared" si="3"/>
        <v>0</v>
      </c>
      <c r="K525" s="102"/>
      <c r="L525" s="105"/>
      <c r="M525" s="105"/>
      <c r="N525" s="105"/>
      <c r="O525" s="105"/>
      <c r="P525" s="105"/>
      <c r="Q525" s="105"/>
      <c r="R525" s="105"/>
      <c r="S525" s="105"/>
      <c r="AR525" s="93"/>
      <c r="AS525" s="93"/>
      <c r="AW525" s="93"/>
    </row>
    <row r="526" spans="2:49" s="83" customFormat="1" ht="12.75" customHeight="1" hidden="1">
      <c r="B526" s="82"/>
      <c r="D526" s="84"/>
      <c r="E526" s="130" t="s">
        <v>298</v>
      </c>
      <c r="F526" s="109" t="s">
        <v>959</v>
      </c>
      <c r="H526" s="610"/>
      <c r="I526" s="157"/>
      <c r="J526" s="614">
        <f t="shared" si="3"/>
        <v>0</v>
      </c>
      <c r="K526" s="100"/>
      <c r="L526" s="103"/>
      <c r="M526" s="103"/>
      <c r="N526" s="103"/>
      <c r="O526" s="103"/>
      <c r="P526" s="103"/>
      <c r="Q526" s="103"/>
      <c r="R526" s="103"/>
      <c r="S526" s="103"/>
      <c r="AR526" s="85"/>
      <c r="AS526" s="85"/>
      <c r="AW526" s="85"/>
    </row>
    <row r="527" spans="2:63" s="79" customFormat="1" ht="14.25" customHeight="1">
      <c r="B527" s="70"/>
      <c r="C527" s="175"/>
      <c r="D527" s="175"/>
      <c r="E527" s="178" t="s">
        <v>74</v>
      </c>
      <c r="F527" s="179" t="s">
        <v>378</v>
      </c>
      <c r="G527" s="180" t="s">
        <v>343</v>
      </c>
      <c r="H527" s="181">
        <f>5*3.4*2+(1.4*1.6)</f>
        <v>36.24</v>
      </c>
      <c r="I527" s="182"/>
      <c r="J527" s="465">
        <f t="shared" si="3"/>
        <v>0</v>
      </c>
      <c r="K527" s="101"/>
      <c r="L527" s="376"/>
      <c r="M527" s="377"/>
      <c r="N527" s="377"/>
      <c r="O527" s="377"/>
      <c r="P527" s="377"/>
      <c r="Q527" s="377"/>
      <c r="R527" s="377"/>
      <c r="S527" s="104"/>
      <c r="AP527" s="80"/>
      <c r="AR527" s="80"/>
      <c r="AS527" s="80"/>
      <c r="AW527" s="80"/>
      <c r="BC527" s="81"/>
      <c r="BD527" s="81"/>
      <c r="BE527" s="81"/>
      <c r="BF527" s="81"/>
      <c r="BG527" s="81"/>
      <c r="BH527" s="80"/>
      <c r="BI527" s="81"/>
      <c r="BJ527" s="80"/>
      <c r="BK527" s="80"/>
    </row>
    <row r="528" spans="2:49" s="83" customFormat="1" ht="12.75" customHeight="1" hidden="1">
      <c r="B528" s="82"/>
      <c r="D528" s="84"/>
      <c r="E528" s="130" t="s">
        <v>298</v>
      </c>
      <c r="F528" s="109" t="s">
        <v>960</v>
      </c>
      <c r="H528" s="610"/>
      <c r="I528" s="476"/>
      <c r="J528" s="407"/>
      <c r="K528" s="100"/>
      <c r="L528" s="103"/>
      <c r="M528" s="103"/>
      <c r="N528" s="103"/>
      <c r="O528" s="103"/>
      <c r="P528" s="103"/>
      <c r="Q528" s="103"/>
      <c r="R528" s="103"/>
      <c r="S528" s="103"/>
      <c r="AR528" s="85"/>
      <c r="AS528" s="85"/>
      <c r="AW528" s="85"/>
    </row>
    <row r="529" spans="2:61" s="95" customFormat="1" ht="27" customHeight="1" hidden="1">
      <c r="B529" s="94"/>
      <c r="D529" s="96"/>
      <c r="E529" s="535" t="s">
        <v>342</v>
      </c>
      <c r="F529" s="112" t="s">
        <v>961</v>
      </c>
      <c r="H529" s="608"/>
      <c r="I529" s="157"/>
      <c r="J529" s="231">
        <f>BI529</f>
        <v>0</v>
      </c>
      <c r="K529" s="433"/>
      <c r="L529" s="161"/>
      <c r="M529" s="161"/>
      <c r="N529" s="375"/>
      <c r="O529" s="161"/>
      <c r="P529" s="375"/>
      <c r="Q529" s="161"/>
      <c r="R529" s="375"/>
      <c r="S529" s="161"/>
      <c r="AP529" s="96"/>
      <c r="AR529" s="97"/>
      <c r="AS529" s="97"/>
      <c r="AW529" s="96"/>
      <c r="BI529" s="98"/>
    </row>
    <row r="530" spans="2:63" s="79" customFormat="1" ht="30.75" customHeight="1" hidden="1">
      <c r="B530" s="70"/>
      <c r="C530" s="71"/>
      <c r="D530" s="71"/>
      <c r="E530" s="114" t="s">
        <v>962</v>
      </c>
      <c r="F530" s="110" t="s">
        <v>963</v>
      </c>
      <c r="G530" s="73" t="s">
        <v>11</v>
      </c>
      <c r="H530" s="601"/>
      <c r="I530" s="157"/>
      <c r="J530" s="614">
        <f>ROUND(I530*H530,2)</f>
        <v>0</v>
      </c>
      <c r="K530" s="101"/>
      <c r="L530" s="376"/>
      <c r="M530" s="377"/>
      <c r="N530" s="377"/>
      <c r="O530" s="377"/>
      <c r="P530" s="377"/>
      <c r="Q530" s="377"/>
      <c r="R530" s="377"/>
      <c r="S530" s="104"/>
      <c r="AP530" s="80"/>
      <c r="AR530" s="80"/>
      <c r="AS530" s="80"/>
      <c r="AW530" s="80"/>
      <c r="BC530" s="81"/>
      <c r="BD530" s="81"/>
      <c r="BE530" s="81"/>
      <c r="BF530" s="81"/>
      <c r="BG530" s="81"/>
      <c r="BH530" s="80"/>
      <c r="BI530" s="81"/>
      <c r="BJ530" s="80"/>
      <c r="BK530" s="80"/>
    </row>
    <row r="531" spans="2:49" s="83" customFormat="1" ht="12.75" customHeight="1" hidden="1">
      <c r="B531" s="82"/>
      <c r="D531" s="84"/>
      <c r="E531" s="130" t="s">
        <v>298</v>
      </c>
      <c r="F531" s="109" t="s">
        <v>964</v>
      </c>
      <c r="H531" s="610"/>
      <c r="I531" s="157"/>
      <c r="J531" s="407"/>
      <c r="K531" s="100"/>
      <c r="L531" s="103"/>
      <c r="M531" s="103"/>
      <c r="N531" s="103"/>
      <c r="O531" s="103"/>
      <c r="P531" s="103"/>
      <c r="Q531" s="103"/>
      <c r="R531" s="103"/>
      <c r="S531" s="103"/>
      <c r="AR531" s="85"/>
      <c r="AS531" s="85"/>
      <c r="AW531" s="85"/>
    </row>
    <row r="532" spans="2:63" s="79" customFormat="1" ht="22.5" customHeight="1" hidden="1">
      <c r="B532" s="70"/>
      <c r="C532" s="71"/>
      <c r="D532" s="71"/>
      <c r="E532" s="114" t="s">
        <v>965</v>
      </c>
      <c r="F532" s="110" t="s">
        <v>1009</v>
      </c>
      <c r="G532" s="73" t="s">
        <v>11</v>
      </c>
      <c r="H532" s="601"/>
      <c r="I532" s="157"/>
      <c r="J532" s="614">
        <f>ROUND(I532*H532,2)</f>
        <v>0</v>
      </c>
      <c r="K532" s="101"/>
      <c r="L532" s="376"/>
      <c r="M532" s="377"/>
      <c r="N532" s="377"/>
      <c r="O532" s="377"/>
      <c r="P532" s="377"/>
      <c r="Q532" s="377"/>
      <c r="R532" s="377"/>
      <c r="S532" s="104"/>
      <c r="AP532" s="80"/>
      <c r="AR532" s="80"/>
      <c r="AS532" s="80"/>
      <c r="AW532" s="80"/>
      <c r="BC532" s="81"/>
      <c r="BD532" s="81"/>
      <c r="BE532" s="81"/>
      <c r="BF532" s="81"/>
      <c r="BG532" s="81"/>
      <c r="BH532" s="80"/>
      <c r="BI532" s="81"/>
      <c r="BJ532" s="80"/>
      <c r="BK532" s="80"/>
    </row>
    <row r="533" spans="2:49" s="83" customFormat="1" ht="12.75" customHeight="1" hidden="1">
      <c r="B533" s="82"/>
      <c r="D533" s="84"/>
      <c r="E533" s="130" t="s">
        <v>298</v>
      </c>
      <c r="F533" s="109" t="s">
        <v>1010</v>
      </c>
      <c r="H533" s="610"/>
      <c r="I533" s="157"/>
      <c r="J533" s="407"/>
      <c r="K533" s="100"/>
      <c r="L533" s="103"/>
      <c r="M533" s="103"/>
      <c r="N533" s="103"/>
      <c r="O533" s="103"/>
      <c r="P533" s="103"/>
      <c r="Q533" s="103"/>
      <c r="R533" s="103"/>
      <c r="S533" s="103"/>
      <c r="AR533" s="85"/>
      <c r="AS533" s="85"/>
      <c r="AW533" s="85"/>
    </row>
    <row r="534" spans="2:63" s="79" customFormat="1" ht="22.5" customHeight="1" hidden="1">
      <c r="B534" s="70"/>
      <c r="C534" s="71"/>
      <c r="D534" s="71"/>
      <c r="E534" s="114" t="s">
        <v>1011</v>
      </c>
      <c r="F534" s="110" t="s">
        <v>1012</v>
      </c>
      <c r="G534" s="73" t="s">
        <v>11</v>
      </c>
      <c r="H534" s="601"/>
      <c r="I534" s="157"/>
      <c r="J534" s="614">
        <f>ROUND(I534*H534,2)</f>
        <v>0</v>
      </c>
      <c r="K534" s="101"/>
      <c r="L534" s="376"/>
      <c r="M534" s="377"/>
      <c r="N534" s="377"/>
      <c r="O534" s="377"/>
      <c r="P534" s="377"/>
      <c r="Q534" s="377"/>
      <c r="R534" s="377"/>
      <c r="S534" s="104"/>
      <c r="AP534" s="80"/>
      <c r="AR534" s="80"/>
      <c r="AS534" s="80"/>
      <c r="AW534" s="80"/>
      <c r="BC534" s="81"/>
      <c r="BD534" s="81"/>
      <c r="BE534" s="81"/>
      <c r="BF534" s="81"/>
      <c r="BG534" s="81"/>
      <c r="BH534" s="80"/>
      <c r="BI534" s="81"/>
      <c r="BJ534" s="80"/>
      <c r="BK534" s="80"/>
    </row>
    <row r="535" spans="2:49" s="83" customFormat="1" ht="12.75" customHeight="1" hidden="1">
      <c r="B535" s="82"/>
      <c r="D535" s="84"/>
      <c r="E535" s="130" t="s">
        <v>298</v>
      </c>
      <c r="F535" s="109" t="s">
        <v>1013</v>
      </c>
      <c r="H535" s="610"/>
      <c r="I535" s="157"/>
      <c r="J535" s="407"/>
      <c r="K535" s="100"/>
      <c r="L535" s="103"/>
      <c r="M535" s="103"/>
      <c r="N535" s="103"/>
      <c r="O535" s="103"/>
      <c r="P535" s="103"/>
      <c r="Q535" s="103"/>
      <c r="R535" s="103"/>
      <c r="S535" s="103"/>
      <c r="AR535" s="85"/>
      <c r="AS535" s="85"/>
      <c r="AW535" s="85"/>
    </row>
    <row r="536" spans="2:63" s="79" customFormat="1" ht="22.5" customHeight="1" hidden="1">
      <c r="B536" s="70"/>
      <c r="C536" s="71"/>
      <c r="D536" s="71"/>
      <c r="E536" s="114" t="s">
        <v>1014</v>
      </c>
      <c r="F536" s="110" t="s">
        <v>1015</v>
      </c>
      <c r="G536" s="73" t="s">
        <v>11</v>
      </c>
      <c r="H536" s="601"/>
      <c r="I536" s="157"/>
      <c r="J536" s="614">
        <f>ROUND(I536*H536,2)</f>
        <v>0</v>
      </c>
      <c r="K536" s="101"/>
      <c r="L536" s="376"/>
      <c r="M536" s="377"/>
      <c r="N536" s="377"/>
      <c r="O536" s="377"/>
      <c r="P536" s="377"/>
      <c r="Q536" s="377"/>
      <c r="R536" s="377"/>
      <c r="S536" s="104"/>
      <c r="AP536" s="80"/>
      <c r="AR536" s="80"/>
      <c r="AS536" s="80"/>
      <c r="AW536" s="80"/>
      <c r="BC536" s="81"/>
      <c r="BD536" s="81"/>
      <c r="BE536" s="81"/>
      <c r="BF536" s="81"/>
      <c r="BG536" s="81"/>
      <c r="BH536" s="80"/>
      <c r="BI536" s="81"/>
      <c r="BJ536" s="80"/>
      <c r="BK536" s="80"/>
    </row>
    <row r="537" spans="2:49" s="83" customFormat="1" ht="12.75" customHeight="1" hidden="1">
      <c r="B537" s="82"/>
      <c r="D537" s="84"/>
      <c r="E537" s="130" t="s">
        <v>298</v>
      </c>
      <c r="F537" s="109" t="s">
        <v>1016</v>
      </c>
      <c r="H537" s="610"/>
      <c r="I537" s="157"/>
      <c r="J537" s="407"/>
      <c r="K537" s="100"/>
      <c r="L537" s="103"/>
      <c r="M537" s="103"/>
      <c r="N537" s="103"/>
      <c r="O537" s="103"/>
      <c r="P537" s="103"/>
      <c r="Q537" s="103"/>
      <c r="R537" s="103"/>
      <c r="S537" s="103"/>
      <c r="AR537" s="85"/>
      <c r="AS537" s="85"/>
      <c r="AW537" s="85"/>
    </row>
    <row r="538" spans="2:63" s="79" customFormat="1" ht="22.5" customHeight="1" hidden="1">
      <c r="B538" s="70"/>
      <c r="C538" s="71"/>
      <c r="D538" s="71"/>
      <c r="E538" s="114" t="s">
        <v>1017</v>
      </c>
      <c r="F538" s="110" t="s">
        <v>1018</v>
      </c>
      <c r="G538" s="73" t="s">
        <v>11</v>
      </c>
      <c r="H538" s="601"/>
      <c r="I538" s="157"/>
      <c r="J538" s="614">
        <f>ROUND(I538*H538,2)</f>
        <v>0</v>
      </c>
      <c r="K538" s="101"/>
      <c r="L538" s="376"/>
      <c r="M538" s="377"/>
      <c r="N538" s="377"/>
      <c r="O538" s="377"/>
      <c r="P538" s="377"/>
      <c r="Q538" s="377"/>
      <c r="R538" s="377"/>
      <c r="S538" s="104"/>
      <c r="AP538" s="80"/>
      <c r="AR538" s="80"/>
      <c r="AS538" s="80"/>
      <c r="AW538" s="80"/>
      <c r="BC538" s="81"/>
      <c r="BD538" s="81"/>
      <c r="BE538" s="81"/>
      <c r="BF538" s="81"/>
      <c r="BG538" s="81"/>
      <c r="BH538" s="80"/>
      <c r="BI538" s="81"/>
      <c r="BJ538" s="80"/>
      <c r="BK538" s="80"/>
    </row>
    <row r="539" spans="2:49" s="83" customFormat="1" ht="12.75" customHeight="1" hidden="1">
      <c r="B539" s="82"/>
      <c r="D539" s="84"/>
      <c r="E539" s="130" t="s">
        <v>298</v>
      </c>
      <c r="F539" s="109" t="s">
        <v>1019</v>
      </c>
      <c r="H539" s="610"/>
      <c r="I539" s="157"/>
      <c r="J539" s="407"/>
      <c r="K539" s="100"/>
      <c r="L539" s="103"/>
      <c r="M539" s="103"/>
      <c r="N539" s="103"/>
      <c r="O539" s="103"/>
      <c r="P539" s="103"/>
      <c r="Q539" s="103"/>
      <c r="R539" s="103"/>
      <c r="S539" s="103"/>
      <c r="AR539" s="85"/>
      <c r="AS539" s="85"/>
      <c r="AW539" s="85"/>
    </row>
    <row r="540" spans="2:63" s="79" customFormat="1" ht="22.5" customHeight="1" hidden="1">
      <c r="B540" s="70"/>
      <c r="C540" s="71"/>
      <c r="D540" s="71"/>
      <c r="E540" s="114" t="s">
        <v>1020</v>
      </c>
      <c r="F540" s="110" t="s">
        <v>1021</v>
      </c>
      <c r="G540" s="73" t="s">
        <v>11</v>
      </c>
      <c r="H540" s="601"/>
      <c r="I540" s="157"/>
      <c r="J540" s="614">
        <f>ROUND(I540*H540,2)</f>
        <v>0</v>
      </c>
      <c r="K540" s="101"/>
      <c r="L540" s="376"/>
      <c r="M540" s="377"/>
      <c r="N540" s="377"/>
      <c r="O540" s="377"/>
      <c r="P540" s="377"/>
      <c r="Q540" s="377"/>
      <c r="R540" s="377"/>
      <c r="S540" s="104"/>
      <c r="AP540" s="80"/>
      <c r="AR540" s="80"/>
      <c r="AS540" s="80"/>
      <c r="AW540" s="80"/>
      <c r="BC540" s="81"/>
      <c r="BD540" s="81"/>
      <c r="BE540" s="81"/>
      <c r="BF540" s="81"/>
      <c r="BG540" s="81"/>
      <c r="BH540" s="80"/>
      <c r="BI540" s="81"/>
      <c r="BJ540" s="80"/>
      <c r="BK540" s="80"/>
    </row>
    <row r="541" spans="2:49" s="83" customFormat="1" ht="12.75" customHeight="1" hidden="1">
      <c r="B541" s="82"/>
      <c r="D541" s="84"/>
      <c r="E541" s="130" t="s">
        <v>298</v>
      </c>
      <c r="F541" s="109" t="s">
        <v>1022</v>
      </c>
      <c r="H541" s="610"/>
      <c r="I541" s="157"/>
      <c r="J541" s="407"/>
      <c r="K541" s="100"/>
      <c r="L541" s="103"/>
      <c r="M541" s="103"/>
      <c r="N541" s="103"/>
      <c r="O541" s="103"/>
      <c r="P541" s="103"/>
      <c r="Q541" s="103"/>
      <c r="R541" s="103"/>
      <c r="S541" s="103"/>
      <c r="AR541" s="85"/>
      <c r="AS541" s="85"/>
      <c r="AW541" s="85"/>
    </row>
    <row r="542" spans="2:63" s="79" customFormat="1" ht="33.75" customHeight="1" hidden="1">
      <c r="B542" s="70"/>
      <c r="C542" s="71"/>
      <c r="D542" s="71"/>
      <c r="E542" s="114" t="s">
        <v>1023</v>
      </c>
      <c r="F542" s="110" t="s">
        <v>1024</v>
      </c>
      <c r="G542" s="73" t="s">
        <v>11</v>
      </c>
      <c r="H542" s="601"/>
      <c r="I542" s="157"/>
      <c r="J542" s="614">
        <f>ROUND(I542*H542,2)</f>
        <v>0</v>
      </c>
      <c r="K542" s="101"/>
      <c r="L542" s="376"/>
      <c r="M542" s="377"/>
      <c r="N542" s="377"/>
      <c r="O542" s="377"/>
      <c r="P542" s="377"/>
      <c r="Q542" s="377"/>
      <c r="R542" s="377"/>
      <c r="S542" s="104"/>
      <c r="AP542" s="80"/>
      <c r="AR542" s="80"/>
      <c r="AS542" s="80"/>
      <c r="AW542" s="80"/>
      <c r="BC542" s="81"/>
      <c r="BD542" s="81"/>
      <c r="BE542" s="81"/>
      <c r="BF542" s="81"/>
      <c r="BG542" s="81"/>
      <c r="BH542" s="80"/>
      <c r="BI542" s="81"/>
      <c r="BJ542" s="80"/>
      <c r="BK542" s="80"/>
    </row>
    <row r="543" spans="2:63" s="79" customFormat="1" ht="16.5" customHeight="1" hidden="1">
      <c r="B543" s="70"/>
      <c r="C543" s="87"/>
      <c r="D543" s="87"/>
      <c r="E543" s="551" t="s">
        <v>1025</v>
      </c>
      <c r="F543" s="113" t="s">
        <v>1026</v>
      </c>
      <c r="G543" s="89" t="s">
        <v>343</v>
      </c>
      <c r="H543" s="611"/>
      <c r="I543" s="157"/>
      <c r="J543" s="450">
        <f>ROUND(I543*H543,2)</f>
        <v>0</v>
      </c>
      <c r="K543" s="101"/>
      <c r="L543" s="378"/>
      <c r="M543" s="377"/>
      <c r="N543" s="377"/>
      <c r="O543" s="377"/>
      <c r="P543" s="377"/>
      <c r="Q543" s="377"/>
      <c r="R543" s="377"/>
      <c r="S543" s="104"/>
      <c r="AP543" s="80"/>
      <c r="AR543" s="80"/>
      <c r="AS543" s="80"/>
      <c r="AW543" s="80"/>
      <c r="BC543" s="81"/>
      <c r="BD543" s="81"/>
      <c r="BE543" s="81"/>
      <c r="BF543" s="81"/>
      <c r="BG543" s="81"/>
      <c r="BH543" s="80"/>
      <c r="BI543" s="81"/>
      <c r="BJ543" s="80"/>
      <c r="BK543" s="80"/>
    </row>
    <row r="544" spans="2:49" s="83" customFormat="1" ht="12.75" customHeight="1" hidden="1">
      <c r="B544" s="82"/>
      <c r="D544" s="84"/>
      <c r="E544" s="130" t="s">
        <v>298</v>
      </c>
      <c r="F544" s="109" t="s">
        <v>1027</v>
      </c>
      <c r="H544" s="610"/>
      <c r="I544" s="157"/>
      <c r="J544" s="407"/>
      <c r="K544" s="100"/>
      <c r="L544" s="103"/>
      <c r="M544" s="103"/>
      <c r="N544" s="103"/>
      <c r="O544" s="103"/>
      <c r="P544" s="103"/>
      <c r="Q544" s="103"/>
      <c r="R544" s="103"/>
      <c r="S544" s="103"/>
      <c r="AR544" s="85"/>
      <c r="AS544" s="85"/>
      <c r="AW544" s="85"/>
    </row>
    <row r="545" spans="2:49" s="83" customFormat="1" ht="12.75" customHeight="1" hidden="1">
      <c r="B545" s="82"/>
      <c r="D545" s="84"/>
      <c r="E545" s="130" t="s">
        <v>298</v>
      </c>
      <c r="F545" s="109" t="s">
        <v>1028</v>
      </c>
      <c r="H545" s="610"/>
      <c r="I545" s="157"/>
      <c r="J545" s="407"/>
      <c r="K545" s="100"/>
      <c r="L545" s="103"/>
      <c r="M545" s="103"/>
      <c r="N545" s="103"/>
      <c r="O545" s="103"/>
      <c r="P545" s="103"/>
      <c r="Q545" s="103"/>
      <c r="R545" s="103"/>
      <c r="S545" s="103"/>
      <c r="AR545" s="85"/>
      <c r="AS545" s="85"/>
      <c r="AW545" s="85"/>
    </row>
    <row r="546" spans="2:49" s="83" customFormat="1" ht="12.75" customHeight="1" hidden="1">
      <c r="B546" s="82"/>
      <c r="D546" s="84"/>
      <c r="E546" s="130" t="s">
        <v>298</v>
      </c>
      <c r="F546" s="109" t="s">
        <v>1029</v>
      </c>
      <c r="H546" s="610"/>
      <c r="I546" s="157"/>
      <c r="J546" s="407"/>
      <c r="K546" s="100"/>
      <c r="L546" s="103"/>
      <c r="M546" s="103"/>
      <c r="N546" s="103"/>
      <c r="O546" s="103"/>
      <c r="P546" s="103"/>
      <c r="Q546" s="103"/>
      <c r="R546" s="103"/>
      <c r="S546" s="103"/>
      <c r="AR546" s="85"/>
      <c r="AS546" s="85"/>
      <c r="AW546" s="85"/>
    </row>
    <row r="547" spans="2:49" s="83" customFormat="1" ht="12.75" customHeight="1" hidden="1">
      <c r="B547" s="82"/>
      <c r="D547" s="84"/>
      <c r="E547" s="130" t="s">
        <v>298</v>
      </c>
      <c r="F547" s="109" t="s">
        <v>1030</v>
      </c>
      <c r="H547" s="610"/>
      <c r="I547" s="157"/>
      <c r="J547" s="407"/>
      <c r="K547" s="100"/>
      <c r="L547" s="103"/>
      <c r="M547" s="103"/>
      <c r="N547" s="103"/>
      <c r="O547" s="103"/>
      <c r="P547" s="103"/>
      <c r="Q547" s="103"/>
      <c r="R547" s="103"/>
      <c r="S547" s="103"/>
      <c r="AR547" s="85"/>
      <c r="AS547" s="85"/>
      <c r="AW547" s="85"/>
    </row>
    <row r="548" spans="2:49" s="83" customFormat="1" ht="25.5" customHeight="1" hidden="1">
      <c r="B548" s="82"/>
      <c r="D548" s="84"/>
      <c r="E548" s="130" t="s">
        <v>298</v>
      </c>
      <c r="F548" s="109" t="s">
        <v>678</v>
      </c>
      <c r="H548" s="610"/>
      <c r="I548" s="157"/>
      <c r="J548" s="407"/>
      <c r="K548" s="100"/>
      <c r="L548" s="103"/>
      <c r="M548" s="103"/>
      <c r="N548" s="103"/>
      <c r="O548" s="103"/>
      <c r="P548" s="103"/>
      <c r="Q548" s="103"/>
      <c r="R548" s="103"/>
      <c r="S548" s="103"/>
      <c r="AR548" s="85"/>
      <c r="AS548" s="85"/>
      <c r="AW548" s="85"/>
    </row>
    <row r="549" spans="2:49" s="83" customFormat="1" ht="12.75" customHeight="1" hidden="1">
      <c r="B549" s="82"/>
      <c r="D549" s="84"/>
      <c r="E549" s="130" t="s">
        <v>298</v>
      </c>
      <c r="F549" s="109" t="s">
        <v>679</v>
      </c>
      <c r="H549" s="610"/>
      <c r="I549" s="157"/>
      <c r="J549" s="407"/>
      <c r="K549" s="100"/>
      <c r="L549" s="103"/>
      <c r="M549" s="103"/>
      <c r="N549" s="103"/>
      <c r="O549" s="103"/>
      <c r="P549" s="103"/>
      <c r="Q549" s="103"/>
      <c r="R549" s="103"/>
      <c r="S549" s="103"/>
      <c r="AR549" s="85"/>
      <c r="AS549" s="85"/>
      <c r="AW549" s="85"/>
    </row>
    <row r="550" spans="2:49" s="83" customFormat="1" ht="12.75" customHeight="1" hidden="1">
      <c r="B550" s="82"/>
      <c r="D550" s="84"/>
      <c r="E550" s="130" t="s">
        <v>298</v>
      </c>
      <c r="F550" s="109" t="s">
        <v>680</v>
      </c>
      <c r="H550" s="610"/>
      <c r="I550" s="157"/>
      <c r="J550" s="407"/>
      <c r="K550" s="100"/>
      <c r="L550" s="103"/>
      <c r="M550" s="103"/>
      <c r="N550" s="103"/>
      <c r="O550" s="103"/>
      <c r="P550" s="103"/>
      <c r="Q550" s="103"/>
      <c r="R550" s="103"/>
      <c r="S550" s="103"/>
      <c r="AR550" s="85"/>
      <c r="AS550" s="85"/>
      <c r="AW550" s="85"/>
    </row>
    <row r="551" spans="2:49" s="83" customFormat="1" ht="12.75" customHeight="1" hidden="1">
      <c r="B551" s="82"/>
      <c r="D551" s="84"/>
      <c r="E551" s="130" t="s">
        <v>298</v>
      </c>
      <c r="F551" s="109" t="s">
        <v>681</v>
      </c>
      <c r="H551" s="610"/>
      <c r="I551" s="157"/>
      <c r="J551" s="407"/>
      <c r="K551" s="100"/>
      <c r="L551" s="103"/>
      <c r="M551" s="103"/>
      <c r="N551" s="103"/>
      <c r="O551" s="103"/>
      <c r="P551" s="103"/>
      <c r="Q551" s="103"/>
      <c r="R551" s="103"/>
      <c r="S551" s="103"/>
      <c r="AR551" s="85"/>
      <c r="AS551" s="85"/>
      <c r="AW551" s="85"/>
    </row>
    <row r="552" spans="2:63" s="79" customFormat="1" ht="22.5" customHeight="1" hidden="1">
      <c r="B552" s="70"/>
      <c r="C552" s="71"/>
      <c r="D552" s="71"/>
      <c r="E552" s="114" t="s">
        <v>682</v>
      </c>
      <c r="F552" s="110" t="s">
        <v>683</v>
      </c>
      <c r="G552" s="73" t="s">
        <v>341</v>
      </c>
      <c r="H552" s="601"/>
      <c r="I552" s="157"/>
      <c r="J552" s="614">
        <f>ROUND(I552*H552,2)</f>
        <v>0</v>
      </c>
      <c r="K552" s="101"/>
      <c r="L552" s="376"/>
      <c r="M552" s="377"/>
      <c r="N552" s="377"/>
      <c r="O552" s="377"/>
      <c r="P552" s="377"/>
      <c r="Q552" s="377"/>
      <c r="R552" s="377"/>
      <c r="S552" s="104"/>
      <c r="AP552" s="80"/>
      <c r="AR552" s="80"/>
      <c r="AS552" s="80"/>
      <c r="AW552" s="80"/>
      <c r="BC552" s="81"/>
      <c r="BD552" s="81"/>
      <c r="BE552" s="81"/>
      <c r="BF552" s="81"/>
      <c r="BG552" s="81"/>
      <c r="BH552" s="80"/>
      <c r="BI552" s="81"/>
      <c r="BJ552" s="80"/>
      <c r="BK552" s="80"/>
    </row>
    <row r="553" spans="2:49" s="92" customFormat="1" ht="12.75" customHeight="1" hidden="1">
      <c r="B553" s="91"/>
      <c r="D553" s="84"/>
      <c r="E553" s="130" t="s">
        <v>298</v>
      </c>
      <c r="F553" s="108" t="s">
        <v>684</v>
      </c>
      <c r="H553" s="609"/>
      <c r="I553" s="157"/>
      <c r="J553" s="407"/>
      <c r="K553" s="102"/>
      <c r="L553" s="105"/>
      <c r="M553" s="105"/>
      <c r="N553" s="105"/>
      <c r="O553" s="105"/>
      <c r="P553" s="105"/>
      <c r="Q553" s="105"/>
      <c r="R553" s="105"/>
      <c r="S553" s="105"/>
      <c r="AR553" s="93"/>
      <c r="AS553" s="93"/>
      <c r="AW553" s="93"/>
    </row>
    <row r="554" spans="2:49" s="92" customFormat="1" ht="12.75" customHeight="1" hidden="1">
      <c r="B554" s="91"/>
      <c r="D554" s="84"/>
      <c r="E554" s="130" t="s">
        <v>298</v>
      </c>
      <c r="F554" s="108" t="s">
        <v>685</v>
      </c>
      <c r="H554" s="609"/>
      <c r="I554" s="157"/>
      <c r="J554" s="407"/>
      <c r="K554" s="102"/>
      <c r="L554" s="105"/>
      <c r="M554" s="105"/>
      <c r="N554" s="105"/>
      <c r="O554" s="105"/>
      <c r="P554" s="105"/>
      <c r="Q554" s="105"/>
      <c r="R554" s="105"/>
      <c r="S554" s="105"/>
      <c r="AR554" s="93"/>
      <c r="AS554" s="93"/>
      <c r="AW554" s="93"/>
    </row>
    <row r="555" spans="2:49" s="92" customFormat="1" ht="12.75" customHeight="1" hidden="1">
      <c r="B555" s="91"/>
      <c r="D555" s="84"/>
      <c r="E555" s="130" t="s">
        <v>298</v>
      </c>
      <c r="F555" s="108" t="s">
        <v>686</v>
      </c>
      <c r="H555" s="609"/>
      <c r="I555" s="157"/>
      <c r="J555" s="407"/>
      <c r="K555" s="102"/>
      <c r="L555" s="105"/>
      <c r="M555" s="105"/>
      <c r="N555" s="105"/>
      <c r="O555" s="105"/>
      <c r="P555" s="105"/>
      <c r="Q555" s="105"/>
      <c r="R555" s="105"/>
      <c r="S555" s="105"/>
      <c r="AR555" s="93"/>
      <c r="AS555" s="93"/>
      <c r="AW555" s="93"/>
    </row>
    <row r="556" spans="2:49" s="83" customFormat="1" ht="12.75" customHeight="1" hidden="1">
      <c r="B556" s="82"/>
      <c r="D556" s="84"/>
      <c r="E556" s="130" t="s">
        <v>298</v>
      </c>
      <c r="F556" s="109" t="s">
        <v>687</v>
      </c>
      <c r="H556" s="610"/>
      <c r="I556" s="157"/>
      <c r="J556" s="407"/>
      <c r="K556" s="100"/>
      <c r="L556" s="103"/>
      <c r="M556" s="103"/>
      <c r="N556" s="103"/>
      <c r="O556" s="103"/>
      <c r="P556" s="103"/>
      <c r="Q556" s="103"/>
      <c r="R556" s="103"/>
      <c r="S556" s="103"/>
      <c r="AR556" s="85"/>
      <c r="AS556" s="85"/>
      <c r="AW556" s="85"/>
    </row>
    <row r="557" spans="2:63" s="79" customFormat="1" ht="33.75" customHeight="1" hidden="1">
      <c r="B557" s="70"/>
      <c r="C557" s="71"/>
      <c r="D557" s="71"/>
      <c r="E557" s="114" t="s">
        <v>688</v>
      </c>
      <c r="F557" s="110" t="s">
        <v>1037</v>
      </c>
      <c r="G557" s="73" t="s">
        <v>878</v>
      </c>
      <c r="H557" s="601"/>
      <c r="I557" s="157"/>
      <c r="J557" s="614">
        <f>ROUND(I557*H557,2)</f>
        <v>0</v>
      </c>
      <c r="K557" s="101"/>
      <c r="L557" s="376"/>
      <c r="M557" s="377"/>
      <c r="N557" s="377"/>
      <c r="O557" s="377"/>
      <c r="P557" s="377"/>
      <c r="Q557" s="377"/>
      <c r="R557" s="377"/>
      <c r="S557" s="104"/>
      <c r="AP557" s="80"/>
      <c r="AR557" s="80"/>
      <c r="AS557" s="80"/>
      <c r="AW557" s="80"/>
      <c r="BC557" s="81"/>
      <c r="BD557" s="81"/>
      <c r="BE557" s="81"/>
      <c r="BF557" s="81"/>
      <c r="BG557" s="81"/>
      <c r="BH557" s="80"/>
      <c r="BI557" s="81"/>
      <c r="BJ557" s="80"/>
      <c r="BK557" s="80"/>
    </row>
    <row r="558" spans="2:49" s="83" customFormat="1" ht="12.75" customHeight="1" hidden="1">
      <c r="B558" s="82"/>
      <c r="D558" s="84"/>
      <c r="E558" s="130" t="s">
        <v>298</v>
      </c>
      <c r="F558" s="109" t="s">
        <v>689</v>
      </c>
      <c r="H558" s="610"/>
      <c r="I558" s="157"/>
      <c r="J558" s="407"/>
      <c r="K558" s="100"/>
      <c r="L558" s="103"/>
      <c r="M558" s="103"/>
      <c r="N558" s="103"/>
      <c r="O558" s="103"/>
      <c r="P558" s="103"/>
      <c r="Q558" s="103"/>
      <c r="R558" s="103"/>
      <c r="S558" s="103"/>
      <c r="AR558" s="85"/>
      <c r="AS558" s="85"/>
      <c r="AW558" s="85"/>
    </row>
    <row r="559" spans="2:63" s="79" customFormat="1" ht="34.5" customHeight="1" hidden="1">
      <c r="B559" s="70"/>
      <c r="C559" s="71"/>
      <c r="D559" s="71"/>
      <c r="E559" s="114" t="s">
        <v>691</v>
      </c>
      <c r="F559" s="110" t="s">
        <v>692</v>
      </c>
      <c r="G559" s="73" t="s">
        <v>341</v>
      </c>
      <c r="H559" s="601"/>
      <c r="I559" s="157"/>
      <c r="J559" s="614">
        <f>ROUND(I559*H559,2)</f>
        <v>0</v>
      </c>
      <c r="K559" s="101"/>
      <c r="L559" s="376"/>
      <c r="M559" s="377"/>
      <c r="N559" s="377"/>
      <c r="O559" s="377"/>
      <c r="P559" s="377"/>
      <c r="Q559" s="377"/>
      <c r="R559" s="377"/>
      <c r="S559" s="104"/>
      <c r="AP559" s="80"/>
      <c r="AR559" s="80"/>
      <c r="AS559" s="80"/>
      <c r="AW559" s="80"/>
      <c r="BC559" s="81"/>
      <c r="BD559" s="81"/>
      <c r="BE559" s="81"/>
      <c r="BF559" s="81"/>
      <c r="BG559" s="81"/>
      <c r="BH559" s="80"/>
      <c r="BI559" s="81"/>
      <c r="BJ559" s="80"/>
      <c r="BK559" s="80"/>
    </row>
    <row r="560" spans="2:49" s="92" customFormat="1" ht="12.75" customHeight="1" hidden="1">
      <c r="B560" s="91"/>
      <c r="D560" s="84"/>
      <c r="E560" s="130" t="s">
        <v>298</v>
      </c>
      <c r="F560" s="108" t="s">
        <v>693</v>
      </c>
      <c r="H560" s="609"/>
      <c r="I560" s="157"/>
      <c r="J560" s="407"/>
      <c r="K560" s="102"/>
      <c r="L560" s="105"/>
      <c r="M560" s="105"/>
      <c r="N560" s="105"/>
      <c r="O560" s="105"/>
      <c r="P560" s="105"/>
      <c r="Q560" s="105"/>
      <c r="R560" s="105"/>
      <c r="S560" s="105"/>
      <c r="AR560" s="93"/>
      <c r="AS560" s="93"/>
      <c r="AW560" s="93"/>
    </row>
    <row r="561" spans="2:49" s="83" customFormat="1" ht="12.75" customHeight="1" hidden="1">
      <c r="B561" s="82"/>
      <c r="D561" s="84"/>
      <c r="E561" s="130" t="s">
        <v>298</v>
      </c>
      <c r="F561" s="109" t="s">
        <v>694</v>
      </c>
      <c r="H561" s="610"/>
      <c r="I561" s="157"/>
      <c r="J561" s="407"/>
      <c r="K561" s="100"/>
      <c r="L561" s="103"/>
      <c r="M561" s="103"/>
      <c r="N561" s="103"/>
      <c r="O561" s="103"/>
      <c r="P561" s="103"/>
      <c r="Q561" s="103"/>
      <c r="R561" s="103"/>
      <c r="S561" s="103"/>
      <c r="AR561" s="85"/>
      <c r="AS561" s="85"/>
      <c r="AW561" s="85"/>
    </row>
    <row r="562" spans="2:49" s="92" customFormat="1" ht="12.75" customHeight="1" hidden="1">
      <c r="B562" s="91"/>
      <c r="D562" s="84"/>
      <c r="E562" s="130" t="s">
        <v>298</v>
      </c>
      <c r="F562" s="108" t="s">
        <v>695</v>
      </c>
      <c r="H562" s="609"/>
      <c r="I562" s="157"/>
      <c r="J562" s="407"/>
      <c r="K562" s="102"/>
      <c r="L562" s="105"/>
      <c r="M562" s="105"/>
      <c r="N562" s="105"/>
      <c r="O562" s="105"/>
      <c r="P562" s="105"/>
      <c r="Q562" s="105"/>
      <c r="R562" s="105"/>
      <c r="S562" s="105"/>
      <c r="AR562" s="93"/>
      <c r="AS562" s="93"/>
      <c r="AW562" s="93"/>
    </row>
    <row r="563" spans="2:49" s="83" customFormat="1" ht="12.75" customHeight="1" hidden="1">
      <c r="B563" s="82"/>
      <c r="D563" s="84"/>
      <c r="E563" s="130" t="s">
        <v>298</v>
      </c>
      <c r="F563" s="109" t="s">
        <v>696</v>
      </c>
      <c r="H563" s="610"/>
      <c r="I563" s="157"/>
      <c r="J563" s="407"/>
      <c r="K563" s="100"/>
      <c r="L563" s="103"/>
      <c r="M563" s="103"/>
      <c r="N563" s="103"/>
      <c r="O563" s="103"/>
      <c r="P563" s="103"/>
      <c r="Q563" s="103"/>
      <c r="R563" s="103"/>
      <c r="S563" s="103"/>
      <c r="AR563" s="85"/>
      <c r="AS563" s="85"/>
      <c r="AW563" s="85"/>
    </row>
    <row r="564" spans="2:49" s="92" customFormat="1" ht="12.75" customHeight="1" hidden="1">
      <c r="B564" s="91"/>
      <c r="D564" s="84"/>
      <c r="E564" s="130" t="s">
        <v>298</v>
      </c>
      <c r="F564" s="108" t="s">
        <v>697</v>
      </c>
      <c r="H564" s="609"/>
      <c r="I564" s="157"/>
      <c r="J564" s="407"/>
      <c r="K564" s="102"/>
      <c r="L564" s="105"/>
      <c r="M564" s="105"/>
      <c r="N564" s="105"/>
      <c r="O564" s="105"/>
      <c r="P564" s="105"/>
      <c r="Q564" s="105"/>
      <c r="R564" s="105"/>
      <c r="S564" s="105"/>
      <c r="AR564" s="93"/>
      <c r="AS564" s="93"/>
      <c r="AW564" s="93"/>
    </row>
    <row r="565" spans="2:49" s="83" customFormat="1" ht="12.75" customHeight="1" hidden="1">
      <c r="B565" s="82"/>
      <c r="D565" s="84"/>
      <c r="E565" s="130" t="s">
        <v>298</v>
      </c>
      <c r="F565" s="109" t="s">
        <v>698</v>
      </c>
      <c r="H565" s="610"/>
      <c r="I565" s="157"/>
      <c r="J565" s="407"/>
      <c r="K565" s="100"/>
      <c r="L565" s="103"/>
      <c r="M565" s="103"/>
      <c r="N565" s="103"/>
      <c r="O565" s="103"/>
      <c r="P565" s="103"/>
      <c r="Q565" s="103"/>
      <c r="R565" s="103"/>
      <c r="S565" s="103"/>
      <c r="AR565" s="85"/>
      <c r="AS565" s="85"/>
      <c r="AW565" s="85"/>
    </row>
    <row r="566" spans="2:49" s="92" customFormat="1" ht="12.75" customHeight="1" hidden="1">
      <c r="B566" s="91"/>
      <c r="D566" s="84"/>
      <c r="E566" s="130" t="s">
        <v>298</v>
      </c>
      <c r="F566" s="108" t="s">
        <v>699</v>
      </c>
      <c r="H566" s="609"/>
      <c r="I566" s="157"/>
      <c r="J566" s="407"/>
      <c r="K566" s="102"/>
      <c r="L566" s="105"/>
      <c r="M566" s="105"/>
      <c r="N566" s="105"/>
      <c r="O566" s="105"/>
      <c r="P566" s="105"/>
      <c r="Q566" s="105"/>
      <c r="R566" s="105"/>
      <c r="S566" s="105"/>
      <c r="AR566" s="93"/>
      <c r="AS566" s="93"/>
      <c r="AW566" s="93"/>
    </row>
    <row r="567" spans="2:49" s="83" customFormat="1" ht="12.75" customHeight="1" hidden="1">
      <c r="B567" s="82"/>
      <c r="D567" s="84"/>
      <c r="E567" s="130" t="s">
        <v>298</v>
      </c>
      <c r="F567" s="109" t="s">
        <v>700</v>
      </c>
      <c r="H567" s="610"/>
      <c r="I567" s="157"/>
      <c r="J567" s="407"/>
      <c r="K567" s="100"/>
      <c r="L567" s="103"/>
      <c r="M567" s="103"/>
      <c r="N567" s="103"/>
      <c r="O567" s="103"/>
      <c r="P567" s="103"/>
      <c r="Q567" s="103"/>
      <c r="R567" s="103"/>
      <c r="S567" s="103"/>
      <c r="AR567" s="85"/>
      <c r="AS567" s="85"/>
      <c r="AW567" s="85"/>
    </row>
    <row r="568" spans="2:49" s="92" customFormat="1" ht="12.75" customHeight="1" hidden="1">
      <c r="B568" s="91"/>
      <c r="D568" s="84"/>
      <c r="E568" s="130" t="s">
        <v>298</v>
      </c>
      <c r="F568" s="108" t="s">
        <v>701</v>
      </c>
      <c r="H568" s="609"/>
      <c r="I568" s="157"/>
      <c r="J568" s="407"/>
      <c r="K568" s="102"/>
      <c r="L568" s="105"/>
      <c r="M568" s="105"/>
      <c r="N568" s="105"/>
      <c r="O568" s="105"/>
      <c r="P568" s="105"/>
      <c r="Q568" s="105"/>
      <c r="R568" s="105"/>
      <c r="S568" s="105"/>
      <c r="AR568" s="93"/>
      <c r="AS568" s="93"/>
      <c r="AW568" s="93"/>
    </row>
    <row r="569" spans="2:49" s="83" customFormat="1" ht="12.75" customHeight="1" hidden="1">
      <c r="B569" s="82"/>
      <c r="D569" s="84"/>
      <c r="E569" s="130" t="s">
        <v>298</v>
      </c>
      <c r="F569" s="109" t="s">
        <v>702</v>
      </c>
      <c r="H569" s="610"/>
      <c r="I569" s="157"/>
      <c r="J569" s="407"/>
      <c r="K569" s="100"/>
      <c r="L569" s="103"/>
      <c r="M569" s="103"/>
      <c r="N569" s="103"/>
      <c r="O569" s="103"/>
      <c r="P569" s="103"/>
      <c r="Q569" s="103"/>
      <c r="R569" s="103"/>
      <c r="S569" s="103"/>
      <c r="AR569" s="85"/>
      <c r="AS569" s="85"/>
      <c r="AW569" s="85"/>
    </row>
    <row r="570" spans="2:49" s="92" customFormat="1" ht="12.75" customHeight="1" hidden="1">
      <c r="B570" s="91"/>
      <c r="D570" s="84"/>
      <c r="E570" s="130" t="s">
        <v>298</v>
      </c>
      <c r="F570" s="108" t="s">
        <v>703</v>
      </c>
      <c r="H570" s="609"/>
      <c r="I570" s="157"/>
      <c r="J570" s="407"/>
      <c r="K570" s="102"/>
      <c r="L570" s="105"/>
      <c r="M570" s="105"/>
      <c r="N570" s="105"/>
      <c r="O570" s="105"/>
      <c r="P570" s="105"/>
      <c r="Q570" s="105"/>
      <c r="R570" s="105"/>
      <c r="S570" s="105"/>
      <c r="AR570" s="93"/>
      <c r="AS570" s="93"/>
      <c r="AW570" s="93"/>
    </row>
    <row r="571" spans="2:49" s="83" customFormat="1" ht="12.75" customHeight="1" hidden="1">
      <c r="B571" s="82"/>
      <c r="D571" s="84"/>
      <c r="E571" s="130" t="s">
        <v>298</v>
      </c>
      <c r="F571" s="109" t="s">
        <v>694</v>
      </c>
      <c r="H571" s="610"/>
      <c r="I571" s="157"/>
      <c r="J571" s="407"/>
      <c r="K571" s="100"/>
      <c r="L571" s="103"/>
      <c r="M571" s="103"/>
      <c r="N571" s="103"/>
      <c r="O571" s="103"/>
      <c r="P571" s="103"/>
      <c r="Q571" s="103"/>
      <c r="R571" s="103"/>
      <c r="S571" s="103"/>
      <c r="AR571" s="85"/>
      <c r="AS571" s="85"/>
      <c r="AW571" s="85"/>
    </row>
    <row r="572" spans="2:49" s="92" customFormat="1" ht="12.75" customHeight="1" hidden="1">
      <c r="B572" s="91"/>
      <c r="D572" s="84"/>
      <c r="E572" s="130" t="s">
        <v>298</v>
      </c>
      <c r="F572" s="108" t="s">
        <v>704</v>
      </c>
      <c r="H572" s="609"/>
      <c r="I572" s="157"/>
      <c r="J572" s="407"/>
      <c r="K572" s="102"/>
      <c r="L572" s="105"/>
      <c r="M572" s="105"/>
      <c r="N572" s="105"/>
      <c r="O572" s="105"/>
      <c r="P572" s="105"/>
      <c r="Q572" s="105"/>
      <c r="R572" s="105"/>
      <c r="S572" s="105"/>
      <c r="AR572" s="93"/>
      <c r="AS572" s="93"/>
      <c r="AW572" s="93"/>
    </row>
    <row r="573" spans="2:49" s="83" customFormat="1" ht="12.75" customHeight="1" hidden="1">
      <c r="B573" s="82"/>
      <c r="D573" s="84"/>
      <c r="E573" s="130" t="s">
        <v>298</v>
      </c>
      <c r="F573" s="109" t="s">
        <v>705</v>
      </c>
      <c r="H573" s="610"/>
      <c r="I573" s="157"/>
      <c r="J573" s="407"/>
      <c r="K573" s="100"/>
      <c r="L573" s="103"/>
      <c r="M573" s="103"/>
      <c r="N573" s="103"/>
      <c r="O573" s="103"/>
      <c r="P573" s="103"/>
      <c r="Q573" s="103"/>
      <c r="R573" s="103"/>
      <c r="S573" s="103"/>
      <c r="AR573" s="85"/>
      <c r="AS573" s="85"/>
      <c r="AW573" s="85"/>
    </row>
    <row r="574" spans="2:49" s="92" customFormat="1" ht="12.75" customHeight="1" hidden="1">
      <c r="B574" s="91"/>
      <c r="D574" s="84"/>
      <c r="E574" s="130" t="s">
        <v>298</v>
      </c>
      <c r="F574" s="108" t="s">
        <v>706</v>
      </c>
      <c r="H574" s="609"/>
      <c r="I574" s="157"/>
      <c r="J574" s="407"/>
      <c r="K574" s="102"/>
      <c r="L574" s="105"/>
      <c r="M574" s="105"/>
      <c r="N574" s="105"/>
      <c r="O574" s="105"/>
      <c r="P574" s="105"/>
      <c r="Q574" s="105"/>
      <c r="R574" s="105"/>
      <c r="S574" s="105"/>
      <c r="AR574" s="93"/>
      <c r="AS574" s="93"/>
      <c r="AW574" s="93"/>
    </row>
    <row r="575" spans="2:49" s="83" customFormat="1" ht="12.75" customHeight="1" hidden="1">
      <c r="B575" s="82"/>
      <c r="D575" s="84"/>
      <c r="E575" s="130" t="s">
        <v>298</v>
      </c>
      <c r="F575" s="109" t="s">
        <v>707</v>
      </c>
      <c r="H575" s="610"/>
      <c r="I575" s="157"/>
      <c r="J575" s="407"/>
      <c r="K575" s="100"/>
      <c r="L575" s="103"/>
      <c r="M575" s="103"/>
      <c r="N575" s="103"/>
      <c r="O575" s="103"/>
      <c r="P575" s="103"/>
      <c r="Q575" s="103"/>
      <c r="R575" s="103"/>
      <c r="S575" s="103"/>
      <c r="AR575" s="85"/>
      <c r="AS575" s="85"/>
      <c r="AW575" s="85"/>
    </row>
    <row r="576" spans="2:49" s="92" customFormat="1" ht="12.75" customHeight="1" hidden="1">
      <c r="B576" s="91"/>
      <c r="D576" s="84"/>
      <c r="E576" s="130" t="s">
        <v>298</v>
      </c>
      <c r="F576" s="108" t="s">
        <v>708</v>
      </c>
      <c r="H576" s="609"/>
      <c r="I576" s="157"/>
      <c r="J576" s="407"/>
      <c r="K576" s="102"/>
      <c r="L576" s="105"/>
      <c r="M576" s="105"/>
      <c r="N576" s="105"/>
      <c r="O576" s="105"/>
      <c r="P576" s="105"/>
      <c r="Q576" s="105"/>
      <c r="R576" s="105"/>
      <c r="S576" s="105"/>
      <c r="AR576" s="93"/>
      <c r="AS576" s="93"/>
      <c r="AW576" s="93"/>
    </row>
    <row r="577" spans="2:49" s="83" customFormat="1" ht="12.75" customHeight="1" hidden="1">
      <c r="B577" s="82"/>
      <c r="D577" s="84"/>
      <c r="E577" s="130" t="s">
        <v>298</v>
      </c>
      <c r="F577" s="109" t="s">
        <v>709</v>
      </c>
      <c r="H577" s="610"/>
      <c r="I577" s="157"/>
      <c r="J577" s="407"/>
      <c r="K577" s="100"/>
      <c r="L577" s="103"/>
      <c r="M577" s="103"/>
      <c r="N577" s="103"/>
      <c r="O577" s="103"/>
      <c r="P577" s="103"/>
      <c r="Q577" s="103"/>
      <c r="R577" s="103"/>
      <c r="S577" s="103"/>
      <c r="AR577" s="85"/>
      <c r="AS577" s="85"/>
      <c r="AW577" s="85"/>
    </row>
    <row r="578" spans="2:49" s="92" customFormat="1" ht="12.75" customHeight="1" hidden="1">
      <c r="B578" s="91"/>
      <c r="D578" s="84"/>
      <c r="E578" s="130" t="s">
        <v>298</v>
      </c>
      <c r="F578" s="108" t="s">
        <v>710</v>
      </c>
      <c r="H578" s="609"/>
      <c r="I578" s="157"/>
      <c r="J578" s="407"/>
      <c r="K578" s="102"/>
      <c r="L578" s="105"/>
      <c r="M578" s="105"/>
      <c r="N578" s="105"/>
      <c r="O578" s="105"/>
      <c r="P578" s="105"/>
      <c r="Q578" s="105"/>
      <c r="R578" s="105"/>
      <c r="S578" s="105"/>
      <c r="AR578" s="93"/>
      <c r="AS578" s="93"/>
      <c r="AW578" s="93"/>
    </row>
    <row r="579" spans="2:49" s="83" customFormat="1" ht="12.75" customHeight="1" hidden="1">
      <c r="B579" s="82"/>
      <c r="D579" s="84"/>
      <c r="E579" s="130" t="s">
        <v>298</v>
      </c>
      <c r="F579" s="109" t="s">
        <v>711</v>
      </c>
      <c r="H579" s="610"/>
      <c r="I579" s="157"/>
      <c r="J579" s="407"/>
      <c r="K579" s="100"/>
      <c r="L579" s="103"/>
      <c r="M579" s="103"/>
      <c r="N579" s="103"/>
      <c r="O579" s="103"/>
      <c r="P579" s="103"/>
      <c r="Q579" s="103"/>
      <c r="R579" s="103"/>
      <c r="S579" s="103"/>
      <c r="AR579" s="85"/>
      <c r="AS579" s="85"/>
      <c r="AW579" s="85"/>
    </row>
    <row r="580" spans="2:49" s="92" customFormat="1" ht="12.75" customHeight="1" hidden="1">
      <c r="B580" s="91"/>
      <c r="D580" s="84"/>
      <c r="E580" s="130" t="s">
        <v>298</v>
      </c>
      <c r="F580" s="108" t="s">
        <v>712</v>
      </c>
      <c r="H580" s="609"/>
      <c r="I580" s="157"/>
      <c r="J580" s="407"/>
      <c r="K580" s="102"/>
      <c r="L580" s="105"/>
      <c r="M580" s="105"/>
      <c r="N580" s="105"/>
      <c r="O580" s="105"/>
      <c r="P580" s="105"/>
      <c r="Q580" s="105"/>
      <c r="R580" s="105"/>
      <c r="S580" s="105"/>
      <c r="AR580" s="93"/>
      <c r="AS580" s="93"/>
      <c r="AW580" s="93"/>
    </row>
    <row r="581" spans="2:49" s="83" customFormat="1" ht="12.75" customHeight="1" hidden="1">
      <c r="B581" s="82"/>
      <c r="D581" s="84"/>
      <c r="E581" s="130" t="s">
        <v>298</v>
      </c>
      <c r="F581" s="109" t="s">
        <v>711</v>
      </c>
      <c r="H581" s="610"/>
      <c r="I581" s="157"/>
      <c r="J581" s="407"/>
      <c r="K581" s="100"/>
      <c r="L581" s="103"/>
      <c r="M581" s="103"/>
      <c r="N581" s="103"/>
      <c r="O581" s="103"/>
      <c r="P581" s="103"/>
      <c r="Q581" s="103"/>
      <c r="R581" s="103"/>
      <c r="S581" s="103"/>
      <c r="AR581" s="85"/>
      <c r="AS581" s="85"/>
      <c r="AW581" s="85"/>
    </row>
    <row r="582" spans="2:49" s="92" customFormat="1" ht="12.75" customHeight="1" hidden="1">
      <c r="B582" s="91"/>
      <c r="D582" s="84"/>
      <c r="E582" s="130" t="s">
        <v>298</v>
      </c>
      <c r="F582" s="108" t="s">
        <v>713</v>
      </c>
      <c r="H582" s="609"/>
      <c r="I582" s="157"/>
      <c r="J582" s="407"/>
      <c r="K582" s="102"/>
      <c r="L582" s="105"/>
      <c r="M582" s="105"/>
      <c r="N582" s="105"/>
      <c r="O582" s="105"/>
      <c r="P582" s="105"/>
      <c r="Q582" s="105"/>
      <c r="R582" s="105"/>
      <c r="S582" s="105"/>
      <c r="AR582" s="93"/>
      <c r="AS582" s="93"/>
      <c r="AW582" s="93"/>
    </row>
    <row r="583" spans="2:49" s="83" customFormat="1" ht="12.75" customHeight="1" hidden="1">
      <c r="B583" s="82"/>
      <c r="D583" s="84"/>
      <c r="E583" s="130" t="s">
        <v>298</v>
      </c>
      <c r="F583" s="109" t="s">
        <v>714</v>
      </c>
      <c r="H583" s="610"/>
      <c r="I583" s="157"/>
      <c r="J583" s="407"/>
      <c r="K583" s="100"/>
      <c r="L583" s="103"/>
      <c r="M583" s="103"/>
      <c r="N583" s="103"/>
      <c r="O583" s="103"/>
      <c r="P583" s="103"/>
      <c r="Q583" s="103"/>
      <c r="R583" s="103"/>
      <c r="S583" s="103"/>
      <c r="AR583" s="85"/>
      <c r="AS583" s="85"/>
      <c r="AW583" s="85"/>
    </row>
    <row r="584" spans="2:49" s="92" customFormat="1" ht="12.75" customHeight="1" hidden="1">
      <c r="B584" s="91"/>
      <c r="D584" s="84"/>
      <c r="E584" s="130" t="s">
        <v>298</v>
      </c>
      <c r="F584" s="108" t="s">
        <v>715</v>
      </c>
      <c r="H584" s="609"/>
      <c r="I584" s="157"/>
      <c r="J584" s="407"/>
      <c r="K584" s="102"/>
      <c r="L584" s="105"/>
      <c r="M584" s="105"/>
      <c r="N584" s="105"/>
      <c r="O584" s="105"/>
      <c r="P584" s="105"/>
      <c r="Q584" s="105"/>
      <c r="R584" s="105"/>
      <c r="S584" s="105"/>
      <c r="AR584" s="93"/>
      <c r="AS584" s="93"/>
      <c r="AW584" s="93"/>
    </row>
    <row r="585" spans="2:49" s="83" customFormat="1" ht="12.75" customHeight="1" hidden="1">
      <c r="B585" s="82"/>
      <c r="D585" s="84"/>
      <c r="E585" s="130" t="s">
        <v>298</v>
      </c>
      <c r="F585" s="109" t="s">
        <v>716</v>
      </c>
      <c r="H585" s="610"/>
      <c r="I585" s="157"/>
      <c r="J585" s="407"/>
      <c r="K585" s="100"/>
      <c r="L585" s="103"/>
      <c r="M585" s="103"/>
      <c r="N585" s="103"/>
      <c r="O585" s="103"/>
      <c r="P585" s="103"/>
      <c r="Q585" s="103"/>
      <c r="R585" s="103"/>
      <c r="S585" s="103"/>
      <c r="AR585" s="85"/>
      <c r="AS585" s="85"/>
      <c r="AW585" s="85"/>
    </row>
    <row r="586" spans="2:49" s="92" customFormat="1" ht="12.75" customHeight="1" hidden="1">
      <c r="B586" s="91"/>
      <c r="D586" s="84"/>
      <c r="E586" s="130" t="s">
        <v>298</v>
      </c>
      <c r="F586" s="108" t="s">
        <v>717</v>
      </c>
      <c r="H586" s="609"/>
      <c r="I586" s="157"/>
      <c r="J586" s="407"/>
      <c r="K586" s="102"/>
      <c r="L586" s="105"/>
      <c r="M586" s="105"/>
      <c r="N586" s="105"/>
      <c r="O586" s="105"/>
      <c r="P586" s="105"/>
      <c r="Q586" s="105"/>
      <c r="R586" s="105"/>
      <c r="S586" s="105"/>
      <c r="AR586" s="93"/>
      <c r="AS586" s="93"/>
      <c r="AW586" s="93"/>
    </row>
    <row r="587" spans="2:49" s="83" customFormat="1" ht="12.75" customHeight="1" hidden="1">
      <c r="B587" s="82"/>
      <c r="D587" s="84"/>
      <c r="E587" s="130" t="s">
        <v>298</v>
      </c>
      <c r="F587" s="109" t="s">
        <v>705</v>
      </c>
      <c r="H587" s="610"/>
      <c r="I587" s="157"/>
      <c r="J587" s="407"/>
      <c r="K587" s="100"/>
      <c r="L587" s="103"/>
      <c r="M587" s="103"/>
      <c r="N587" s="103"/>
      <c r="O587" s="103"/>
      <c r="P587" s="103"/>
      <c r="Q587" s="103"/>
      <c r="R587" s="103"/>
      <c r="S587" s="103"/>
      <c r="AR587" s="85"/>
      <c r="AS587" s="85"/>
      <c r="AW587" s="85"/>
    </row>
    <row r="588" spans="2:49" s="92" customFormat="1" ht="12.75" customHeight="1" hidden="1">
      <c r="B588" s="91"/>
      <c r="D588" s="84"/>
      <c r="E588" s="130" t="s">
        <v>298</v>
      </c>
      <c r="F588" s="108" t="s">
        <v>718</v>
      </c>
      <c r="H588" s="609"/>
      <c r="I588" s="157"/>
      <c r="J588" s="407"/>
      <c r="K588" s="102"/>
      <c r="L588" s="105"/>
      <c r="M588" s="105"/>
      <c r="N588" s="105"/>
      <c r="O588" s="105"/>
      <c r="P588" s="105"/>
      <c r="Q588" s="105"/>
      <c r="R588" s="105"/>
      <c r="S588" s="105"/>
      <c r="AR588" s="93"/>
      <c r="AS588" s="93"/>
      <c r="AW588" s="93"/>
    </row>
    <row r="589" spans="2:49" s="83" customFormat="1" ht="12.75" customHeight="1" hidden="1">
      <c r="B589" s="82"/>
      <c r="D589" s="84"/>
      <c r="E589" s="130" t="s">
        <v>298</v>
      </c>
      <c r="F589" s="109" t="s">
        <v>719</v>
      </c>
      <c r="H589" s="610"/>
      <c r="I589" s="157"/>
      <c r="J589" s="407"/>
      <c r="K589" s="100"/>
      <c r="L589" s="103"/>
      <c r="M589" s="103"/>
      <c r="N589" s="103"/>
      <c r="O589" s="103"/>
      <c r="P589" s="103"/>
      <c r="Q589" s="103"/>
      <c r="R589" s="103"/>
      <c r="S589" s="103"/>
      <c r="AR589" s="85"/>
      <c r="AS589" s="85"/>
      <c r="AW589" s="85"/>
    </row>
    <row r="590" spans="2:49" s="92" customFormat="1" ht="12.75" customHeight="1" hidden="1">
      <c r="B590" s="91"/>
      <c r="D590" s="84"/>
      <c r="E590" s="130" t="s">
        <v>298</v>
      </c>
      <c r="F590" s="108" t="s">
        <v>720</v>
      </c>
      <c r="H590" s="609"/>
      <c r="I590" s="157"/>
      <c r="J590" s="407"/>
      <c r="K590" s="102"/>
      <c r="L590" s="105"/>
      <c r="M590" s="105"/>
      <c r="N590" s="105"/>
      <c r="O590" s="105"/>
      <c r="P590" s="105"/>
      <c r="Q590" s="105"/>
      <c r="R590" s="105"/>
      <c r="S590" s="105"/>
      <c r="AR590" s="93"/>
      <c r="AS590" s="93"/>
      <c r="AW590" s="93"/>
    </row>
    <row r="591" spans="2:49" s="83" customFormat="1" ht="12.75" customHeight="1" hidden="1">
      <c r="B591" s="82"/>
      <c r="D591" s="84"/>
      <c r="E591" s="130" t="s">
        <v>298</v>
      </c>
      <c r="F591" s="109" t="s">
        <v>694</v>
      </c>
      <c r="H591" s="610"/>
      <c r="I591" s="157"/>
      <c r="J591" s="407"/>
      <c r="K591" s="100"/>
      <c r="L591" s="103"/>
      <c r="M591" s="103"/>
      <c r="N591" s="103"/>
      <c r="O591" s="103"/>
      <c r="P591" s="103"/>
      <c r="Q591" s="103"/>
      <c r="R591" s="103"/>
      <c r="S591" s="103"/>
      <c r="AR591" s="85"/>
      <c r="AS591" s="85"/>
      <c r="AW591" s="85"/>
    </row>
    <row r="592" spans="2:49" s="92" customFormat="1" ht="12.75" customHeight="1" hidden="1">
      <c r="B592" s="91"/>
      <c r="D592" s="84"/>
      <c r="E592" s="130" t="s">
        <v>298</v>
      </c>
      <c r="F592" s="108" t="s">
        <v>721</v>
      </c>
      <c r="H592" s="609"/>
      <c r="I592" s="157"/>
      <c r="J592" s="407"/>
      <c r="K592" s="102"/>
      <c r="L592" s="105"/>
      <c r="M592" s="105"/>
      <c r="N592" s="105"/>
      <c r="O592" s="105"/>
      <c r="P592" s="105"/>
      <c r="Q592" s="105"/>
      <c r="R592" s="105"/>
      <c r="S592" s="105"/>
      <c r="AR592" s="93"/>
      <c r="AS592" s="93"/>
      <c r="AW592" s="93"/>
    </row>
    <row r="593" spans="2:49" s="83" customFormat="1" ht="12.75" customHeight="1" hidden="1">
      <c r="B593" s="82"/>
      <c r="D593" s="84"/>
      <c r="E593" s="130" t="s">
        <v>298</v>
      </c>
      <c r="F593" s="109" t="s">
        <v>694</v>
      </c>
      <c r="H593" s="610"/>
      <c r="I593" s="157"/>
      <c r="J593" s="407"/>
      <c r="K593" s="100"/>
      <c r="L593" s="103"/>
      <c r="M593" s="103"/>
      <c r="N593" s="103"/>
      <c r="O593" s="103"/>
      <c r="P593" s="103"/>
      <c r="Q593" s="103"/>
      <c r="R593" s="103"/>
      <c r="S593" s="103"/>
      <c r="AR593" s="85"/>
      <c r="AS593" s="85"/>
      <c r="AW593" s="85"/>
    </row>
    <row r="594" spans="2:49" s="92" customFormat="1" ht="12.75" customHeight="1" hidden="1">
      <c r="B594" s="91"/>
      <c r="D594" s="84"/>
      <c r="E594" s="130" t="s">
        <v>298</v>
      </c>
      <c r="F594" s="108" t="s">
        <v>722</v>
      </c>
      <c r="H594" s="609"/>
      <c r="I594" s="157"/>
      <c r="J594" s="407"/>
      <c r="K594" s="102"/>
      <c r="L594" s="105"/>
      <c r="M594" s="105"/>
      <c r="N594" s="105"/>
      <c r="O594" s="105"/>
      <c r="P594" s="105"/>
      <c r="Q594" s="105"/>
      <c r="R594" s="105"/>
      <c r="S594" s="105"/>
      <c r="AR594" s="93"/>
      <c r="AS594" s="93"/>
      <c r="AW594" s="93"/>
    </row>
    <row r="595" spans="2:49" s="83" customFormat="1" ht="12.75" customHeight="1" hidden="1">
      <c r="B595" s="82"/>
      <c r="D595" s="84"/>
      <c r="E595" s="130" t="s">
        <v>298</v>
      </c>
      <c r="F595" s="109" t="s">
        <v>723</v>
      </c>
      <c r="H595" s="610"/>
      <c r="I595" s="157"/>
      <c r="J595" s="407"/>
      <c r="K595" s="100"/>
      <c r="L595" s="103"/>
      <c r="M595" s="103"/>
      <c r="N595" s="103"/>
      <c r="O595" s="103"/>
      <c r="P595" s="103"/>
      <c r="Q595" s="103"/>
      <c r="R595" s="103"/>
      <c r="S595" s="103"/>
      <c r="AR595" s="85"/>
      <c r="AS595" s="85"/>
      <c r="AW595" s="85"/>
    </row>
    <row r="596" spans="2:49" s="92" customFormat="1" ht="12.75" customHeight="1" hidden="1">
      <c r="B596" s="91"/>
      <c r="D596" s="84"/>
      <c r="E596" s="130" t="s">
        <v>298</v>
      </c>
      <c r="F596" s="108" t="s">
        <v>724</v>
      </c>
      <c r="H596" s="609"/>
      <c r="I596" s="157"/>
      <c r="J596" s="407"/>
      <c r="K596" s="102"/>
      <c r="L596" s="105"/>
      <c r="M596" s="105"/>
      <c r="N596" s="105"/>
      <c r="O596" s="105"/>
      <c r="P596" s="105"/>
      <c r="Q596" s="105"/>
      <c r="R596" s="105"/>
      <c r="S596" s="105"/>
      <c r="AR596" s="93"/>
      <c r="AS596" s="93"/>
      <c r="AW596" s="93"/>
    </row>
    <row r="597" spans="2:49" s="83" customFormat="1" ht="12.75" customHeight="1" hidden="1">
      <c r="B597" s="82"/>
      <c r="D597" s="84"/>
      <c r="E597" s="130" t="s">
        <v>298</v>
      </c>
      <c r="F597" s="109" t="s">
        <v>711</v>
      </c>
      <c r="H597" s="610"/>
      <c r="I597" s="157"/>
      <c r="J597" s="407"/>
      <c r="K597" s="100"/>
      <c r="L597" s="103"/>
      <c r="M597" s="103"/>
      <c r="N597" s="103"/>
      <c r="O597" s="103"/>
      <c r="P597" s="103"/>
      <c r="Q597" s="103"/>
      <c r="R597" s="103"/>
      <c r="S597" s="103"/>
      <c r="AR597" s="85"/>
      <c r="AS597" s="85"/>
      <c r="AW597" s="85"/>
    </row>
    <row r="598" spans="2:49" s="92" customFormat="1" ht="12.75" customHeight="1" hidden="1">
      <c r="B598" s="91"/>
      <c r="D598" s="84"/>
      <c r="E598" s="130" t="s">
        <v>298</v>
      </c>
      <c r="F598" s="108" t="s">
        <v>725</v>
      </c>
      <c r="H598" s="609"/>
      <c r="I598" s="157"/>
      <c r="J598" s="407"/>
      <c r="K598" s="102"/>
      <c r="L598" s="105"/>
      <c r="M598" s="105"/>
      <c r="N598" s="105"/>
      <c r="O598" s="105"/>
      <c r="P598" s="105"/>
      <c r="Q598" s="105"/>
      <c r="R598" s="105"/>
      <c r="S598" s="105"/>
      <c r="AR598" s="93"/>
      <c r="AS598" s="93"/>
      <c r="AW598" s="93"/>
    </row>
    <row r="599" spans="2:49" s="83" customFormat="1" ht="12.75" customHeight="1" hidden="1">
      <c r="B599" s="82"/>
      <c r="D599" s="84"/>
      <c r="E599" s="130" t="s">
        <v>298</v>
      </c>
      <c r="F599" s="109" t="s">
        <v>711</v>
      </c>
      <c r="H599" s="610"/>
      <c r="I599" s="157"/>
      <c r="J599" s="407"/>
      <c r="K599" s="100"/>
      <c r="L599" s="103"/>
      <c r="M599" s="103"/>
      <c r="N599" s="103"/>
      <c r="O599" s="103"/>
      <c r="P599" s="103"/>
      <c r="Q599" s="103"/>
      <c r="R599" s="103"/>
      <c r="S599" s="103"/>
      <c r="AR599" s="85"/>
      <c r="AS599" s="85"/>
      <c r="AW599" s="85"/>
    </row>
    <row r="600" spans="2:49" s="83" customFormat="1" ht="12.75" customHeight="1" hidden="1">
      <c r="B600" s="82"/>
      <c r="D600" s="84"/>
      <c r="E600" s="130" t="s">
        <v>298</v>
      </c>
      <c r="F600" s="109" t="s">
        <v>726</v>
      </c>
      <c r="H600" s="610"/>
      <c r="I600" s="157"/>
      <c r="J600" s="407"/>
      <c r="K600" s="100"/>
      <c r="L600" s="103"/>
      <c r="M600" s="103"/>
      <c r="N600" s="103"/>
      <c r="O600" s="103"/>
      <c r="P600" s="103"/>
      <c r="Q600" s="103"/>
      <c r="R600" s="103"/>
      <c r="S600" s="103"/>
      <c r="AR600" s="85"/>
      <c r="AS600" s="85"/>
      <c r="AW600" s="85"/>
    </row>
    <row r="601" spans="2:49" s="83" customFormat="1" ht="12.75" customHeight="1" hidden="1">
      <c r="B601" s="82"/>
      <c r="D601" s="84"/>
      <c r="E601" s="130" t="s">
        <v>298</v>
      </c>
      <c r="F601" s="109" t="s">
        <v>694</v>
      </c>
      <c r="H601" s="610"/>
      <c r="I601" s="157"/>
      <c r="J601" s="407"/>
      <c r="K601" s="100"/>
      <c r="L601" s="103"/>
      <c r="M601" s="103"/>
      <c r="N601" s="103"/>
      <c r="O601" s="103"/>
      <c r="P601" s="103"/>
      <c r="Q601" s="103"/>
      <c r="R601" s="103"/>
      <c r="S601" s="103"/>
      <c r="AR601" s="85"/>
      <c r="AS601" s="85"/>
      <c r="AW601" s="85"/>
    </row>
    <row r="602" spans="2:49" s="83" customFormat="1" ht="12.75" customHeight="1" hidden="1">
      <c r="B602" s="82"/>
      <c r="D602" s="84"/>
      <c r="E602" s="130" t="s">
        <v>298</v>
      </c>
      <c r="F602" s="109" t="s">
        <v>694</v>
      </c>
      <c r="H602" s="610"/>
      <c r="I602" s="157"/>
      <c r="J602" s="407"/>
      <c r="K602" s="100"/>
      <c r="L602" s="103"/>
      <c r="M602" s="103"/>
      <c r="N602" s="103"/>
      <c r="O602" s="103"/>
      <c r="P602" s="103"/>
      <c r="Q602" s="103"/>
      <c r="R602" s="103"/>
      <c r="S602" s="103"/>
      <c r="AR602" s="85"/>
      <c r="AS602" s="85"/>
      <c r="AW602" s="85"/>
    </row>
    <row r="603" spans="2:49" s="83" customFormat="1" ht="12.75" customHeight="1" hidden="1">
      <c r="B603" s="82"/>
      <c r="D603" s="84"/>
      <c r="E603" s="130" t="s">
        <v>298</v>
      </c>
      <c r="F603" s="109" t="s">
        <v>705</v>
      </c>
      <c r="H603" s="610"/>
      <c r="I603" s="157"/>
      <c r="J603" s="407"/>
      <c r="K603" s="100"/>
      <c r="L603" s="103"/>
      <c r="M603" s="103"/>
      <c r="N603" s="103"/>
      <c r="O603" s="103"/>
      <c r="P603" s="103"/>
      <c r="Q603" s="103"/>
      <c r="R603" s="103"/>
      <c r="S603" s="103"/>
      <c r="AR603" s="85"/>
      <c r="AS603" s="85"/>
      <c r="AW603" s="85"/>
    </row>
    <row r="604" spans="2:49" s="83" customFormat="1" ht="12.75" customHeight="1" hidden="1">
      <c r="B604" s="82"/>
      <c r="D604" s="84"/>
      <c r="E604" s="130" t="s">
        <v>298</v>
      </c>
      <c r="F604" s="109" t="s">
        <v>727</v>
      </c>
      <c r="H604" s="610"/>
      <c r="I604" s="157"/>
      <c r="J604" s="407"/>
      <c r="K604" s="100"/>
      <c r="L604" s="103"/>
      <c r="M604" s="103"/>
      <c r="N604" s="103"/>
      <c r="O604" s="103"/>
      <c r="P604" s="103"/>
      <c r="Q604" s="103"/>
      <c r="R604" s="103"/>
      <c r="S604" s="103"/>
      <c r="AR604" s="85"/>
      <c r="AS604" s="85"/>
      <c r="AW604" s="85"/>
    </row>
    <row r="605" spans="2:49" s="83" customFormat="1" ht="12.75" customHeight="1" hidden="1">
      <c r="B605" s="82"/>
      <c r="D605" s="84"/>
      <c r="E605" s="130" t="s">
        <v>298</v>
      </c>
      <c r="F605" s="109" t="s">
        <v>711</v>
      </c>
      <c r="H605" s="610"/>
      <c r="I605" s="157"/>
      <c r="J605" s="407"/>
      <c r="K605" s="100"/>
      <c r="L605" s="103"/>
      <c r="M605" s="103"/>
      <c r="N605" s="103"/>
      <c r="O605" s="103"/>
      <c r="P605" s="103"/>
      <c r="Q605" s="103"/>
      <c r="R605" s="103"/>
      <c r="S605" s="103"/>
      <c r="AR605" s="85"/>
      <c r="AS605" s="85"/>
      <c r="AW605" s="85"/>
    </row>
    <row r="606" spans="2:49" s="83" customFormat="1" ht="12.75" customHeight="1" hidden="1">
      <c r="B606" s="82"/>
      <c r="D606" s="84"/>
      <c r="E606" s="130" t="s">
        <v>298</v>
      </c>
      <c r="F606" s="109" t="s">
        <v>711</v>
      </c>
      <c r="H606" s="610"/>
      <c r="I606" s="157"/>
      <c r="J606" s="407"/>
      <c r="K606" s="100"/>
      <c r="L606" s="103"/>
      <c r="M606" s="103"/>
      <c r="N606" s="103"/>
      <c r="O606" s="103"/>
      <c r="P606" s="103"/>
      <c r="Q606" s="103"/>
      <c r="R606" s="103"/>
      <c r="S606" s="103"/>
      <c r="AR606" s="85"/>
      <c r="AS606" s="85"/>
      <c r="AW606" s="85"/>
    </row>
    <row r="607" spans="2:49" s="83" customFormat="1" ht="12.75" customHeight="1" hidden="1">
      <c r="B607" s="82"/>
      <c r="D607" s="84"/>
      <c r="E607" s="130" t="s">
        <v>298</v>
      </c>
      <c r="F607" s="109" t="s">
        <v>694</v>
      </c>
      <c r="H607" s="610"/>
      <c r="I607" s="157"/>
      <c r="J607" s="407"/>
      <c r="K607" s="100"/>
      <c r="L607" s="103"/>
      <c r="M607" s="103"/>
      <c r="N607" s="103"/>
      <c r="O607" s="103"/>
      <c r="P607" s="103"/>
      <c r="Q607" s="103"/>
      <c r="R607" s="103"/>
      <c r="S607" s="103"/>
      <c r="AR607" s="85"/>
      <c r="AS607" s="85"/>
      <c r="AW607" s="85"/>
    </row>
    <row r="608" spans="2:49" s="83" customFormat="1" ht="12.75" customHeight="1" hidden="1">
      <c r="B608" s="82"/>
      <c r="D608" s="84"/>
      <c r="E608" s="130" t="s">
        <v>298</v>
      </c>
      <c r="F608" s="109" t="s">
        <v>728</v>
      </c>
      <c r="H608" s="610"/>
      <c r="I608" s="157"/>
      <c r="J608" s="407"/>
      <c r="K608" s="100"/>
      <c r="L608" s="103"/>
      <c r="M608" s="103"/>
      <c r="N608" s="103"/>
      <c r="O608" s="103"/>
      <c r="P608" s="103"/>
      <c r="Q608" s="103"/>
      <c r="R608" s="103"/>
      <c r="S608" s="103"/>
      <c r="AR608" s="85"/>
      <c r="AS608" s="85"/>
      <c r="AW608" s="85"/>
    </row>
    <row r="609" spans="2:49" s="83" customFormat="1" ht="12.75" customHeight="1" hidden="1">
      <c r="B609" s="82"/>
      <c r="D609" s="84"/>
      <c r="E609" s="130" t="s">
        <v>298</v>
      </c>
      <c r="F609" s="109" t="s">
        <v>729</v>
      </c>
      <c r="H609" s="610"/>
      <c r="I609" s="157"/>
      <c r="J609" s="407"/>
      <c r="K609" s="100"/>
      <c r="L609" s="103"/>
      <c r="M609" s="103"/>
      <c r="N609" s="103"/>
      <c r="O609" s="103"/>
      <c r="P609" s="103"/>
      <c r="Q609" s="103"/>
      <c r="R609" s="103"/>
      <c r="S609" s="103"/>
      <c r="AR609" s="85"/>
      <c r="AS609" s="85"/>
      <c r="AW609" s="85"/>
    </row>
    <row r="610" spans="2:49" s="83" customFormat="1" ht="12.75" customHeight="1" hidden="1">
      <c r="B610" s="82"/>
      <c r="D610" s="84"/>
      <c r="E610" s="130" t="s">
        <v>298</v>
      </c>
      <c r="F610" s="109" t="s">
        <v>730</v>
      </c>
      <c r="H610" s="610"/>
      <c r="I610" s="157"/>
      <c r="J610" s="407"/>
      <c r="K610" s="100"/>
      <c r="L610" s="103"/>
      <c r="M610" s="103"/>
      <c r="N610" s="103"/>
      <c r="O610" s="103"/>
      <c r="P610" s="103"/>
      <c r="Q610" s="103"/>
      <c r="R610" s="103"/>
      <c r="S610" s="103"/>
      <c r="AR610" s="85"/>
      <c r="AS610" s="85"/>
      <c r="AW610" s="85"/>
    </row>
    <row r="611" spans="2:49" s="83" customFormat="1" ht="12.75" customHeight="1" hidden="1">
      <c r="B611" s="82"/>
      <c r="D611" s="84"/>
      <c r="E611" s="130" t="s">
        <v>298</v>
      </c>
      <c r="F611" s="109" t="s">
        <v>731</v>
      </c>
      <c r="H611" s="610"/>
      <c r="I611" s="157"/>
      <c r="J611" s="407"/>
      <c r="K611" s="100"/>
      <c r="L611" s="103"/>
      <c r="M611" s="103"/>
      <c r="N611" s="103"/>
      <c r="O611" s="103"/>
      <c r="P611" s="103"/>
      <c r="Q611" s="103"/>
      <c r="R611" s="103"/>
      <c r="S611" s="103"/>
      <c r="AR611" s="85"/>
      <c r="AS611" s="85"/>
      <c r="AW611" s="85"/>
    </row>
    <row r="612" spans="2:49" s="83" customFormat="1" ht="12.75" customHeight="1" hidden="1">
      <c r="B612" s="82"/>
      <c r="D612" s="84"/>
      <c r="E612" s="130" t="s">
        <v>298</v>
      </c>
      <c r="F612" s="109" t="s">
        <v>732</v>
      </c>
      <c r="H612" s="610"/>
      <c r="I612" s="157"/>
      <c r="J612" s="407"/>
      <c r="K612" s="100"/>
      <c r="L612" s="103"/>
      <c r="M612" s="103"/>
      <c r="N612" s="103"/>
      <c r="O612" s="103"/>
      <c r="P612" s="103"/>
      <c r="Q612" s="103"/>
      <c r="R612" s="103"/>
      <c r="S612" s="103"/>
      <c r="AR612" s="85"/>
      <c r="AS612" s="85"/>
      <c r="AW612" s="85"/>
    </row>
    <row r="613" spans="2:49" s="83" customFormat="1" ht="12.75" customHeight="1" hidden="1">
      <c r="B613" s="82"/>
      <c r="D613" s="84"/>
      <c r="E613" s="130" t="s">
        <v>298</v>
      </c>
      <c r="F613" s="109" t="s">
        <v>728</v>
      </c>
      <c r="H613" s="610"/>
      <c r="I613" s="157"/>
      <c r="J613" s="407"/>
      <c r="K613" s="100"/>
      <c r="L613" s="103"/>
      <c r="M613" s="103"/>
      <c r="N613" s="103"/>
      <c r="O613" s="103"/>
      <c r="P613" s="103"/>
      <c r="Q613" s="103"/>
      <c r="R613" s="103"/>
      <c r="S613" s="103"/>
      <c r="AR613" s="85"/>
      <c r="AS613" s="85"/>
      <c r="AW613" s="85"/>
    </row>
    <row r="614" spans="2:63" s="79" customFormat="1" ht="42" customHeight="1" hidden="1">
      <c r="B614" s="70"/>
      <c r="C614" s="71"/>
      <c r="D614" s="71"/>
      <c r="E614" s="114" t="s">
        <v>734</v>
      </c>
      <c r="F614" s="110" t="s">
        <v>752</v>
      </c>
      <c r="G614" s="73" t="s">
        <v>878</v>
      </c>
      <c r="H614" s="601"/>
      <c r="I614" s="157"/>
      <c r="J614" s="614">
        <f>ROUND(I614*H614,2)</f>
        <v>0</v>
      </c>
      <c r="K614" s="101"/>
      <c r="L614" s="376"/>
      <c r="M614" s="377"/>
      <c r="N614" s="377"/>
      <c r="O614" s="377"/>
      <c r="P614" s="377"/>
      <c r="Q614" s="377"/>
      <c r="R614" s="377"/>
      <c r="S614" s="104"/>
      <c r="AP614" s="80"/>
      <c r="AR614" s="80"/>
      <c r="AS614" s="80"/>
      <c r="AW614" s="80"/>
      <c r="BC614" s="81"/>
      <c r="BD614" s="81"/>
      <c r="BE614" s="81"/>
      <c r="BF614" s="81"/>
      <c r="BG614" s="81"/>
      <c r="BH614" s="80"/>
      <c r="BI614" s="81"/>
      <c r="BJ614" s="80"/>
      <c r="BK614" s="80"/>
    </row>
    <row r="615" spans="2:49" s="83" customFormat="1" ht="12.75" customHeight="1" hidden="1">
      <c r="B615" s="82"/>
      <c r="D615" s="84"/>
      <c r="E615" s="130" t="s">
        <v>298</v>
      </c>
      <c r="F615" s="109" t="s">
        <v>735</v>
      </c>
      <c r="H615" s="610"/>
      <c r="I615" s="157"/>
      <c r="J615" s="407"/>
      <c r="K615" s="100"/>
      <c r="L615" s="103"/>
      <c r="M615" s="103"/>
      <c r="N615" s="103"/>
      <c r="O615" s="103"/>
      <c r="P615" s="103"/>
      <c r="Q615" s="103"/>
      <c r="R615" s="103"/>
      <c r="S615" s="103"/>
      <c r="AR615" s="85"/>
      <c r="AS615" s="85"/>
      <c r="AW615" s="85"/>
    </row>
    <row r="616" spans="2:63" s="79" customFormat="1" ht="16.5" customHeight="1" hidden="1">
      <c r="B616" s="70"/>
      <c r="C616" s="71"/>
      <c r="D616" s="71"/>
      <c r="E616" s="114" t="s">
        <v>736</v>
      </c>
      <c r="F616" s="110" t="s">
        <v>737</v>
      </c>
      <c r="G616" s="73" t="s">
        <v>341</v>
      </c>
      <c r="H616" s="601"/>
      <c r="I616" s="157"/>
      <c r="J616" s="614">
        <f>ROUND(I616*H616,2)</f>
        <v>0</v>
      </c>
      <c r="K616" s="101"/>
      <c r="L616" s="376"/>
      <c r="M616" s="377"/>
      <c r="N616" s="377"/>
      <c r="O616" s="377"/>
      <c r="P616" s="377"/>
      <c r="Q616" s="377"/>
      <c r="R616" s="377"/>
      <c r="S616" s="104"/>
      <c r="AP616" s="80"/>
      <c r="AR616" s="80"/>
      <c r="AS616" s="80"/>
      <c r="AW616" s="80"/>
      <c r="BC616" s="81"/>
      <c r="BD616" s="81"/>
      <c r="BE616" s="81"/>
      <c r="BF616" s="81"/>
      <c r="BG616" s="81"/>
      <c r="BH616" s="80"/>
      <c r="BI616" s="81"/>
      <c r="BJ616" s="80"/>
      <c r="BK616" s="80"/>
    </row>
    <row r="617" spans="2:49" s="92" customFormat="1" ht="12.75" customHeight="1" hidden="1">
      <c r="B617" s="91"/>
      <c r="D617" s="84"/>
      <c r="E617" s="130" t="s">
        <v>298</v>
      </c>
      <c r="F617" s="108" t="s">
        <v>738</v>
      </c>
      <c r="H617" s="609"/>
      <c r="I617" s="157"/>
      <c r="J617" s="407"/>
      <c r="K617" s="102"/>
      <c r="L617" s="105"/>
      <c r="M617" s="105"/>
      <c r="N617" s="105"/>
      <c r="O617" s="105"/>
      <c r="P617" s="105"/>
      <c r="Q617" s="105"/>
      <c r="R617" s="105"/>
      <c r="S617" s="105"/>
      <c r="AR617" s="93"/>
      <c r="AS617" s="93"/>
      <c r="AW617" s="93"/>
    </row>
    <row r="618" spans="2:49" s="83" customFormat="1" ht="12.75" customHeight="1" hidden="1">
      <c r="B618" s="82"/>
      <c r="D618" s="84"/>
      <c r="E618" s="130" t="s">
        <v>298</v>
      </c>
      <c r="F618" s="109" t="s">
        <v>739</v>
      </c>
      <c r="H618" s="610"/>
      <c r="I618" s="157"/>
      <c r="J618" s="407"/>
      <c r="K618" s="100"/>
      <c r="L618" s="103"/>
      <c r="M618" s="103"/>
      <c r="N618" s="103"/>
      <c r="O618" s="103"/>
      <c r="P618" s="103"/>
      <c r="Q618" s="103"/>
      <c r="R618" s="103"/>
      <c r="S618" s="103"/>
      <c r="AR618" s="85"/>
      <c r="AS618" s="85"/>
      <c r="AW618" s="85"/>
    </row>
    <row r="619" spans="2:49" s="83" customFormat="1" ht="12.75" customHeight="1" hidden="1">
      <c r="B619" s="82"/>
      <c r="D619" s="84"/>
      <c r="E619" s="130" t="s">
        <v>298</v>
      </c>
      <c r="F619" s="109" t="s">
        <v>740</v>
      </c>
      <c r="H619" s="610"/>
      <c r="I619" s="157"/>
      <c r="J619" s="407"/>
      <c r="K619" s="100"/>
      <c r="L619" s="103"/>
      <c r="M619" s="103"/>
      <c r="N619" s="103"/>
      <c r="O619" s="103"/>
      <c r="P619" s="103"/>
      <c r="Q619" s="103"/>
      <c r="R619" s="103"/>
      <c r="S619" s="103"/>
      <c r="AR619" s="85"/>
      <c r="AS619" s="85"/>
      <c r="AW619" s="85"/>
    </row>
    <row r="620" spans="2:49" s="83" customFormat="1" ht="12.75" customHeight="1" hidden="1">
      <c r="B620" s="82"/>
      <c r="D620" s="84"/>
      <c r="E620" s="130" t="s">
        <v>298</v>
      </c>
      <c r="F620" s="109" t="s">
        <v>741</v>
      </c>
      <c r="H620" s="610"/>
      <c r="I620" s="157"/>
      <c r="J620" s="407"/>
      <c r="K620" s="100"/>
      <c r="L620" s="103"/>
      <c r="M620" s="103"/>
      <c r="N620" s="103"/>
      <c r="O620" s="103"/>
      <c r="P620" s="103"/>
      <c r="Q620" s="103"/>
      <c r="R620" s="103"/>
      <c r="S620" s="103"/>
      <c r="AR620" s="85"/>
      <c r="AS620" s="85"/>
      <c r="AW620" s="85"/>
    </row>
    <row r="621" spans="2:49" s="83" customFormat="1" ht="12.75" customHeight="1" hidden="1">
      <c r="B621" s="82"/>
      <c r="D621" s="84"/>
      <c r="E621" s="130" t="s">
        <v>298</v>
      </c>
      <c r="F621" s="109" t="s">
        <v>742</v>
      </c>
      <c r="H621" s="610"/>
      <c r="I621" s="157"/>
      <c r="J621" s="407"/>
      <c r="K621" s="100"/>
      <c r="L621" s="103"/>
      <c r="M621" s="103"/>
      <c r="N621" s="103"/>
      <c r="O621" s="103"/>
      <c r="P621" s="103"/>
      <c r="Q621" s="103"/>
      <c r="R621" s="103"/>
      <c r="S621" s="103"/>
      <c r="AR621" s="85"/>
      <c r="AS621" s="85"/>
      <c r="AW621" s="85"/>
    </row>
    <row r="622" spans="2:63" s="79" customFormat="1" ht="16.5" customHeight="1" hidden="1">
      <c r="B622" s="70"/>
      <c r="C622" s="71"/>
      <c r="D622" s="71"/>
      <c r="E622" s="114" t="s">
        <v>743</v>
      </c>
      <c r="F622" s="110" t="s">
        <v>744</v>
      </c>
      <c r="G622" s="73" t="s">
        <v>343</v>
      </c>
      <c r="H622" s="601"/>
      <c r="I622" s="157"/>
      <c r="J622" s="614">
        <f>ROUND(I622*H622,2)</f>
        <v>0</v>
      </c>
      <c r="K622" s="101"/>
      <c r="L622" s="376"/>
      <c r="M622" s="377"/>
      <c r="N622" s="377"/>
      <c r="O622" s="377"/>
      <c r="P622" s="377"/>
      <c r="Q622" s="377"/>
      <c r="R622" s="377"/>
      <c r="S622" s="104"/>
      <c r="AP622" s="80"/>
      <c r="AR622" s="80"/>
      <c r="AS622" s="80"/>
      <c r="AW622" s="80"/>
      <c r="BC622" s="81"/>
      <c r="BD622" s="81"/>
      <c r="BE622" s="81"/>
      <c r="BF622" s="81"/>
      <c r="BG622" s="81"/>
      <c r="BH622" s="80"/>
      <c r="BI622" s="81"/>
      <c r="BJ622" s="80"/>
      <c r="BK622" s="80"/>
    </row>
    <row r="623" spans="2:49" s="83" customFormat="1" ht="12.75" customHeight="1" hidden="1">
      <c r="B623" s="82"/>
      <c r="D623" s="84"/>
      <c r="E623" s="130" t="s">
        <v>298</v>
      </c>
      <c r="F623" s="109" t="s">
        <v>745</v>
      </c>
      <c r="H623" s="610"/>
      <c r="I623" s="157"/>
      <c r="J623" s="407"/>
      <c r="K623" s="100"/>
      <c r="L623" s="103"/>
      <c r="M623" s="103"/>
      <c r="N623" s="103"/>
      <c r="O623" s="103"/>
      <c r="P623" s="103"/>
      <c r="Q623" s="103"/>
      <c r="R623" s="103"/>
      <c r="S623" s="103"/>
      <c r="AR623" s="85"/>
      <c r="AS623" s="85"/>
      <c r="AW623" s="85"/>
    </row>
    <row r="624" spans="2:49" s="83" customFormat="1" ht="12.75" customHeight="1" hidden="1">
      <c r="B624" s="82"/>
      <c r="D624" s="84"/>
      <c r="E624" s="130" t="s">
        <v>298</v>
      </c>
      <c r="F624" s="109" t="s">
        <v>746</v>
      </c>
      <c r="H624" s="610"/>
      <c r="I624" s="157"/>
      <c r="J624" s="407"/>
      <c r="K624" s="100"/>
      <c r="L624" s="103"/>
      <c r="M624" s="103"/>
      <c r="N624" s="103"/>
      <c r="O624" s="103"/>
      <c r="P624" s="103"/>
      <c r="Q624" s="103"/>
      <c r="R624" s="103"/>
      <c r="S624" s="103"/>
      <c r="AR624" s="85"/>
      <c r="AS624" s="85"/>
      <c r="AW624" s="85"/>
    </row>
    <row r="625" spans="2:49" s="83" customFormat="1" ht="12.75" customHeight="1" hidden="1">
      <c r="B625" s="82"/>
      <c r="D625" s="84"/>
      <c r="E625" s="130" t="s">
        <v>298</v>
      </c>
      <c r="F625" s="109" t="s">
        <v>747</v>
      </c>
      <c r="H625" s="610"/>
      <c r="I625" s="157"/>
      <c r="J625" s="407"/>
      <c r="K625" s="100"/>
      <c r="L625" s="103"/>
      <c r="M625" s="103"/>
      <c r="N625" s="103"/>
      <c r="O625" s="103"/>
      <c r="P625" s="103"/>
      <c r="Q625" s="103"/>
      <c r="R625" s="103"/>
      <c r="S625" s="103"/>
      <c r="AR625" s="85"/>
      <c r="AS625" s="85"/>
      <c r="AW625" s="85"/>
    </row>
    <row r="626" spans="2:49" s="83" customFormat="1" ht="12.75" customHeight="1" hidden="1">
      <c r="B626" s="82"/>
      <c r="D626" s="84"/>
      <c r="E626" s="130" t="s">
        <v>298</v>
      </c>
      <c r="F626" s="109" t="s">
        <v>748</v>
      </c>
      <c r="H626" s="610"/>
      <c r="I626" s="157"/>
      <c r="J626" s="407"/>
      <c r="K626" s="100"/>
      <c r="L626" s="103"/>
      <c r="M626" s="103"/>
      <c r="N626" s="103"/>
      <c r="O626" s="103"/>
      <c r="P626" s="103"/>
      <c r="Q626" s="103"/>
      <c r="R626" s="103"/>
      <c r="S626" s="103"/>
      <c r="AR626" s="85"/>
      <c r="AS626" s="85"/>
      <c r="AW626" s="85"/>
    </row>
    <row r="627" spans="2:63" s="79" customFormat="1" ht="16.5" customHeight="1" hidden="1">
      <c r="B627" s="70"/>
      <c r="C627" s="71"/>
      <c r="D627" s="71"/>
      <c r="E627" s="114" t="s">
        <v>749</v>
      </c>
      <c r="F627" s="110" t="s">
        <v>1072</v>
      </c>
      <c r="G627" s="73" t="s">
        <v>343</v>
      </c>
      <c r="H627" s="601"/>
      <c r="I627" s="157"/>
      <c r="J627" s="614">
        <f>ROUND(I627*H627,2)</f>
        <v>0</v>
      </c>
      <c r="K627" s="101"/>
      <c r="L627" s="376"/>
      <c r="M627" s="377"/>
      <c r="N627" s="377"/>
      <c r="O627" s="377"/>
      <c r="P627" s="377"/>
      <c r="Q627" s="377"/>
      <c r="R627" s="377"/>
      <c r="S627" s="104"/>
      <c r="AP627" s="80"/>
      <c r="AR627" s="80"/>
      <c r="AS627" s="80"/>
      <c r="AW627" s="80"/>
      <c r="BC627" s="81"/>
      <c r="BD627" s="81"/>
      <c r="BE627" s="81"/>
      <c r="BF627" s="81"/>
      <c r="BG627" s="81"/>
      <c r="BH627" s="80"/>
      <c r="BI627" s="81"/>
      <c r="BJ627" s="80"/>
      <c r="BK627" s="80"/>
    </row>
    <row r="628" spans="2:61" s="95" customFormat="1" ht="18" customHeight="1">
      <c r="B628" s="190"/>
      <c r="D628" s="96"/>
      <c r="E628" s="535" t="s">
        <v>1069</v>
      </c>
      <c r="F628" s="111" t="s">
        <v>1070</v>
      </c>
      <c r="I628" s="480"/>
      <c r="J628" s="589">
        <f>J629</f>
        <v>0</v>
      </c>
      <c r="K628" s="433"/>
      <c r="L628" s="161"/>
      <c r="M628" s="161"/>
      <c r="N628" s="375"/>
      <c r="O628" s="161"/>
      <c r="P628" s="375"/>
      <c r="Q628" s="161"/>
      <c r="R628" s="375"/>
      <c r="S628" s="161"/>
      <c r="AP628" s="96"/>
      <c r="AR628" s="97"/>
      <c r="AS628" s="97"/>
      <c r="AW628" s="96"/>
      <c r="BI628" s="98"/>
    </row>
    <row r="629" spans="2:63" s="79" customFormat="1" ht="24.75" customHeight="1">
      <c r="B629" s="192"/>
      <c r="C629" s="175"/>
      <c r="D629" s="175"/>
      <c r="E629" s="564" t="s">
        <v>1071</v>
      </c>
      <c r="F629" s="179" t="s">
        <v>624</v>
      </c>
      <c r="G629" s="180" t="s">
        <v>343</v>
      </c>
      <c r="H629" s="181">
        <f>3.4*5.45</f>
        <v>18.53</v>
      </c>
      <c r="I629" s="182"/>
      <c r="J629" s="465">
        <f>H629*I629</f>
        <v>0</v>
      </c>
      <c r="K629" s="101"/>
      <c r="L629" s="376"/>
      <c r="M629" s="377"/>
      <c r="N629" s="377"/>
      <c r="O629" s="377"/>
      <c r="P629" s="377"/>
      <c r="Q629" s="377"/>
      <c r="R629" s="377"/>
      <c r="S629" s="104"/>
      <c r="AP629" s="80"/>
      <c r="AR629" s="80"/>
      <c r="AS629" s="80"/>
      <c r="AW629" s="80"/>
      <c r="BC629" s="81"/>
      <c r="BD629" s="81"/>
      <c r="BE629" s="81"/>
      <c r="BF629" s="81"/>
      <c r="BG629" s="81"/>
      <c r="BH629" s="80"/>
      <c r="BI629" s="81"/>
      <c r="BJ629" s="80"/>
      <c r="BK629" s="80"/>
    </row>
    <row r="630" spans="2:61" s="95" customFormat="1" ht="18" customHeight="1">
      <c r="B630" s="94"/>
      <c r="D630" s="96"/>
      <c r="E630" s="535" t="s">
        <v>97</v>
      </c>
      <c r="F630" s="111" t="s">
        <v>863</v>
      </c>
      <c r="I630" s="481"/>
      <c r="J630" s="589">
        <f>J631+J632+J723</f>
        <v>0</v>
      </c>
      <c r="K630" s="433"/>
      <c r="L630" s="161"/>
      <c r="M630" s="161"/>
      <c r="N630" s="375"/>
      <c r="O630" s="161"/>
      <c r="P630" s="375"/>
      <c r="Q630" s="161"/>
      <c r="R630" s="375"/>
      <c r="S630" s="161"/>
      <c r="AP630" s="96"/>
      <c r="AR630" s="97"/>
      <c r="AS630" s="97"/>
      <c r="AW630" s="96"/>
      <c r="BI630" s="98"/>
    </row>
    <row r="631" spans="2:63" s="79" customFormat="1" ht="15" customHeight="1">
      <c r="B631" s="70"/>
      <c r="C631" s="71"/>
      <c r="D631" s="71"/>
      <c r="E631" s="114" t="s">
        <v>1074</v>
      </c>
      <c r="F631" s="110" t="s">
        <v>625</v>
      </c>
      <c r="G631" s="73" t="s">
        <v>343</v>
      </c>
      <c r="H631" s="74">
        <f>((11.4+10.45)*2+5)*3.4-(1.4*2)</f>
        <v>162.78</v>
      </c>
      <c r="I631" s="157"/>
      <c r="J631" s="449">
        <f>H631*I631</f>
        <v>0</v>
      </c>
      <c r="K631" s="101"/>
      <c r="L631" s="376"/>
      <c r="M631" s="377"/>
      <c r="N631" s="377"/>
      <c r="O631" s="377"/>
      <c r="P631" s="377"/>
      <c r="Q631" s="377"/>
      <c r="R631" s="377"/>
      <c r="S631" s="104"/>
      <c r="AP631" s="80"/>
      <c r="AR631" s="80"/>
      <c r="AS631" s="80"/>
      <c r="AW631" s="80"/>
      <c r="BC631" s="81"/>
      <c r="BD631" s="81"/>
      <c r="BE631" s="81"/>
      <c r="BF631" s="81"/>
      <c r="BG631" s="81"/>
      <c r="BH631" s="80"/>
      <c r="BI631" s="81"/>
      <c r="BJ631" s="80"/>
      <c r="BK631" s="80"/>
    </row>
    <row r="632" spans="2:63" s="79" customFormat="1" ht="15" customHeight="1">
      <c r="B632" s="70"/>
      <c r="C632" s="71"/>
      <c r="D632" s="71"/>
      <c r="E632" s="114" t="s">
        <v>60</v>
      </c>
      <c r="F632" s="110" t="s">
        <v>61</v>
      </c>
      <c r="G632" s="73" t="s">
        <v>343</v>
      </c>
      <c r="H632" s="74">
        <f>H527</f>
        <v>36.24</v>
      </c>
      <c r="I632" s="157"/>
      <c r="J632" s="449">
        <f aca="true" t="shared" si="4" ref="J632:J695">H632*I632</f>
        <v>0</v>
      </c>
      <c r="K632" s="101"/>
      <c r="L632" s="376"/>
      <c r="M632" s="377"/>
      <c r="N632" s="377"/>
      <c r="O632" s="377"/>
      <c r="P632" s="377"/>
      <c r="Q632" s="377"/>
      <c r="R632" s="377"/>
      <c r="S632" s="104"/>
      <c r="AP632" s="80"/>
      <c r="AR632" s="80"/>
      <c r="AS632" s="80"/>
      <c r="AW632" s="80"/>
      <c r="BC632" s="81"/>
      <c r="BD632" s="81"/>
      <c r="BE632" s="81"/>
      <c r="BF632" s="81"/>
      <c r="BG632" s="81"/>
      <c r="BH632" s="80"/>
      <c r="BI632" s="81"/>
      <c r="BJ632" s="80"/>
      <c r="BK632" s="80"/>
    </row>
    <row r="633" spans="2:63" s="79" customFormat="1" ht="0.75" customHeight="1" hidden="1">
      <c r="B633" s="70"/>
      <c r="C633" s="71"/>
      <c r="D633" s="71"/>
      <c r="E633" s="114" t="s">
        <v>1066</v>
      </c>
      <c r="F633" s="110" t="s">
        <v>1067</v>
      </c>
      <c r="G633" s="73" t="s">
        <v>343</v>
      </c>
      <c r="H633" s="601"/>
      <c r="I633" s="157"/>
      <c r="J633" s="449">
        <f t="shared" si="4"/>
        <v>0</v>
      </c>
      <c r="K633" s="101"/>
      <c r="L633" s="376"/>
      <c r="M633" s="377"/>
      <c r="N633" s="377"/>
      <c r="O633" s="377"/>
      <c r="P633" s="377"/>
      <c r="Q633" s="377"/>
      <c r="R633" s="377"/>
      <c r="S633" s="104"/>
      <c r="AP633" s="80"/>
      <c r="AR633" s="80"/>
      <c r="AS633" s="80"/>
      <c r="AW633" s="80"/>
      <c r="BC633" s="81"/>
      <c r="BD633" s="81"/>
      <c r="BE633" s="81"/>
      <c r="BF633" s="81"/>
      <c r="BG633" s="81"/>
      <c r="BH633" s="80"/>
      <c r="BI633" s="81"/>
      <c r="BJ633" s="80"/>
      <c r="BK633" s="80"/>
    </row>
    <row r="634" spans="2:49" s="83" customFormat="1" ht="12.75" customHeight="1" hidden="1">
      <c r="B634" s="82"/>
      <c r="D634" s="84"/>
      <c r="E634" s="130" t="s">
        <v>298</v>
      </c>
      <c r="F634" s="109" t="s">
        <v>1075</v>
      </c>
      <c r="H634" s="610"/>
      <c r="I634" s="157"/>
      <c r="J634" s="449">
        <f t="shared" si="4"/>
        <v>0</v>
      </c>
      <c r="K634" s="100"/>
      <c r="L634" s="103"/>
      <c r="M634" s="103"/>
      <c r="N634" s="103"/>
      <c r="O634" s="103"/>
      <c r="P634" s="103"/>
      <c r="Q634" s="103"/>
      <c r="R634" s="103"/>
      <c r="S634" s="103"/>
      <c r="AR634" s="85"/>
      <c r="AS634" s="85"/>
      <c r="AW634" s="85"/>
    </row>
    <row r="635" spans="2:63" s="79" customFormat="1" ht="27.75" customHeight="1" hidden="1">
      <c r="B635" s="70"/>
      <c r="C635" s="71"/>
      <c r="D635" s="71"/>
      <c r="E635" s="114" t="s">
        <v>1076</v>
      </c>
      <c r="F635" s="110" t="s">
        <v>633</v>
      </c>
      <c r="G635" s="73" t="s">
        <v>343</v>
      </c>
      <c r="H635" s="601"/>
      <c r="I635" s="157"/>
      <c r="J635" s="449">
        <f t="shared" si="4"/>
        <v>0</v>
      </c>
      <c r="K635" s="101"/>
      <c r="L635" s="376"/>
      <c r="M635" s="377"/>
      <c r="N635" s="377"/>
      <c r="O635" s="377"/>
      <c r="P635" s="377"/>
      <c r="Q635" s="377"/>
      <c r="R635" s="377"/>
      <c r="S635" s="104"/>
      <c r="AP635" s="80"/>
      <c r="AR635" s="80"/>
      <c r="AS635" s="80"/>
      <c r="AW635" s="80"/>
      <c r="BC635" s="81"/>
      <c r="BD635" s="81"/>
      <c r="BE635" s="81"/>
      <c r="BF635" s="81"/>
      <c r="BG635" s="81"/>
      <c r="BH635" s="80"/>
      <c r="BI635" s="81"/>
      <c r="BJ635" s="80"/>
      <c r="BK635" s="80"/>
    </row>
    <row r="636" spans="2:49" s="92" customFormat="1" ht="12.75" customHeight="1" hidden="1">
      <c r="B636" s="91"/>
      <c r="D636" s="84"/>
      <c r="E636" s="130" t="s">
        <v>298</v>
      </c>
      <c r="F636" s="108" t="s">
        <v>89</v>
      </c>
      <c r="H636" s="609"/>
      <c r="I636" s="157"/>
      <c r="J636" s="449">
        <f t="shared" si="4"/>
        <v>0</v>
      </c>
      <c r="K636" s="102"/>
      <c r="L636" s="105"/>
      <c r="M636" s="105"/>
      <c r="N636" s="105"/>
      <c r="O636" s="105"/>
      <c r="P636" s="105"/>
      <c r="Q636" s="105"/>
      <c r="R636" s="105"/>
      <c r="S636" s="105"/>
      <c r="AR636" s="93"/>
      <c r="AS636" s="93"/>
      <c r="AW636" s="93"/>
    </row>
    <row r="637" spans="2:49" s="92" customFormat="1" ht="12.75" customHeight="1" hidden="1">
      <c r="B637" s="91"/>
      <c r="D637" s="84"/>
      <c r="E637" s="130" t="s">
        <v>298</v>
      </c>
      <c r="F637" s="108" t="s">
        <v>634</v>
      </c>
      <c r="H637" s="609"/>
      <c r="I637" s="157"/>
      <c r="J637" s="449">
        <f t="shared" si="4"/>
        <v>0</v>
      </c>
      <c r="K637" s="102"/>
      <c r="L637" s="105"/>
      <c r="M637" s="105"/>
      <c r="N637" s="105"/>
      <c r="O637" s="105"/>
      <c r="P637" s="105"/>
      <c r="Q637" s="105"/>
      <c r="R637" s="105"/>
      <c r="S637" s="105"/>
      <c r="AR637" s="93"/>
      <c r="AS637" s="93"/>
      <c r="AW637" s="93"/>
    </row>
    <row r="638" spans="2:49" s="83" customFormat="1" ht="12.75" customHeight="1" hidden="1">
      <c r="B638" s="82"/>
      <c r="D638" s="84"/>
      <c r="E638" s="130" t="s">
        <v>298</v>
      </c>
      <c r="F638" s="109" t="s">
        <v>635</v>
      </c>
      <c r="H638" s="610"/>
      <c r="I638" s="157"/>
      <c r="J638" s="449">
        <f t="shared" si="4"/>
        <v>0</v>
      </c>
      <c r="K638" s="100"/>
      <c r="L638" s="103"/>
      <c r="M638" s="103"/>
      <c r="N638" s="103"/>
      <c r="O638" s="103"/>
      <c r="P638" s="103"/>
      <c r="Q638" s="103"/>
      <c r="R638" s="103"/>
      <c r="S638" s="103"/>
      <c r="AR638" s="85"/>
      <c r="AS638" s="85"/>
      <c r="AW638" s="85"/>
    </row>
    <row r="639" spans="2:49" s="92" customFormat="1" ht="12.75" customHeight="1" hidden="1">
      <c r="B639" s="91"/>
      <c r="D639" s="84"/>
      <c r="E639" s="130" t="s">
        <v>298</v>
      </c>
      <c r="F639" s="108" t="s">
        <v>636</v>
      </c>
      <c r="H639" s="609"/>
      <c r="I639" s="157"/>
      <c r="J639" s="449">
        <f t="shared" si="4"/>
        <v>0</v>
      </c>
      <c r="K639" s="102"/>
      <c r="L639" s="105"/>
      <c r="M639" s="105"/>
      <c r="N639" s="105"/>
      <c r="O639" s="105"/>
      <c r="P639" s="105"/>
      <c r="Q639" s="105"/>
      <c r="R639" s="105"/>
      <c r="S639" s="105"/>
      <c r="AR639" s="93"/>
      <c r="AS639" s="93"/>
      <c r="AW639" s="93"/>
    </row>
    <row r="640" spans="2:49" s="83" customFormat="1" ht="12.75" customHeight="1" hidden="1">
      <c r="B640" s="82"/>
      <c r="D640" s="84"/>
      <c r="E640" s="130" t="s">
        <v>298</v>
      </c>
      <c r="F640" s="109" t="s">
        <v>637</v>
      </c>
      <c r="H640" s="610"/>
      <c r="I640" s="157"/>
      <c r="J640" s="449">
        <f t="shared" si="4"/>
        <v>0</v>
      </c>
      <c r="K640" s="100"/>
      <c r="L640" s="103"/>
      <c r="M640" s="103"/>
      <c r="N640" s="103"/>
      <c r="O640" s="103"/>
      <c r="P640" s="103"/>
      <c r="Q640" s="103"/>
      <c r="R640" s="103"/>
      <c r="S640" s="103"/>
      <c r="AR640" s="85"/>
      <c r="AS640" s="85"/>
      <c r="AW640" s="85"/>
    </row>
    <row r="641" spans="2:49" s="92" customFormat="1" ht="12.75" customHeight="1" hidden="1">
      <c r="B641" s="91"/>
      <c r="D641" s="84"/>
      <c r="E641" s="130" t="s">
        <v>298</v>
      </c>
      <c r="F641" s="108" t="s">
        <v>638</v>
      </c>
      <c r="H641" s="609"/>
      <c r="I641" s="157"/>
      <c r="J641" s="449">
        <f t="shared" si="4"/>
        <v>0</v>
      </c>
      <c r="K641" s="102"/>
      <c r="L641" s="105"/>
      <c r="M641" s="105"/>
      <c r="N641" s="105"/>
      <c r="O641" s="105"/>
      <c r="P641" s="105"/>
      <c r="Q641" s="105"/>
      <c r="R641" s="105"/>
      <c r="S641" s="105"/>
      <c r="AR641" s="93"/>
      <c r="AS641" s="93"/>
      <c r="AW641" s="93"/>
    </row>
    <row r="642" spans="2:49" s="83" customFormat="1" ht="12.75" customHeight="1" hidden="1">
      <c r="B642" s="82"/>
      <c r="D642" s="84"/>
      <c r="E642" s="130" t="s">
        <v>298</v>
      </c>
      <c r="F642" s="109" t="s">
        <v>639</v>
      </c>
      <c r="H642" s="610"/>
      <c r="I642" s="157"/>
      <c r="J642" s="449">
        <f t="shared" si="4"/>
        <v>0</v>
      </c>
      <c r="K642" s="100"/>
      <c r="L642" s="103"/>
      <c r="M642" s="103"/>
      <c r="N642" s="103"/>
      <c r="O642" s="103"/>
      <c r="P642" s="103"/>
      <c r="Q642" s="103"/>
      <c r="R642" s="103"/>
      <c r="S642" s="103"/>
      <c r="AR642" s="85"/>
      <c r="AS642" s="85"/>
      <c r="AW642" s="85"/>
    </row>
    <row r="643" spans="2:49" s="83" customFormat="1" ht="12.75" customHeight="1" hidden="1">
      <c r="B643" s="82"/>
      <c r="D643" s="84"/>
      <c r="E643" s="130" t="s">
        <v>298</v>
      </c>
      <c r="F643" s="109" t="s">
        <v>640</v>
      </c>
      <c r="H643" s="610"/>
      <c r="I643" s="157"/>
      <c r="J643" s="449">
        <f t="shared" si="4"/>
        <v>0</v>
      </c>
      <c r="K643" s="100"/>
      <c r="L643" s="103"/>
      <c r="M643" s="103"/>
      <c r="N643" s="103"/>
      <c r="O643" s="103"/>
      <c r="P643" s="103"/>
      <c r="Q643" s="103"/>
      <c r="R643" s="103"/>
      <c r="S643" s="103"/>
      <c r="AR643" s="85"/>
      <c r="AS643" s="85"/>
      <c r="AW643" s="85"/>
    </row>
    <row r="644" spans="2:49" s="83" customFormat="1" ht="12.75" customHeight="1" hidden="1">
      <c r="B644" s="82"/>
      <c r="D644" s="84"/>
      <c r="E644" s="130" t="s">
        <v>298</v>
      </c>
      <c r="F644" s="109" t="s">
        <v>641</v>
      </c>
      <c r="H644" s="610"/>
      <c r="I644" s="157"/>
      <c r="J644" s="449">
        <f t="shared" si="4"/>
        <v>0</v>
      </c>
      <c r="K644" s="100"/>
      <c r="L644" s="103"/>
      <c r="M644" s="103"/>
      <c r="N644" s="103"/>
      <c r="O644" s="103"/>
      <c r="P644" s="103"/>
      <c r="Q644" s="103"/>
      <c r="R644" s="103"/>
      <c r="S644" s="103"/>
      <c r="AR644" s="85"/>
      <c r="AS644" s="85"/>
      <c r="AW644" s="85"/>
    </row>
    <row r="645" spans="2:49" s="92" customFormat="1" ht="12.75" customHeight="1" hidden="1">
      <c r="B645" s="91"/>
      <c r="D645" s="84"/>
      <c r="E645" s="130" t="s">
        <v>298</v>
      </c>
      <c r="F645" s="108" t="s">
        <v>642</v>
      </c>
      <c r="H645" s="609"/>
      <c r="I645" s="157"/>
      <c r="J645" s="449">
        <f t="shared" si="4"/>
        <v>0</v>
      </c>
      <c r="K645" s="102"/>
      <c r="L645" s="105"/>
      <c r="M645" s="105"/>
      <c r="N645" s="105"/>
      <c r="O645" s="105"/>
      <c r="P645" s="105"/>
      <c r="Q645" s="105"/>
      <c r="R645" s="105"/>
      <c r="S645" s="105"/>
      <c r="AR645" s="93"/>
      <c r="AS645" s="93"/>
      <c r="AW645" s="93"/>
    </row>
    <row r="646" spans="2:49" s="83" customFormat="1" ht="12.75" customHeight="1" hidden="1">
      <c r="B646" s="82"/>
      <c r="D646" s="84"/>
      <c r="E646" s="130" t="s">
        <v>298</v>
      </c>
      <c r="F646" s="109" t="s">
        <v>643</v>
      </c>
      <c r="H646" s="610"/>
      <c r="I646" s="157"/>
      <c r="J646" s="449">
        <f t="shared" si="4"/>
        <v>0</v>
      </c>
      <c r="K646" s="100"/>
      <c r="L646" s="103"/>
      <c r="M646" s="103"/>
      <c r="N646" s="103"/>
      <c r="O646" s="103"/>
      <c r="P646" s="103"/>
      <c r="Q646" s="103"/>
      <c r="R646" s="103"/>
      <c r="S646" s="103"/>
      <c r="AR646" s="85"/>
      <c r="AS646" s="85"/>
      <c r="AW646" s="85"/>
    </row>
    <row r="647" spans="2:49" s="92" customFormat="1" ht="12.75" customHeight="1" hidden="1">
      <c r="B647" s="91"/>
      <c r="D647" s="84"/>
      <c r="E647" s="130" t="s">
        <v>298</v>
      </c>
      <c r="F647" s="108" t="s">
        <v>644</v>
      </c>
      <c r="H647" s="609"/>
      <c r="I647" s="157"/>
      <c r="J647" s="449">
        <f t="shared" si="4"/>
        <v>0</v>
      </c>
      <c r="K647" s="102"/>
      <c r="L647" s="105"/>
      <c r="M647" s="105"/>
      <c r="N647" s="105"/>
      <c r="O647" s="105"/>
      <c r="P647" s="105"/>
      <c r="Q647" s="105"/>
      <c r="R647" s="105"/>
      <c r="S647" s="105"/>
      <c r="AR647" s="93"/>
      <c r="AS647" s="93"/>
      <c r="AW647" s="93"/>
    </row>
    <row r="648" spans="2:49" s="83" customFormat="1" ht="12.75" customHeight="1" hidden="1">
      <c r="B648" s="82"/>
      <c r="D648" s="84"/>
      <c r="E648" s="130" t="s">
        <v>298</v>
      </c>
      <c r="F648" s="109" t="s">
        <v>645</v>
      </c>
      <c r="H648" s="610"/>
      <c r="I648" s="157"/>
      <c r="J648" s="449">
        <f t="shared" si="4"/>
        <v>0</v>
      </c>
      <c r="K648" s="100"/>
      <c r="L648" s="103"/>
      <c r="M648" s="103"/>
      <c r="N648" s="103"/>
      <c r="O648" s="103"/>
      <c r="P648" s="103"/>
      <c r="Q648" s="103"/>
      <c r="R648" s="103"/>
      <c r="S648" s="103"/>
      <c r="AR648" s="85"/>
      <c r="AS648" s="85"/>
      <c r="AW648" s="85"/>
    </row>
    <row r="649" spans="2:49" s="92" customFormat="1" ht="12.75" customHeight="1" hidden="1">
      <c r="B649" s="91"/>
      <c r="D649" s="84"/>
      <c r="E649" s="130" t="s">
        <v>298</v>
      </c>
      <c r="F649" s="108" t="s">
        <v>646</v>
      </c>
      <c r="H649" s="609"/>
      <c r="I649" s="157"/>
      <c r="J649" s="449">
        <f t="shared" si="4"/>
        <v>0</v>
      </c>
      <c r="K649" s="102"/>
      <c r="L649" s="105"/>
      <c r="M649" s="105"/>
      <c r="N649" s="105"/>
      <c r="O649" s="105"/>
      <c r="P649" s="105"/>
      <c r="Q649" s="105"/>
      <c r="R649" s="105"/>
      <c r="S649" s="105"/>
      <c r="AR649" s="93"/>
      <c r="AS649" s="93"/>
      <c r="AW649" s="93"/>
    </row>
    <row r="650" spans="2:49" s="83" customFormat="1" ht="12.75" customHeight="1" hidden="1">
      <c r="B650" s="82"/>
      <c r="D650" s="84"/>
      <c r="E650" s="130" t="s">
        <v>298</v>
      </c>
      <c r="F650" s="109" t="s">
        <v>647</v>
      </c>
      <c r="H650" s="610"/>
      <c r="I650" s="157"/>
      <c r="J650" s="449">
        <f t="shared" si="4"/>
        <v>0</v>
      </c>
      <c r="K650" s="100"/>
      <c r="L650" s="103"/>
      <c r="M650" s="103"/>
      <c r="N650" s="103"/>
      <c r="O650" s="103"/>
      <c r="P650" s="103"/>
      <c r="Q650" s="103"/>
      <c r="R650" s="103"/>
      <c r="S650" s="103"/>
      <c r="AR650" s="85"/>
      <c r="AS650" s="85"/>
      <c r="AW650" s="85"/>
    </row>
    <row r="651" spans="2:49" s="92" customFormat="1" ht="12.75" customHeight="1" hidden="1">
      <c r="B651" s="91"/>
      <c r="D651" s="84"/>
      <c r="E651" s="130" t="s">
        <v>298</v>
      </c>
      <c r="F651" s="108" t="s">
        <v>648</v>
      </c>
      <c r="H651" s="609"/>
      <c r="I651" s="157"/>
      <c r="J651" s="449">
        <f t="shared" si="4"/>
        <v>0</v>
      </c>
      <c r="K651" s="102"/>
      <c r="L651" s="105"/>
      <c r="M651" s="105"/>
      <c r="N651" s="105"/>
      <c r="O651" s="105"/>
      <c r="P651" s="105"/>
      <c r="Q651" s="105"/>
      <c r="R651" s="105"/>
      <c r="S651" s="105"/>
      <c r="AR651" s="93"/>
      <c r="AS651" s="93"/>
      <c r="AW651" s="93"/>
    </row>
    <row r="652" spans="2:49" s="83" customFormat="1" ht="12.75" customHeight="1" hidden="1">
      <c r="B652" s="82"/>
      <c r="D652" s="84"/>
      <c r="E652" s="130" t="s">
        <v>298</v>
      </c>
      <c r="F652" s="109" t="s">
        <v>649</v>
      </c>
      <c r="H652" s="610"/>
      <c r="I652" s="157"/>
      <c r="J652" s="449">
        <f t="shared" si="4"/>
        <v>0</v>
      </c>
      <c r="K652" s="100"/>
      <c r="L652" s="103"/>
      <c r="M652" s="103"/>
      <c r="N652" s="103"/>
      <c r="O652" s="103"/>
      <c r="P652" s="103"/>
      <c r="Q652" s="103"/>
      <c r="R652" s="103"/>
      <c r="S652" s="103"/>
      <c r="AR652" s="85"/>
      <c r="AS652" s="85"/>
      <c r="AW652" s="85"/>
    </row>
    <row r="653" spans="2:49" s="92" customFormat="1" ht="12.75" customHeight="1" hidden="1">
      <c r="B653" s="91"/>
      <c r="D653" s="84"/>
      <c r="E653" s="130" t="s">
        <v>298</v>
      </c>
      <c r="F653" s="108" t="s">
        <v>650</v>
      </c>
      <c r="H653" s="609"/>
      <c r="I653" s="157"/>
      <c r="J653" s="449">
        <f t="shared" si="4"/>
        <v>0</v>
      </c>
      <c r="K653" s="102"/>
      <c r="L653" s="105"/>
      <c r="M653" s="105"/>
      <c r="N653" s="105"/>
      <c r="O653" s="105"/>
      <c r="P653" s="105"/>
      <c r="Q653" s="105"/>
      <c r="R653" s="105"/>
      <c r="S653" s="105"/>
      <c r="AR653" s="93"/>
      <c r="AS653" s="93"/>
      <c r="AW653" s="93"/>
    </row>
    <row r="654" spans="2:49" s="83" customFormat="1" ht="12.75" customHeight="1" hidden="1">
      <c r="B654" s="82"/>
      <c r="D654" s="84"/>
      <c r="E654" s="130" t="s">
        <v>298</v>
      </c>
      <c r="F654" s="109" t="s">
        <v>651</v>
      </c>
      <c r="H654" s="610"/>
      <c r="I654" s="157"/>
      <c r="J654" s="449">
        <f t="shared" si="4"/>
        <v>0</v>
      </c>
      <c r="K654" s="100"/>
      <c r="L654" s="103"/>
      <c r="M654" s="103"/>
      <c r="N654" s="103"/>
      <c r="O654" s="103"/>
      <c r="P654" s="103"/>
      <c r="Q654" s="103"/>
      <c r="R654" s="103"/>
      <c r="S654" s="103"/>
      <c r="AR654" s="85"/>
      <c r="AS654" s="85"/>
      <c r="AW654" s="85"/>
    </row>
    <row r="655" spans="2:49" s="83" customFormat="1" ht="12.75" customHeight="1" hidden="1">
      <c r="B655" s="82"/>
      <c r="D655" s="84"/>
      <c r="E655" s="130" t="s">
        <v>298</v>
      </c>
      <c r="F655" s="109" t="s">
        <v>652</v>
      </c>
      <c r="H655" s="610"/>
      <c r="I655" s="157"/>
      <c r="J655" s="449">
        <f t="shared" si="4"/>
        <v>0</v>
      </c>
      <c r="K655" s="100"/>
      <c r="L655" s="103"/>
      <c r="M655" s="103"/>
      <c r="N655" s="103"/>
      <c r="O655" s="103"/>
      <c r="P655" s="103"/>
      <c r="Q655" s="103"/>
      <c r="R655" s="103"/>
      <c r="S655" s="103"/>
      <c r="AR655" s="85"/>
      <c r="AS655" s="85"/>
      <c r="AW655" s="85"/>
    </row>
    <row r="656" spans="2:49" s="92" customFormat="1" ht="12.75" customHeight="1" hidden="1">
      <c r="B656" s="91"/>
      <c r="D656" s="84"/>
      <c r="E656" s="130" t="s">
        <v>298</v>
      </c>
      <c r="F656" s="108" t="s">
        <v>653</v>
      </c>
      <c r="H656" s="609"/>
      <c r="I656" s="157"/>
      <c r="J656" s="449">
        <f t="shared" si="4"/>
        <v>0</v>
      </c>
      <c r="K656" s="102"/>
      <c r="L656" s="105"/>
      <c r="M656" s="105"/>
      <c r="N656" s="105"/>
      <c r="O656" s="105"/>
      <c r="P656" s="105"/>
      <c r="Q656" s="105"/>
      <c r="R656" s="105"/>
      <c r="S656" s="105"/>
      <c r="AR656" s="93"/>
      <c r="AS656" s="93"/>
      <c r="AW656" s="93"/>
    </row>
    <row r="657" spans="2:49" s="83" customFormat="1" ht="12.75" customHeight="1" hidden="1">
      <c r="B657" s="82"/>
      <c r="D657" s="84"/>
      <c r="E657" s="130" t="s">
        <v>298</v>
      </c>
      <c r="F657" s="109" t="s">
        <v>654</v>
      </c>
      <c r="H657" s="610"/>
      <c r="I657" s="157"/>
      <c r="J657" s="449">
        <f t="shared" si="4"/>
        <v>0</v>
      </c>
      <c r="K657" s="100"/>
      <c r="L657" s="103"/>
      <c r="M657" s="103"/>
      <c r="N657" s="103"/>
      <c r="O657" s="103"/>
      <c r="P657" s="103"/>
      <c r="Q657" s="103"/>
      <c r="R657" s="103"/>
      <c r="S657" s="103"/>
      <c r="AR657" s="85"/>
      <c r="AS657" s="85"/>
      <c r="AW657" s="85"/>
    </row>
    <row r="658" spans="2:49" s="83" customFormat="1" ht="12.75" customHeight="1" hidden="1">
      <c r="B658" s="82"/>
      <c r="D658" s="84"/>
      <c r="E658" s="130" t="s">
        <v>298</v>
      </c>
      <c r="F658" s="109" t="s">
        <v>655</v>
      </c>
      <c r="H658" s="610"/>
      <c r="I658" s="157"/>
      <c r="J658" s="449">
        <f t="shared" si="4"/>
        <v>0</v>
      </c>
      <c r="K658" s="100"/>
      <c r="L658" s="103"/>
      <c r="M658" s="103"/>
      <c r="N658" s="103"/>
      <c r="O658" s="103"/>
      <c r="P658" s="103"/>
      <c r="Q658" s="103"/>
      <c r="R658" s="103"/>
      <c r="S658" s="103"/>
      <c r="AR658" s="85"/>
      <c r="AS658" s="85"/>
      <c r="AW658" s="85"/>
    </row>
    <row r="659" spans="2:49" s="92" customFormat="1" ht="12.75" customHeight="1" hidden="1">
      <c r="B659" s="91"/>
      <c r="D659" s="84"/>
      <c r="E659" s="130" t="s">
        <v>298</v>
      </c>
      <c r="F659" s="108" t="s">
        <v>656</v>
      </c>
      <c r="H659" s="609"/>
      <c r="I659" s="157"/>
      <c r="J659" s="449">
        <f t="shared" si="4"/>
        <v>0</v>
      </c>
      <c r="K659" s="102"/>
      <c r="L659" s="105"/>
      <c r="M659" s="105"/>
      <c r="N659" s="105"/>
      <c r="O659" s="105"/>
      <c r="P659" s="105"/>
      <c r="Q659" s="105"/>
      <c r="R659" s="105"/>
      <c r="S659" s="105"/>
      <c r="AR659" s="93"/>
      <c r="AS659" s="93"/>
      <c r="AW659" s="93"/>
    </row>
    <row r="660" spans="2:49" s="83" customFormat="1" ht="12.75" customHeight="1" hidden="1">
      <c r="B660" s="82"/>
      <c r="D660" s="84"/>
      <c r="E660" s="130" t="s">
        <v>298</v>
      </c>
      <c r="F660" s="109" t="s">
        <v>657</v>
      </c>
      <c r="H660" s="610"/>
      <c r="I660" s="157"/>
      <c r="J660" s="449">
        <f t="shared" si="4"/>
        <v>0</v>
      </c>
      <c r="K660" s="100"/>
      <c r="L660" s="103"/>
      <c r="M660" s="103"/>
      <c r="N660" s="103"/>
      <c r="O660" s="103"/>
      <c r="P660" s="103"/>
      <c r="Q660" s="103"/>
      <c r="R660" s="103"/>
      <c r="S660" s="103"/>
      <c r="AR660" s="85"/>
      <c r="AS660" s="85"/>
      <c r="AW660" s="85"/>
    </row>
    <row r="661" spans="2:49" s="92" customFormat="1" ht="12.75" customHeight="1" hidden="1">
      <c r="B661" s="91"/>
      <c r="D661" s="84"/>
      <c r="E661" s="130" t="s">
        <v>298</v>
      </c>
      <c r="F661" s="108" t="s">
        <v>658</v>
      </c>
      <c r="H661" s="609"/>
      <c r="I661" s="157"/>
      <c r="J661" s="449">
        <f t="shared" si="4"/>
        <v>0</v>
      </c>
      <c r="K661" s="102"/>
      <c r="L661" s="105"/>
      <c r="M661" s="105"/>
      <c r="N661" s="105"/>
      <c r="O661" s="105"/>
      <c r="P661" s="105"/>
      <c r="Q661" s="105"/>
      <c r="R661" s="105"/>
      <c r="S661" s="105"/>
      <c r="AR661" s="93"/>
      <c r="AS661" s="93"/>
      <c r="AW661" s="93"/>
    </row>
    <row r="662" spans="2:49" s="83" customFormat="1" ht="12.75" customHeight="1" hidden="1">
      <c r="B662" s="82"/>
      <c r="D662" s="84"/>
      <c r="E662" s="130" t="s">
        <v>298</v>
      </c>
      <c r="F662" s="109" t="s">
        <v>659</v>
      </c>
      <c r="H662" s="610"/>
      <c r="I662" s="157"/>
      <c r="J662" s="449">
        <f t="shared" si="4"/>
        <v>0</v>
      </c>
      <c r="K662" s="100"/>
      <c r="L662" s="103"/>
      <c r="M662" s="103"/>
      <c r="N662" s="103"/>
      <c r="O662" s="103"/>
      <c r="P662" s="103"/>
      <c r="Q662" s="103"/>
      <c r="R662" s="103"/>
      <c r="S662" s="103"/>
      <c r="AR662" s="85"/>
      <c r="AS662" s="85"/>
      <c r="AW662" s="85"/>
    </row>
    <row r="663" spans="2:49" s="92" customFormat="1" ht="12.75" customHeight="1" hidden="1">
      <c r="B663" s="91"/>
      <c r="D663" s="84"/>
      <c r="E663" s="130" t="s">
        <v>298</v>
      </c>
      <c r="F663" s="108" t="s">
        <v>660</v>
      </c>
      <c r="H663" s="609"/>
      <c r="I663" s="157"/>
      <c r="J663" s="449">
        <f t="shared" si="4"/>
        <v>0</v>
      </c>
      <c r="K663" s="102"/>
      <c r="L663" s="105"/>
      <c r="M663" s="105"/>
      <c r="N663" s="105"/>
      <c r="O663" s="105"/>
      <c r="P663" s="105"/>
      <c r="Q663" s="105"/>
      <c r="R663" s="105"/>
      <c r="S663" s="105"/>
      <c r="AR663" s="93"/>
      <c r="AS663" s="93"/>
      <c r="AW663" s="93"/>
    </row>
    <row r="664" spans="2:49" s="83" customFormat="1" ht="12.75" customHeight="1" hidden="1">
      <c r="B664" s="82"/>
      <c r="D664" s="84"/>
      <c r="E664" s="130" t="s">
        <v>298</v>
      </c>
      <c r="F664" s="109" t="s">
        <v>661</v>
      </c>
      <c r="H664" s="610"/>
      <c r="I664" s="157"/>
      <c r="J664" s="449">
        <f t="shared" si="4"/>
        <v>0</v>
      </c>
      <c r="K664" s="100"/>
      <c r="L664" s="103"/>
      <c r="M664" s="103"/>
      <c r="N664" s="103"/>
      <c r="O664" s="103"/>
      <c r="P664" s="103"/>
      <c r="Q664" s="103"/>
      <c r="R664" s="103"/>
      <c r="S664" s="103"/>
      <c r="AR664" s="85"/>
      <c r="AS664" s="85"/>
      <c r="AW664" s="85"/>
    </row>
    <row r="665" spans="2:49" s="92" customFormat="1" ht="12.75" customHeight="1" hidden="1">
      <c r="B665" s="91"/>
      <c r="D665" s="84"/>
      <c r="E665" s="130" t="s">
        <v>298</v>
      </c>
      <c r="F665" s="108" t="s">
        <v>662</v>
      </c>
      <c r="H665" s="609"/>
      <c r="I665" s="157"/>
      <c r="J665" s="449">
        <f t="shared" si="4"/>
        <v>0</v>
      </c>
      <c r="K665" s="102"/>
      <c r="L665" s="105"/>
      <c r="M665" s="105"/>
      <c r="N665" s="105"/>
      <c r="O665" s="105"/>
      <c r="P665" s="105"/>
      <c r="Q665" s="105"/>
      <c r="R665" s="105"/>
      <c r="S665" s="105"/>
      <c r="AR665" s="93"/>
      <c r="AS665" s="93"/>
      <c r="AW665" s="93"/>
    </row>
    <row r="666" spans="2:49" s="83" customFormat="1" ht="12.75" customHeight="1" hidden="1">
      <c r="B666" s="82"/>
      <c r="D666" s="84"/>
      <c r="E666" s="130" t="s">
        <v>298</v>
      </c>
      <c r="F666" s="109" t="s">
        <v>663</v>
      </c>
      <c r="H666" s="610"/>
      <c r="I666" s="157"/>
      <c r="J666" s="449">
        <f t="shared" si="4"/>
        <v>0</v>
      </c>
      <c r="K666" s="100"/>
      <c r="L666" s="103"/>
      <c r="M666" s="103"/>
      <c r="N666" s="103"/>
      <c r="O666" s="103"/>
      <c r="P666" s="103"/>
      <c r="Q666" s="103"/>
      <c r="R666" s="103"/>
      <c r="S666" s="103"/>
      <c r="AR666" s="85"/>
      <c r="AS666" s="85"/>
      <c r="AW666" s="85"/>
    </row>
    <row r="667" spans="2:49" s="92" customFormat="1" ht="12.75" customHeight="1" hidden="1">
      <c r="B667" s="91"/>
      <c r="D667" s="84"/>
      <c r="E667" s="130" t="s">
        <v>298</v>
      </c>
      <c r="F667" s="108" t="s">
        <v>664</v>
      </c>
      <c r="H667" s="609"/>
      <c r="I667" s="157"/>
      <c r="J667" s="449">
        <f t="shared" si="4"/>
        <v>0</v>
      </c>
      <c r="K667" s="102"/>
      <c r="L667" s="105"/>
      <c r="M667" s="105"/>
      <c r="N667" s="105"/>
      <c r="O667" s="105"/>
      <c r="P667" s="105"/>
      <c r="Q667" s="105"/>
      <c r="R667" s="105"/>
      <c r="S667" s="105"/>
      <c r="AR667" s="93"/>
      <c r="AS667" s="93"/>
      <c r="AW667" s="93"/>
    </row>
    <row r="668" spans="2:49" s="83" customFormat="1" ht="12.75" customHeight="1" hidden="1">
      <c r="B668" s="82"/>
      <c r="D668" s="84"/>
      <c r="E668" s="130" t="s">
        <v>298</v>
      </c>
      <c r="F668" s="109" t="s">
        <v>665</v>
      </c>
      <c r="H668" s="610"/>
      <c r="I668" s="157"/>
      <c r="J668" s="449">
        <f t="shared" si="4"/>
        <v>0</v>
      </c>
      <c r="K668" s="100"/>
      <c r="L668" s="103"/>
      <c r="M668" s="103"/>
      <c r="N668" s="103"/>
      <c r="O668" s="103"/>
      <c r="P668" s="103"/>
      <c r="Q668" s="103"/>
      <c r="R668" s="103"/>
      <c r="S668" s="103"/>
      <c r="AR668" s="85"/>
      <c r="AS668" s="85"/>
      <c r="AW668" s="85"/>
    </row>
    <row r="669" spans="2:49" s="92" customFormat="1" ht="12.75" customHeight="1" hidden="1">
      <c r="B669" s="91"/>
      <c r="D669" s="84"/>
      <c r="E669" s="130" t="s">
        <v>298</v>
      </c>
      <c r="F669" s="108" t="s">
        <v>666</v>
      </c>
      <c r="H669" s="609"/>
      <c r="I669" s="157"/>
      <c r="J669" s="449">
        <f t="shared" si="4"/>
        <v>0</v>
      </c>
      <c r="K669" s="102"/>
      <c r="L669" s="105"/>
      <c r="M669" s="105"/>
      <c r="N669" s="105"/>
      <c r="O669" s="105"/>
      <c r="P669" s="105"/>
      <c r="Q669" s="105"/>
      <c r="R669" s="105"/>
      <c r="S669" s="105"/>
      <c r="AR669" s="93"/>
      <c r="AS669" s="93"/>
      <c r="AW669" s="93"/>
    </row>
    <row r="670" spans="2:49" s="83" customFormat="1" ht="12.75" customHeight="1" hidden="1">
      <c r="B670" s="82"/>
      <c r="D670" s="84"/>
      <c r="E670" s="130" t="s">
        <v>298</v>
      </c>
      <c r="F670" s="109" t="s">
        <v>667</v>
      </c>
      <c r="H670" s="610"/>
      <c r="I670" s="157"/>
      <c r="J670" s="449">
        <f t="shared" si="4"/>
        <v>0</v>
      </c>
      <c r="K670" s="100"/>
      <c r="L670" s="103"/>
      <c r="M670" s="103"/>
      <c r="N670" s="103"/>
      <c r="O670" s="103"/>
      <c r="P670" s="103"/>
      <c r="Q670" s="103"/>
      <c r="R670" s="103"/>
      <c r="S670" s="103"/>
      <c r="AR670" s="85"/>
      <c r="AS670" s="85"/>
      <c r="AW670" s="85"/>
    </row>
    <row r="671" spans="2:49" s="92" customFormat="1" ht="12.75" customHeight="1" hidden="1">
      <c r="B671" s="91"/>
      <c r="D671" s="84"/>
      <c r="E671" s="130" t="s">
        <v>298</v>
      </c>
      <c r="F671" s="108" t="s">
        <v>668</v>
      </c>
      <c r="H671" s="609"/>
      <c r="I671" s="157"/>
      <c r="J671" s="449">
        <f t="shared" si="4"/>
        <v>0</v>
      </c>
      <c r="K671" s="102"/>
      <c r="L671" s="105"/>
      <c r="M671" s="105"/>
      <c r="N671" s="105"/>
      <c r="O671" s="105"/>
      <c r="P671" s="105"/>
      <c r="Q671" s="105"/>
      <c r="R671" s="105"/>
      <c r="S671" s="105"/>
      <c r="AR671" s="93"/>
      <c r="AS671" s="93"/>
      <c r="AW671" s="93"/>
    </row>
    <row r="672" spans="2:49" s="83" customFormat="1" ht="12.75" customHeight="1" hidden="1">
      <c r="B672" s="82"/>
      <c r="D672" s="84"/>
      <c r="E672" s="130" t="s">
        <v>298</v>
      </c>
      <c r="F672" s="109" t="s">
        <v>669</v>
      </c>
      <c r="H672" s="610"/>
      <c r="I672" s="157"/>
      <c r="J672" s="449">
        <f t="shared" si="4"/>
        <v>0</v>
      </c>
      <c r="K672" s="100"/>
      <c r="L672" s="103"/>
      <c r="M672" s="103"/>
      <c r="N672" s="103"/>
      <c r="O672" s="103"/>
      <c r="P672" s="103"/>
      <c r="Q672" s="103"/>
      <c r="R672" s="103"/>
      <c r="S672" s="103"/>
      <c r="AR672" s="85"/>
      <c r="AS672" s="85"/>
      <c r="AW672" s="85"/>
    </row>
    <row r="673" spans="2:49" s="92" customFormat="1" ht="12.75" customHeight="1" hidden="1">
      <c r="B673" s="91"/>
      <c r="D673" s="84"/>
      <c r="E673" s="130" t="s">
        <v>298</v>
      </c>
      <c r="F673" s="108" t="s">
        <v>670</v>
      </c>
      <c r="H673" s="609"/>
      <c r="I673" s="157"/>
      <c r="J673" s="449">
        <f t="shared" si="4"/>
        <v>0</v>
      </c>
      <c r="K673" s="102"/>
      <c r="L673" s="105"/>
      <c r="M673" s="105"/>
      <c r="N673" s="105"/>
      <c r="O673" s="105"/>
      <c r="P673" s="105"/>
      <c r="Q673" s="105"/>
      <c r="R673" s="105"/>
      <c r="S673" s="105"/>
      <c r="AR673" s="93"/>
      <c r="AS673" s="93"/>
      <c r="AW673" s="93"/>
    </row>
    <row r="674" spans="2:49" s="83" customFormat="1" ht="12.75" customHeight="1" hidden="1">
      <c r="B674" s="82"/>
      <c r="D674" s="84"/>
      <c r="E674" s="130" t="s">
        <v>298</v>
      </c>
      <c r="F674" s="109" t="s">
        <v>13</v>
      </c>
      <c r="H674" s="610"/>
      <c r="I674" s="157"/>
      <c r="J674" s="449">
        <f t="shared" si="4"/>
        <v>0</v>
      </c>
      <c r="K674" s="100"/>
      <c r="L674" s="103"/>
      <c r="M674" s="103"/>
      <c r="N674" s="103"/>
      <c r="O674" s="103"/>
      <c r="P674" s="103"/>
      <c r="Q674" s="103"/>
      <c r="R674" s="103"/>
      <c r="S674" s="103"/>
      <c r="AR674" s="85"/>
      <c r="AS674" s="85"/>
      <c r="AW674" s="85"/>
    </row>
    <row r="675" spans="2:49" s="92" customFormat="1" ht="12.75" customHeight="1" hidden="1">
      <c r="B675" s="91"/>
      <c r="D675" s="84"/>
      <c r="E675" s="130" t="s">
        <v>298</v>
      </c>
      <c r="F675" s="108" t="s">
        <v>14</v>
      </c>
      <c r="H675" s="609"/>
      <c r="I675" s="157"/>
      <c r="J675" s="449">
        <f t="shared" si="4"/>
        <v>0</v>
      </c>
      <c r="K675" s="102"/>
      <c r="L675" s="105"/>
      <c r="M675" s="105"/>
      <c r="N675" s="105"/>
      <c r="O675" s="105"/>
      <c r="P675" s="105"/>
      <c r="Q675" s="105"/>
      <c r="R675" s="105"/>
      <c r="S675" s="105"/>
      <c r="AR675" s="93"/>
      <c r="AS675" s="93"/>
      <c r="AW675" s="93"/>
    </row>
    <row r="676" spans="2:49" s="83" customFormat="1" ht="12.75" customHeight="1" hidden="1">
      <c r="B676" s="82"/>
      <c r="D676" s="84"/>
      <c r="E676" s="130" t="s">
        <v>298</v>
      </c>
      <c r="F676" s="109" t="s">
        <v>15</v>
      </c>
      <c r="H676" s="610"/>
      <c r="I676" s="157"/>
      <c r="J676" s="449">
        <f t="shared" si="4"/>
        <v>0</v>
      </c>
      <c r="K676" s="100"/>
      <c r="L676" s="103"/>
      <c r="M676" s="103"/>
      <c r="N676" s="103"/>
      <c r="O676" s="103"/>
      <c r="P676" s="103"/>
      <c r="Q676" s="103"/>
      <c r="R676" s="103"/>
      <c r="S676" s="103"/>
      <c r="AR676" s="85"/>
      <c r="AS676" s="85"/>
      <c r="AW676" s="85"/>
    </row>
    <row r="677" spans="2:49" s="92" customFormat="1" ht="12.75" customHeight="1" hidden="1">
      <c r="B677" s="91"/>
      <c r="D677" s="84"/>
      <c r="E677" s="130" t="s">
        <v>298</v>
      </c>
      <c r="F677" s="108" t="s">
        <v>16</v>
      </c>
      <c r="H677" s="609"/>
      <c r="I677" s="157"/>
      <c r="J677" s="449">
        <f t="shared" si="4"/>
        <v>0</v>
      </c>
      <c r="K677" s="102"/>
      <c r="L677" s="105"/>
      <c r="M677" s="105"/>
      <c r="N677" s="105"/>
      <c r="O677" s="105"/>
      <c r="P677" s="105"/>
      <c r="Q677" s="105"/>
      <c r="R677" s="105"/>
      <c r="S677" s="105"/>
      <c r="AR677" s="93"/>
      <c r="AS677" s="93"/>
      <c r="AW677" s="93"/>
    </row>
    <row r="678" spans="2:49" s="83" customFormat="1" ht="12.75" customHeight="1" hidden="1">
      <c r="B678" s="82"/>
      <c r="D678" s="84"/>
      <c r="E678" s="130" t="s">
        <v>298</v>
      </c>
      <c r="F678" s="109" t="s">
        <v>17</v>
      </c>
      <c r="H678" s="610"/>
      <c r="I678" s="157"/>
      <c r="J678" s="449">
        <f t="shared" si="4"/>
        <v>0</v>
      </c>
      <c r="K678" s="100"/>
      <c r="L678" s="103"/>
      <c r="M678" s="103"/>
      <c r="N678" s="103"/>
      <c r="O678" s="103"/>
      <c r="P678" s="103"/>
      <c r="Q678" s="103"/>
      <c r="R678" s="103"/>
      <c r="S678" s="103"/>
      <c r="AR678" s="85"/>
      <c r="AS678" s="85"/>
      <c r="AW678" s="85"/>
    </row>
    <row r="679" spans="2:49" s="92" customFormat="1" ht="12.75" customHeight="1" hidden="1">
      <c r="B679" s="91"/>
      <c r="D679" s="84"/>
      <c r="E679" s="130" t="s">
        <v>298</v>
      </c>
      <c r="F679" s="108" t="s">
        <v>18</v>
      </c>
      <c r="H679" s="609"/>
      <c r="I679" s="157"/>
      <c r="J679" s="449">
        <f t="shared" si="4"/>
        <v>0</v>
      </c>
      <c r="K679" s="102"/>
      <c r="L679" s="105"/>
      <c r="M679" s="105"/>
      <c r="N679" s="105"/>
      <c r="O679" s="105"/>
      <c r="P679" s="105"/>
      <c r="Q679" s="105"/>
      <c r="R679" s="105"/>
      <c r="S679" s="105"/>
      <c r="AR679" s="93"/>
      <c r="AS679" s="93"/>
      <c r="AW679" s="93"/>
    </row>
    <row r="680" spans="2:49" s="83" customFormat="1" ht="12.75" customHeight="1" hidden="1">
      <c r="B680" s="82"/>
      <c r="D680" s="84"/>
      <c r="E680" s="130" t="s">
        <v>298</v>
      </c>
      <c r="F680" s="109" t="s">
        <v>19</v>
      </c>
      <c r="H680" s="610"/>
      <c r="I680" s="157"/>
      <c r="J680" s="449">
        <f t="shared" si="4"/>
        <v>0</v>
      </c>
      <c r="K680" s="100"/>
      <c r="L680" s="103"/>
      <c r="M680" s="103"/>
      <c r="N680" s="103"/>
      <c r="O680" s="103"/>
      <c r="P680" s="103"/>
      <c r="Q680" s="103"/>
      <c r="R680" s="103"/>
      <c r="S680" s="103"/>
      <c r="AR680" s="85"/>
      <c r="AS680" s="85"/>
      <c r="AW680" s="85"/>
    </row>
    <row r="681" spans="2:49" s="92" customFormat="1" ht="12.75" customHeight="1" hidden="1">
      <c r="B681" s="91"/>
      <c r="D681" s="84"/>
      <c r="E681" s="130" t="s">
        <v>298</v>
      </c>
      <c r="F681" s="108" t="s">
        <v>20</v>
      </c>
      <c r="H681" s="609"/>
      <c r="I681" s="157"/>
      <c r="J681" s="449">
        <f t="shared" si="4"/>
        <v>0</v>
      </c>
      <c r="K681" s="102"/>
      <c r="L681" s="105"/>
      <c r="M681" s="105"/>
      <c r="N681" s="105"/>
      <c r="O681" s="105"/>
      <c r="P681" s="105"/>
      <c r="Q681" s="105"/>
      <c r="R681" s="105"/>
      <c r="S681" s="105"/>
      <c r="AR681" s="93"/>
      <c r="AS681" s="93"/>
      <c r="AW681" s="93"/>
    </row>
    <row r="682" spans="2:49" s="83" customFormat="1" ht="12.75" customHeight="1" hidden="1">
      <c r="B682" s="82"/>
      <c r="D682" s="84"/>
      <c r="E682" s="130" t="s">
        <v>298</v>
      </c>
      <c r="F682" s="109" t="s">
        <v>21</v>
      </c>
      <c r="H682" s="610"/>
      <c r="I682" s="157"/>
      <c r="J682" s="449">
        <f t="shared" si="4"/>
        <v>0</v>
      </c>
      <c r="K682" s="100"/>
      <c r="L682" s="103"/>
      <c r="M682" s="103"/>
      <c r="N682" s="103"/>
      <c r="O682" s="103"/>
      <c r="P682" s="103"/>
      <c r="Q682" s="103"/>
      <c r="R682" s="103"/>
      <c r="S682" s="103"/>
      <c r="AR682" s="85"/>
      <c r="AS682" s="85"/>
      <c r="AW682" s="85"/>
    </row>
    <row r="683" spans="2:49" s="92" customFormat="1" ht="12.75" customHeight="1" hidden="1">
      <c r="B683" s="91"/>
      <c r="D683" s="84"/>
      <c r="E683" s="130" t="s">
        <v>298</v>
      </c>
      <c r="F683" s="108" t="s">
        <v>22</v>
      </c>
      <c r="H683" s="609"/>
      <c r="I683" s="157"/>
      <c r="J683" s="449">
        <f t="shared" si="4"/>
        <v>0</v>
      </c>
      <c r="K683" s="102"/>
      <c r="L683" s="105"/>
      <c r="M683" s="105"/>
      <c r="N683" s="105"/>
      <c r="O683" s="105"/>
      <c r="P683" s="105"/>
      <c r="Q683" s="105"/>
      <c r="R683" s="105"/>
      <c r="S683" s="105"/>
      <c r="AR683" s="93"/>
      <c r="AS683" s="93"/>
      <c r="AW683" s="93"/>
    </row>
    <row r="684" spans="2:49" s="83" customFormat="1" ht="12.75" customHeight="1" hidden="1">
      <c r="B684" s="82"/>
      <c r="D684" s="84"/>
      <c r="E684" s="130" t="s">
        <v>298</v>
      </c>
      <c r="F684" s="109" t="s">
        <v>23</v>
      </c>
      <c r="H684" s="610"/>
      <c r="I684" s="157"/>
      <c r="J684" s="449">
        <f t="shared" si="4"/>
        <v>0</v>
      </c>
      <c r="K684" s="100"/>
      <c r="L684" s="103"/>
      <c r="M684" s="103"/>
      <c r="N684" s="103"/>
      <c r="O684" s="103"/>
      <c r="P684" s="103"/>
      <c r="Q684" s="103"/>
      <c r="R684" s="103"/>
      <c r="S684" s="103"/>
      <c r="AR684" s="85"/>
      <c r="AS684" s="85"/>
      <c r="AW684" s="85"/>
    </row>
    <row r="685" spans="2:49" s="92" customFormat="1" ht="12.75" customHeight="1" hidden="1">
      <c r="B685" s="91"/>
      <c r="D685" s="84"/>
      <c r="E685" s="130" t="s">
        <v>298</v>
      </c>
      <c r="F685" s="108" t="s">
        <v>24</v>
      </c>
      <c r="H685" s="609"/>
      <c r="I685" s="157"/>
      <c r="J685" s="449">
        <f t="shared" si="4"/>
        <v>0</v>
      </c>
      <c r="K685" s="102"/>
      <c r="L685" s="105"/>
      <c r="M685" s="105"/>
      <c r="N685" s="105"/>
      <c r="O685" s="105"/>
      <c r="P685" s="105"/>
      <c r="Q685" s="105"/>
      <c r="R685" s="105"/>
      <c r="S685" s="105"/>
      <c r="AR685" s="93"/>
      <c r="AS685" s="93"/>
      <c r="AW685" s="93"/>
    </row>
    <row r="686" spans="2:49" s="83" customFormat="1" ht="12.75" customHeight="1" hidden="1">
      <c r="B686" s="82"/>
      <c r="D686" s="84"/>
      <c r="E686" s="130" t="s">
        <v>298</v>
      </c>
      <c r="F686" s="109" t="s">
        <v>25</v>
      </c>
      <c r="H686" s="610"/>
      <c r="I686" s="157"/>
      <c r="J686" s="449">
        <f t="shared" si="4"/>
        <v>0</v>
      </c>
      <c r="K686" s="100"/>
      <c r="L686" s="103"/>
      <c r="M686" s="103"/>
      <c r="N686" s="103"/>
      <c r="O686" s="103"/>
      <c r="P686" s="103"/>
      <c r="Q686" s="103"/>
      <c r="R686" s="103"/>
      <c r="S686" s="103"/>
      <c r="AR686" s="85"/>
      <c r="AS686" s="85"/>
      <c r="AW686" s="85"/>
    </row>
    <row r="687" spans="2:49" s="92" customFormat="1" ht="12.75" customHeight="1" hidden="1">
      <c r="B687" s="91"/>
      <c r="D687" s="84"/>
      <c r="E687" s="130" t="s">
        <v>298</v>
      </c>
      <c r="F687" s="108" t="s">
        <v>26</v>
      </c>
      <c r="H687" s="609"/>
      <c r="I687" s="157"/>
      <c r="J687" s="449">
        <f t="shared" si="4"/>
        <v>0</v>
      </c>
      <c r="K687" s="102"/>
      <c r="L687" s="105"/>
      <c r="M687" s="105"/>
      <c r="N687" s="105"/>
      <c r="O687" s="105"/>
      <c r="P687" s="105"/>
      <c r="Q687" s="105"/>
      <c r="R687" s="105"/>
      <c r="S687" s="105"/>
      <c r="AR687" s="93"/>
      <c r="AS687" s="93"/>
      <c r="AW687" s="93"/>
    </row>
    <row r="688" spans="2:49" s="83" customFormat="1" ht="12.75" customHeight="1" hidden="1">
      <c r="B688" s="82"/>
      <c r="D688" s="84"/>
      <c r="E688" s="130" t="s">
        <v>298</v>
      </c>
      <c r="F688" s="109" t="s">
        <v>27</v>
      </c>
      <c r="H688" s="610"/>
      <c r="I688" s="157"/>
      <c r="J688" s="449">
        <f t="shared" si="4"/>
        <v>0</v>
      </c>
      <c r="K688" s="100"/>
      <c r="L688" s="103"/>
      <c r="M688" s="103"/>
      <c r="N688" s="103"/>
      <c r="O688" s="103"/>
      <c r="P688" s="103"/>
      <c r="Q688" s="103"/>
      <c r="R688" s="103"/>
      <c r="S688" s="103"/>
      <c r="AR688" s="85"/>
      <c r="AS688" s="85"/>
      <c r="AW688" s="85"/>
    </row>
    <row r="689" spans="2:49" s="92" customFormat="1" ht="12.75" customHeight="1" hidden="1">
      <c r="B689" s="91"/>
      <c r="D689" s="84"/>
      <c r="E689" s="130" t="s">
        <v>298</v>
      </c>
      <c r="F689" s="108" t="s">
        <v>28</v>
      </c>
      <c r="H689" s="609"/>
      <c r="I689" s="157"/>
      <c r="J689" s="449">
        <f t="shared" si="4"/>
        <v>0</v>
      </c>
      <c r="K689" s="102"/>
      <c r="L689" s="105"/>
      <c r="M689" s="105"/>
      <c r="N689" s="105"/>
      <c r="O689" s="105"/>
      <c r="P689" s="105"/>
      <c r="Q689" s="105"/>
      <c r="R689" s="105"/>
      <c r="S689" s="105"/>
      <c r="AR689" s="93"/>
      <c r="AS689" s="93"/>
      <c r="AW689" s="93"/>
    </row>
    <row r="690" spans="2:49" s="83" customFormat="1" ht="12.75" customHeight="1" hidden="1">
      <c r="B690" s="82"/>
      <c r="D690" s="84"/>
      <c r="E690" s="130" t="s">
        <v>298</v>
      </c>
      <c r="F690" s="109" t="s">
        <v>29</v>
      </c>
      <c r="H690" s="610"/>
      <c r="I690" s="157"/>
      <c r="J690" s="449">
        <f t="shared" si="4"/>
        <v>0</v>
      </c>
      <c r="K690" s="100"/>
      <c r="L690" s="103"/>
      <c r="M690" s="103"/>
      <c r="N690" s="103"/>
      <c r="O690" s="103"/>
      <c r="P690" s="103"/>
      <c r="Q690" s="103"/>
      <c r="R690" s="103"/>
      <c r="S690" s="103"/>
      <c r="AR690" s="85"/>
      <c r="AS690" s="85"/>
      <c r="AW690" s="85"/>
    </row>
    <row r="691" spans="2:49" s="92" customFormat="1" ht="12.75" customHeight="1" hidden="1">
      <c r="B691" s="91"/>
      <c r="D691" s="84"/>
      <c r="E691" s="130" t="s">
        <v>298</v>
      </c>
      <c r="F691" s="108" t="s">
        <v>90</v>
      </c>
      <c r="H691" s="609"/>
      <c r="I691" s="157"/>
      <c r="J691" s="449">
        <f t="shared" si="4"/>
        <v>0</v>
      </c>
      <c r="K691" s="102"/>
      <c r="L691" s="105"/>
      <c r="M691" s="105"/>
      <c r="N691" s="105"/>
      <c r="O691" s="105"/>
      <c r="P691" s="105"/>
      <c r="Q691" s="105"/>
      <c r="R691" s="105"/>
      <c r="S691" s="105"/>
      <c r="AR691" s="93"/>
      <c r="AS691" s="93"/>
      <c r="AW691" s="93"/>
    </row>
    <row r="692" spans="2:49" s="92" customFormat="1" ht="12.75" customHeight="1" hidden="1">
      <c r="B692" s="91"/>
      <c r="D692" s="84"/>
      <c r="E692" s="130" t="s">
        <v>298</v>
      </c>
      <c r="F692" s="108" t="s">
        <v>30</v>
      </c>
      <c r="H692" s="609"/>
      <c r="I692" s="157"/>
      <c r="J692" s="449">
        <f t="shared" si="4"/>
        <v>0</v>
      </c>
      <c r="K692" s="102"/>
      <c r="L692" s="105"/>
      <c r="M692" s="105"/>
      <c r="N692" s="105"/>
      <c r="O692" s="105"/>
      <c r="P692" s="105"/>
      <c r="Q692" s="105"/>
      <c r="R692" s="105"/>
      <c r="S692" s="105"/>
      <c r="AR692" s="93"/>
      <c r="AS692" s="93"/>
      <c r="AW692" s="93"/>
    </row>
    <row r="693" spans="2:49" s="83" customFormat="1" ht="12.75" customHeight="1" hidden="1">
      <c r="B693" s="82"/>
      <c r="D693" s="84"/>
      <c r="E693" s="130" t="s">
        <v>298</v>
      </c>
      <c r="F693" s="109" t="s">
        <v>31</v>
      </c>
      <c r="H693" s="610"/>
      <c r="I693" s="157"/>
      <c r="J693" s="449">
        <f t="shared" si="4"/>
        <v>0</v>
      </c>
      <c r="K693" s="100"/>
      <c r="L693" s="103"/>
      <c r="M693" s="103"/>
      <c r="N693" s="103"/>
      <c r="O693" s="103"/>
      <c r="P693" s="103"/>
      <c r="Q693" s="103"/>
      <c r="R693" s="103"/>
      <c r="S693" s="103"/>
      <c r="AR693" s="85"/>
      <c r="AS693" s="85"/>
      <c r="AW693" s="85"/>
    </row>
    <row r="694" spans="2:49" s="92" customFormat="1" ht="12.75" customHeight="1" hidden="1">
      <c r="B694" s="91"/>
      <c r="D694" s="84"/>
      <c r="E694" s="130" t="s">
        <v>298</v>
      </c>
      <c r="F694" s="108" t="s">
        <v>32</v>
      </c>
      <c r="H694" s="609"/>
      <c r="I694" s="157"/>
      <c r="J694" s="449">
        <f t="shared" si="4"/>
        <v>0</v>
      </c>
      <c r="K694" s="102"/>
      <c r="L694" s="105"/>
      <c r="M694" s="105"/>
      <c r="N694" s="105"/>
      <c r="O694" s="105"/>
      <c r="P694" s="105"/>
      <c r="Q694" s="105"/>
      <c r="R694" s="105"/>
      <c r="S694" s="105"/>
      <c r="AR694" s="93"/>
      <c r="AS694" s="93"/>
      <c r="AW694" s="93"/>
    </row>
    <row r="695" spans="2:49" s="83" customFormat="1" ht="25.5" customHeight="1" hidden="1">
      <c r="B695" s="82"/>
      <c r="D695" s="84"/>
      <c r="E695" s="130" t="s">
        <v>298</v>
      </c>
      <c r="F695" s="109" t="s">
        <v>33</v>
      </c>
      <c r="H695" s="610"/>
      <c r="I695" s="157"/>
      <c r="J695" s="449">
        <f t="shared" si="4"/>
        <v>0</v>
      </c>
      <c r="K695" s="100"/>
      <c r="L695" s="103"/>
      <c r="M695" s="103"/>
      <c r="N695" s="103"/>
      <c r="O695" s="103"/>
      <c r="P695" s="103"/>
      <c r="Q695" s="103"/>
      <c r="R695" s="103"/>
      <c r="S695" s="103"/>
      <c r="AR695" s="85"/>
      <c r="AS695" s="85"/>
      <c r="AW695" s="85"/>
    </row>
    <row r="696" spans="2:49" s="92" customFormat="1" ht="12.75" customHeight="1" hidden="1">
      <c r="B696" s="91"/>
      <c r="D696" s="84"/>
      <c r="E696" s="130" t="s">
        <v>298</v>
      </c>
      <c r="F696" s="108" t="s">
        <v>34</v>
      </c>
      <c r="H696" s="609"/>
      <c r="I696" s="157"/>
      <c r="J696" s="449">
        <f aca="true" t="shared" si="5" ref="J696:J759">H696*I696</f>
        <v>0</v>
      </c>
      <c r="K696" s="102"/>
      <c r="L696" s="105"/>
      <c r="M696" s="105"/>
      <c r="N696" s="105"/>
      <c r="O696" s="105"/>
      <c r="P696" s="105"/>
      <c r="Q696" s="105"/>
      <c r="R696" s="105"/>
      <c r="S696" s="105"/>
      <c r="AR696" s="93"/>
      <c r="AS696" s="93"/>
      <c r="AW696" s="93"/>
    </row>
    <row r="697" spans="2:49" s="83" customFormat="1" ht="12.75" customHeight="1" hidden="1">
      <c r="B697" s="82"/>
      <c r="D697" s="84"/>
      <c r="E697" s="130" t="s">
        <v>298</v>
      </c>
      <c r="F697" s="109" t="s">
        <v>35</v>
      </c>
      <c r="H697" s="610"/>
      <c r="I697" s="157"/>
      <c r="J697" s="449">
        <f t="shared" si="5"/>
        <v>0</v>
      </c>
      <c r="K697" s="100"/>
      <c r="L697" s="103"/>
      <c r="M697" s="103"/>
      <c r="N697" s="103"/>
      <c r="O697" s="103"/>
      <c r="P697" s="103"/>
      <c r="Q697" s="103"/>
      <c r="R697" s="103"/>
      <c r="S697" s="103"/>
      <c r="AR697" s="85"/>
      <c r="AS697" s="85"/>
      <c r="AW697" s="85"/>
    </row>
    <row r="698" spans="2:49" s="92" customFormat="1" ht="12.75" customHeight="1" hidden="1">
      <c r="B698" s="91"/>
      <c r="D698" s="84"/>
      <c r="E698" s="130" t="s">
        <v>298</v>
      </c>
      <c r="F698" s="108" t="s">
        <v>36</v>
      </c>
      <c r="H698" s="609"/>
      <c r="I698" s="157"/>
      <c r="J698" s="449">
        <f t="shared" si="5"/>
        <v>0</v>
      </c>
      <c r="K698" s="102"/>
      <c r="L698" s="105"/>
      <c r="M698" s="105"/>
      <c r="N698" s="105"/>
      <c r="O698" s="105"/>
      <c r="P698" s="105"/>
      <c r="Q698" s="105"/>
      <c r="R698" s="105"/>
      <c r="S698" s="105"/>
      <c r="AR698" s="93"/>
      <c r="AS698" s="93"/>
      <c r="AW698" s="93"/>
    </row>
    <row r="699" spans="2:49" s="83" customFormat="1" ht="12.75" customHeight="1" hidden="1">
      <c r="B699" s="82"/>
      <c r="D699" s="84"/>
      <c r="E699" s="130" t="s">
        <v>298</v>
      </c>
      <c r="F699" s="109" t="s">
        <v>37</v>
      </c>
      <c r="H699" s="610"/>
      <c r="I699" s="157"/>
      <c r="J699" s="449">
        <f t="shared" si="5"/>
        <v>0</v>
      </c>
      <c r="K699" s="100"/>
      <c r="L699" s="103"/>
      <c r="M699" s="103"/>
      <c r="N699" s="103"/>
      <c r="O699" s="103"/>
      <c r="P699" s="103"/>
      <c r="Q699" s="103"/>
      <c r="R699" s="103"/>
      <c r="S699" s="103"/>
      <c r="AR699" s="85"/>
      <c r="AS699" s="85"/>
      <c r="AW699" s="85"/>
    </row>
    <row r="700" spans="2:49" s="92" customFormat="1" ht="12.75" customHeight="1" hidden="1">
      <c r="B700" s="91"/>
      <c r="D700" s="84"/>
      <c r="E700" s="130" t="s">
        <v>298</v>
      </c>
      <c r="F700" s="108" t="s">
        <v>38</v>
      </c>
      <c r="H700" s="609"/>
      <c r="I700" s="157"/>
      <c r="J700" s="449">
        <f t="shared" si="5"/>
        <v>0</v>
      </c>
      <c r="K700" s="102"/>
      <c r="L700" s="105"/>
      <c r="M700" s="105"/>
      <c r="N700" s="105"/>
      <c r="O700" s="105"/>
      <c r="P700" s="105"/>
      <c r="Q700" s="105"/>
      <c r="R700" s="105"/>
      <c r="S700" s="105"/>
      <c r="AR700" s="93"/>
      <c r="AS700" s="93"/>
      <c r="AW700" s="93"/>
    </row>
    <row r="701" spans="2:49" s="83" customFormat="1" ht="12.75" customHeight="1" hidden="1">
      <c r="B701" s="82"/>
      <c r="D701" s="84"/>
      <c r="E701" s="130" t="s">
        <v>298</v>
      </c>
      <c r="F701" s="109" t="s">
        <v>39</v>
      </c>
      <c r="H701" s="610"/>
      <c r="I701" s="157"/>
      <c r="J701" s="449">
        <f t="shared" si="5"/>
        <v>0</v>
      </c>
      <c r="K701" s="100"/>
      <c r="L701" s="103"/>
      <c r="M701" s="103"/>
      <c r="N701" s="103"/>
      <c r="O701" s="103"/>
      <c r="P701" s="103"/>
      <c r="Q701" s="103"/>
      <c r="R701" s="103"/>
      <c r="S701" s="103"/>
      <c r="AR701" s="85"/>
      <c r="AS701" s="85"/>
      <c r="AW701" s="85"/>
    </row>
    <row r="702" spans="2:49" s="92" customFormat="1" ht="12.75" customHeight="1" hidden="1">
      <c r="B702" s="91"/>
      <c r="D702" s="84"/>
      <c r="E702" s="130" t="s">
        <v>298</v>
      </c>
      <c r="F702" s="108" t="s">
        <v>40</v>
      </c>
      <c r="H702" s="609"/>
      <c r="I702" s="157"/>
      <c r="J702" s="449">
        <f t="shared" si="5"/>
        <v>0</v>
      </c>
      <c r="K702" s="102"/>
      <c r="L702" s="105"/>
      <c r="M702" s="105"/>
      <c r="N702" s="105"/>
      <c r="O702" s="105"/>
      <c r="P702" s="105"/>
      <c r="Q702" s="105"/>
      <c r="R702" s="105"/>
      <c r="S702" s="105"/>
      <c r="AR702" s="93"/>
      <c r="AS702" s="93"/>
      <c r="AW702" s="93"/>
    </row>
    <row r="703" spans="2:49" s="83" customFormat="1" ht="12.75" customHeight="1" hidden="1">
      <c r="B703" s="82"/>
      <c r="D703" s="84"/>
      <c r="E703" s="130" t="s">
        <v>298</v>
      </c>
      <c r="F703" s="109" t="s">
        <v>41</v>
      </c>
      <c r="H703" s="610"/>
      <c r="I703" s="157"/>
      <c r="J703" s="449">
        <f t="shared" si="5"/>
        <v>0</v>
      </c>
      <c r="K703" s="100"/>
      <c r="L703" s="103"/>
      <c r="M703" s="103"/>
      <c r="N703" s="103"/>
      <c r="O703" s="103"/>
      <c r="P703" s="103"/>
      <c r="Q703" s="103"/>
      <c r="R703" s="103"/>
      <c r="S703" s="103"/>
      <c r="AR703" s="85"/>
      <c r="AS703" s="85"/>
      <c r="AW703" s="85"/>
    </row>
    <row r="704" spans="2:49" s="92" customFormat="1" ht="12.75" customHeight="1" hidden="1">
      <c r="B704" s="91"/>
      <c r="D704" s="84"/>
      <c r="E704" s="130" t="s">
        <v>298</v>
      </c>
      <c r="F704" s="108" t="s">
        <v>42</v>
      </c>
      <c r="H704" s="609"/>
      <c r="I704" s="157"/>
      <c r="J704" s="449">
        <f t="shared" si="5"/>
        <v>0</v>
      </c>
      <c r="K704" s="102"/>
      <c r="L704" s="105"/>
      <c r="M704" s="105"/>
      <c r="N704" s="105"/>
      <c r="O704" s="105"/>
      <c r="P704" s="105"/>
      <c r="Q704" s="105"/>
      <c r="R704" s="105"/>
      <c r="S704" s="105"/>
      <c r="AR704" s="93"/>
      <c r="AS704" s="93"/>
      <c r="AW704" s="93"/>
    </row>
    <row r="705" spans="2:49" s="83" customFormat="1" ht="12.75" customHeight="1" hidden="1">
      <c r="B705" s="82"/>
      <c r="D705" s="84"/>
      <c r="E705" s="130" t="s">
        <v>298</v>
      </c>
      <c r="F705" s="109" t="s">
        <v>43</v>
      </c>
      <c r="H705" s="610"/>
      <c r="I705" s="157"/>
      <c r="J705" s="449">
        <f t="shared" si="5"/>
        <v>0</v>
      </c>
      <c r="K705" s="100"/>
      <c r="L705" s="103"/>
      <c r="M705" s="103"/>
      <c r="N705" s="103"/>
      <c r="O705" s="103"/>
      <c r="P705" s="103"/>
      <c r="Q705" s="103"/>
      <c r="R705" s="103"/>
      <c r="S705" s="103"/>
      <c r="AR705" s="85"/>
      <c r="AS705" s="85"/>
      <c r="AW705" s="85"/>
    </row>
    <row r="706" spans="2:49" s="92" customFormat="1" ht="12.75" customHeight="1" hidden="1">
      <c r="B706" s="91"/>
      <c r="D706" s="84"/>
      <c r="E706" s="130" t="s">
        <v>298</v>
      </c>
      <c r="F706" s="108" t="s">
        <v>44</v>
      </c>
      <c r="H706" s="609"/>
      <c r="I706" s="157"/>
      <c r="J706" s="449">
        <f t="shared" si="5"/>
        <v>0</v>
      </c>
      <c r="K706" s="102"/>
      <c r="L706" s="105"/>
      <c r="M706" s="105"/>
      <c r="N706" s="105"/>
      <c r="O706" s="105"/>
      <c r="P706" s="105"/>
      <c r="Q706" s="105"/>
      <c r="R706" s="105"/>
      <c r="S706" s="105"/>
      <c r="AR706" s="93"/>
      <c r="AS706" s="93"/>
      <c r="AW706" s="93"/>
    </row>
    <row r="707" spans="2:49" s="83" customFormat="1" ht="12.75" customHeight="1" hidden="1">
      <c r="B707" s="82"/>
      <c r="D707" s="84"/>
      <c r="E707" s="130" t="s">
        <v>298</v>
      </c>
      <c r="F707" s="109" t="s">
        <v>45</v>
      </c>
      <c r="H707" s="610"/>
      <c r="I707" s="157"/>
      <c r="J707" s="449">
        <f t="shared" si="5"/>
        <v>0</v>
      </c>
      <c r="K707" s="100"/>
      <c r="L707" s="103"/>
      <c r="M707" s="103"/>
      <c r="N707" s="103"/>
      <c r="O707" s="103"/>
      <c r="P707" s="103"/>
      <c r="Q707" s="103"/>
      <c r="R707" s="103"/>
      <c r="S707" s="103"/>
      <c r="AR707" s="85"/>
      <c r="AS707" s="85"/>
      <c r="AW707" s="85"/>
    </row>
    <row r="708" spans="2:49" s="92" customFormat="1" ht="12.75" customHeight="1" hidden="1">
      <c r="B708" s="91"/>
      <c r="D708" s="84"/>
      <c r="E708" s="130" t="s">
        <v>298</v>
      </c>
      <c r="F708" s="108" t="s">
        <v>46</v>
      </c>
      <c r="H708" s="609"/>
      <c r="I708" s="157"/>
      <c r="J708" s="449">
        <f t="shared" si="5"/>
        <v>0</v>
      </c>
      <c r="K708" s="102"/>
      <c r="L708" s="105"/>
      <c r="M708" s="105"/>
      <c r="N708" s="105"/>
      <c r="O708" s="105"/>
      <c r="P708" s="105"/>
      <c r="Q708" s="105"/>
      <c r="R708" s="105"/>
      <c r="S708" s="105"/>
      <c r="AR708" s="93"/>
      <c r="AS708" s="93"/>
      <c r="AW708" s="93"/>
    </row>
    <row r="709" spans="2:49" s="83" customFormat="1" ht="12.75" customHeight="1" hidden="1">
      <c r="B709" s="82"/>
      <c r="D709" s="84"/>
      <c r="E709" s="130" t="s">
        <v>298</v>
      </c>
      <c r="F709" s="109" t="s">
        <v>47</v>
      </c>
      <c r="H709" s="610"/>
      <c r="I709" s="157"/>
      <c r="J709" s="449">
        <f t="shared" si="5"/>
        <v>0</v>
      </c>
      <c r="K709" s="100"/>
      <c r="L709" s="103"/>
      <c r="M709" s="103"/>
      <c r="N709" s="103"/>
      <c r="O709" s="103"/>
      <c r="P709" s="103"/>
      <c r="Q709" s="103"/>
      <c r="R709" s="103"/>
      <c r="S709" s="103"/>
      <c r="AR709" s="85"/>
      <c r="AS709" s="85"/>
      <c r="AW709" s="85"/>
    </row>
    <row r="710" spans="2:49" s="92" customFormat="1" ht="12.75" customHeight="1" hidden="1">
      <c r="B710" s="91"/>
      <c r="D710" s="84"/>
      <c r="E710" s="130" t="s">
        <v>298</v>
      </c>
      <c r="F710" s="108" t="s">
        <v>48</v>
      </c>
      <c r="H710" s="609"/>
      <c r="I710" s="157"/>
      <c r="J710" s="449">
        <f t="shared" si="5"/>
        <v>0</v>
      </c>
      <c r="K710" s="102"/>
      <c r="L710" s="105"/>
      <c r="M710" s="105"/>
      <c r="N710" s="105"/>
      <c r="O710" s="105"/>
      <c r="P710" s="105"/>
      <c r="Q710" s="105"/>
      <c r="R710" s="105"/>
      <c r="S710" s="105"/>
      <c r="AR710" s="93"/>
      <c r="AS710" s="93"/>
      <c r="AW710" s="93"/>
    </row>
    <row r="711" spans="2:49" s="83" customFormat="1" ht="12.75" customHeight="1" hidden="1">
      <c r="B711" s="82"/>
      <c r="D711" s="84"/>
      <c r="E711" s="130" t="s">
        <v>298</v>
      </c>
      <c r="F711" s="109" t="s">
        <v>49</v>
      </c>
      <c r="H711" s="610"/>
      <c r="I711" s="157"/>
      <c r="J711" s="449">
        <f t="shared" si="5"/>
        <v>0</v>
      </c>
      <c r="K711" s="100"/>
      <c r="L711" s="103"/>
      <c r="M711" s="103"/>
      <c r="N711" s="103"/>
      <c r="O711" s="103"/>
      <c r="P711" s="103"/>
      <c r="Q711" s="103"/>
      <c r="R711" s="103"/>
      <c r="S711" s="103"/>
      <c r="AR711" s="85"/>
      <c r="AS711" s="85"/>
      <c r="AW711" s="85"/>
    </row>
    <row r="712" spans="2:49" s="92" customFormat="1" ht="12.75" customHeight="1" hidden="1">
      <c r="B712" s="91"/>
      <c r="D712" s="84"/>
      <c r="E712" s="130" t="s">
        <v>298</v>
      </c>
      <c r="F712" s="108" t="s">
        <v>50</v>
      </c>
      <c r="H712" s="609"/>
      <c r="I712" s="157"/>
      <c r="J712" s="449">
        <f t="shared" si="5"/>
        <v>0</v>
      </c>
      <c r="K712" s="102"/>
      <c r="L712" s="105"/>
      <c r="M712" s="105"/>
      <c r="N712" s="105"/>
      <c r="O712" s="105"/>
      <c r="P712" s="105"/>
      <c r="Q712" s="105"/>
      <c r="R712" s="105"/>
      <c r="S712" s="105"/>
      <c r="AR712" s="93"/>
      <c r="AS712" s="93"/>
      <c r="AW712" s="93"/>
    </row>
    <row r="713" spans="2:49" s="83" customFormat="1" ht="12.75" customHeight="1" hidden="1">
      <c r="B713" s="82"/>
      <c r="D713" s="84"/>
      <c r="E713" s="130" t="s">
        <v>298</v>
      </c>
      <c r="F713" s="109" t="s">
        <v>51</v>
      </c>
      <c r="H713" s="610"/>
      <c r="I713" s="157"/>
      <c r="J713" s="449">
        <f t="shared" si="5"/>
        <v>0</v>
      </c>
      <c r="K713" s="100"/>
      <c r="L713" s="103"/>
      <c r="M713" s="103"/>
      <c r="N713" s="103"/>
      <c r="O713" s="103"/>
      <c r="P713" s="103"/>
      <c r="Q713" s="103"/>
      <c r="R713" s="103"/>
      <c r="S713" s="103"/>
      <c r="AR713" s="85"/>
      <c r="AS713" s="85"/>
      <c r="AW713" s="85"/>
    </row>
    <row r="714" spans="2:49" s="92" customFormat="1" ht="12.75" customHeight="1" hidden="1">
      <c r="B714" s="91"/>
      <c r="D714" s="84"/>
      <c r="E714" s="130" t="s">
        <v>298</v>
      </c>
      <c r="F714" s="108" t="s">
        <v>52</v>
      </c>
      <c r="H714" s="609"/>
      <c r="I714" s="157"/>
      <c r="J714" s="449">
        <f t="shared" si="5"/>
        <v>0</v>
      </c>
      <c r="K714" s="102"/>
      <c r="L714" s="105"/>
      <c r="M714" s="105"/>
      <c r="N714" s="105"/>
      <c r="O714" s="105"/>
      <c r="P714" s="105"/>
      <c r="Q714" s="105"/>
      <c r="R714" s="105"/>
      <c r="S714" s="105"/>
      <c r="AR714" s="93"/>
      <c r="AS714" s="93"/>
      <c r="AW714" s="93"/>
    </row>
    <row r="715" spans="2:49" s="83" customFormat="1" ht="12.75" customHeight="1" hidden="1">
      <c r="B715" s="82"/>
      <c r="D715" s="84"/>
      <c r="E715" s="130" t="s">
        <v>298</v>
      </c>
      <c r="F715" s="109" t="s">
        <v>53</v>
      </c>
      <c r="H715" s="610"/>
      <c r="I715" s="157"/>
      <c r="J715" s="449">
        <f t="shared" si="5"/>
        <v>0</v>
      </c>
      <c r="K715" s="100"/>
      <c r="L715" s="103"/>
      <c r="M715" s="103"/>
      <c r="N715" s="103"/>
      <c r="O715" s="103"/>
      <c r="P715" s="103"/>
      <c r="Q715" s="103"/>
      <c r="R715" s="103"/>
      <c r="S715" s="103"/>
      <c r="AR715" s="85"/>
      <c r="AS715" s="85"/>
      <c r="AW715" s="85"/>
    </row>
    <row r="716" spans="2:49" s="92" customFormat="1" ht="12.75" customHeight="1" hidden="1">
      <c r="B716" s="91"/>
      <c r="D716" s="84"/>
      <c r="E716" s="130" t="s">
        <v>298</v>
      </c>
      <c r="F716" s="108" t="s">
        <v>91</v>
      </c>
      <c r="H716" s="609"/>
      <c r="I716" s="157"/>
      <c r="J716" s="449">
        <f t="shared" si="5"/>
        <v>0</v>
      </c>
      <c r="K716" s="102"/>
      <c r="L716" s="105"/>
      <c r="M716" s="105"/>
      <c r="N716" s="105"/>
      <c r="O716" s="105"/>
      <c r="P716" s="105"/>
      <c r="Q716" s="105"/>
      <c r="R716" s="105"/>
      <c r="S716" s="105"/>
      <c r="AR716" s="93"/>
      <c r="AS716" s="93"/>
      <c r="AW716" s="93"/>
    </row>
    <row r="717" spans="2:49" s="83" customFormat="1" ht="12.75" customHeight="1" hidden="1">
      <c r="B717" s="82"/>
      <c r="D717" s="84"/>
      <c r="E717" s="130" t="s">
        <v>298</v>
      </c>
      <c r="F717" s="109" t="s">
        <v>54</v>
      </c>
      <c r="H717" s="610"/>
      <c r="I717" s="157"/>
      <c r="J717" s="449">
        <f t="shared" si="5"/>
        <v>0</v>
      </c>
      <c r="K717" s="100"/>
      <c r="L717" s="103"/>
      <c r="M717" s="103"/>
      <c r="N717" s="103"/>
      <c r="O717" s="103"/>
      <c r="P717" s="103"/>
      <c r="Q717" s="103"/>
      <c r="R717" s="103"/>
      <c r="S717" s="103"/>
      <c r="AR717" s="85"/>
      <c r="AS717" s="85"/>
      <c r="AW717" s="85"/>
    </row>
    <row r="718" spans="2:49" s="92" customFormat="1" ht="12.75" customHeight="1" hidden="1">
      <c r="B718" s="91"/>
      <c r="D718" s="84"/>
      <c r="E718" s="130" t="s">
        <v>298</v>
      </c>
      <c r="F718" s="108" t="s">
        <v>55</v>
      </c>
      <c r="H718" s="609"/>
      <c r="I718" s="157"/>
      <c r="J718" s="449">
        <f t="shared" si="5"/>
        <v>0</v>
      </c>
      <c r="K718" s="102"/>
      <c r="L718" s="105"/>
      <c r="M718" s="105"/>
      <c r="N718" s="105"/>
      <c r="O718" s="105"/>
      <c r="P718" s="105"/>
      <c r="Q718" s="105"/>
      <c r="R718" s="105"/>
      <c r="S718" s="105"/>
      <c r="AR718" s="93"/>
      <c r="AS718" s="93"/>
      <c r="AW718" s="93"/>
    </row>
    <row r="719" spans="2:49" s="83" customFormat="1" ht="12.75" customHeight="1" hidden="1">
      <c r="B719" s="82"/>
      <c r="D719" s="84"/>
      <c r="E719" s="130" t="s">
        <v>298</v>
      </c>
      <c r="F719" s="109" t="s">
        <v>56</v>
      </c>
      <c r="H719" s="610"/>
      <c r="I719" s="157"/>
      <c r="J719" s="449">
        <f t="shared" si="5"/>
        <v>0</v>
      </c>
      <c r="K719" s="100"/>
      <c r="L719" s="103"/>
      <c r="M719" s="103"/>
      <c r="N719" s="103"/>
      <c r="O719" s="103"/>
      <c r="P719" s="103"/>
      <c r="Q719" s="103"/>
      <c r="R719" s="103"/>
      <c r="S719" s="103"/>
      <c r="AR719" s="85"/>
      <c r="AS719" s="85"/>
      <c r="AW719" s="85"/>
    </row>
    <row r="720" spans="2:49" s="92" customFormat="1" ht="12.75" customHeight="1" hidden="1">
      <c r="B720" s="91"/>
      <c r="D720" s="84"/>
      <c r="E720" s="130" t="s">
        <v>298</v>
      </c>
      <c r="F720" s="108" t="s">
        <v>57</v>
      </c>
      <c r="H720" s="609"/>
      <c r="I720" s="157"/>
      <c r="J720" s="449">
        <f t="shared" si="5"/>
        <v>0</v>
      </c>
      <c r="K720" s="102"/>
      <c r="L720" s="105"/>
      <c r="M720" s="105"/>
      <c r="N720" s="105"/>
      <c r="O720" s="105"/>
      <c r="P720" s="105"/>
      <c r="Q720" s="105"/>
      <c r="R720" s="105"/>
      <c r="S720" s="105"/>
      <c r="AR720" s="93"/>
      <c r="AS720" s="93"/>
      <c r="AW720" s="93"/>
    </row>
    <row r="721" spans="2:49" s="83" customFormat="1" ht="12.75" customHeight="1" hidden="1">
      <c r="B721" s="82"/>
      <c r="D721" s="84"/>
      <c r="E721" s="130" t="s">
        <v>298</v>
      </c>
      <c r="F721" s="109" t="s">
        <v>58</v>
      </c>
      <c r="H721" s="610"/>
      <c r="I721" s="157"/>
      <c r="J721" s="449">
        <f t="shared" si="5"/>
        <v>0</v>
      </c>
      <c r="K721" s="100"/>
      <c r="L721" s="103"/>
      <c r="M721" s="103"/>
      <c r="N721" s="103"/>
      <c r="O721" s="103"/>
      <c r="P721" s="103"/>
      <c r="Q721" s="103"/>
      <c r="R721" s="103"/>
      <c r="S721" s="103"/>
      <c r="AR721" s="85"/>
      <c r="AS721" s="85"/>
      <c r="AW721" s="85"/>
    </row>
    <row r="722" spans="2:49" s="83" customFormat="1" ht="12.75" customHeight="1" hidden="1">
      <c r="B722" s="82"/>
      <c r="D722" s="84"/>
      <c r="E722" s="130" t="s">
        <v>298</v>
      </c>
      <c r="F722" s="109" t="s">
        <v>59</v>
      </c>
      <c r="H722" s="610"/>
      <c r="I722" s="157"/>
      <c r="J722" s="566">
        <f t="shared" si="5"/>
        <v>0</v>
      </c>
      <c r="K722" s="100"/>
      <c r="L722" s="103"/>
      <c r="M722" s="103"/>
      <c r="N722" s="103"/>
      <c r="O722" s="103"/>
      <c r="P722" s="103"/>
      <c r="Q722" s="103"/>
      <c r="R722" s="103"/>
      <c r="S722" s="103"/>
      <c r="AR722" s="85"/>
      <c r="AS722" s="85"/>
      <c r="AW722" s="85"/>
    </row>
    <row r="723" spans="2:63" s="79" customFormat="1" ht="15" customHeight="1">
      <c r="B723" s="577"/>
      <c r="C723" s="570"/>
      <c r="D723" s="447"/>
      <c r="E723" s="569" t="s">
        <v>1068</v>
      </c>
      <c r="F723" s="568" t="s">
        <v>627</v>
      </c>
      <c r="G723" s="572" t="s">
        <v>343</v>
      </c>
      <c r="H723" s="573">
        <f>((11.4+10.45)*2+5)*3.4-(1.4*2)+H629</f>
        <v>181.31</v>
      </c>
      <c r="I723" s="575"/>
      <c r="J723" s="576">
        <f t="shared" si="5"/>
        <v>0</v>
      </c>
      <c r="K723" s="101"/>
      <c r="L723" s="376"/>
      <c r="M723" s="377"/>
      <c r="N723" s="377"/>
      <c r="O723" s="377"/>
      <c r="P723" s="377"/>
      <c r="Q723" s="377"/>
      <c r="R723" s="377"/>
      <c r="S723" s="104"/>
      <c r="AP723" s="80"/>
      <c r="AR723" s="80"/>
      <c r="AS723" s="80"/>
      <c r="AW723" s="80"/>
      <c r="BC723" s="81"/>
      <c r="BD723" s="81"/>
      <c r="BE723" s="81"/>
      <c r="BF723" s="81"/>
      <c r="BG723" s="81"/>
      <c r="BH723" s="80"/>
      <c r="BI723" s="81"/>
      <c r="BJ723" s="80"/>
      <c r="BK723" s="80"/>
    </row>
    <row r="724" spans="2:49" s="92" customFormat="1" ht="15.75" customHeight="1" hidden="1">
      <c r="B724" s="91"/>
      <c r="D724" s="84"/>
      <c r="E724" s="130" t="s">
        <v>298</v>
      </c>
      <c r="F724" s="108" t="s">
        <v>62</v>
      </c>
      <c r="H724" s="609"/>
      <c r="I724" s="476"/>
      <c r="J724" s="567">
        <f t="shared" si="5"/>
        <v>0</v>
      </c>
      <c r="K724" s="102"/>
      <c r="L724" s="105"/>
      <c r="M724" s="105"/>
      <c r="N724" s="105"/>
      <c r="O724" s="105"/>
      <c r="P724" s="105"/>
      <c r="Q724" s="105"/>
      <c r="R724" s="105"/>
      <c r="S724" s="105"/>
      <c r="AR724" s="93"/>
      <c r="AS724" s="93"/>
      <c r="AW724" s="93"/>
    </row>
    <row r="725" spans="2:49" s="83" customFormat="1" ht="12.75" customHeight="1" hidden="1">
      <c r="B725" s="82"/>
      <c r="D725" s="84"/>
      <c r="E725" s="130" t="s">
        <v>298</v>
      </c>
      <c r="F725" s="109" t="s">
        <v>63</v>
      </c>
      <c r="H725" s="610"/>
      <c r="I725" s="157"/>
      <c r="J725" s="453">
        <f t="shared" si="5"/>
        <v>0</v>
      </c>
      <c r="K725" s="100"/>
      <c r="L725" s="103"/>
      <c r="M725" s="103"/>
      <c r="N725" s="103"/>
      <c r="O725" s="103"/>
      <c r="P725" s="103"/>
      <c r="Q725" s="103"/>
      <c r="R725" s="103"/>
      <c r="S725" s="103"/>
      <c r="AR725" s="85"/>
      <c r="AS725" s="85"/>
      <c r="AW725" s="85"/>
    </row>
    <row r="726" spans="2:63" s="79" customFormat="1" ht="7.5" customHeight="1" hidden="1">
      <c r="B726" s="70"/>
      <c r="C726" s="71"/>
      <c r="D726" s="71"/>
      <c r="E726" s="114" t="s">
        <v>64</v>
      </c>
      <c r="F726" s="110" t="s">
        <v>65</v>
      </c>
      <c r="G726" s="73" t="s">
        <v>343</v>
      </c>
      <c r="H726" s="601"/>
      <c r="I726" s="157"/>
      <c r="J726" s="453">
        <f t="shared" si="5"/>
        <v>0</v>
      </c>
      <c r="K726" s="101"/>
      <c r="L726" s="376"/>
      <c r="M726" s="377"/>
      <c r="N726" s="377"/>
      <c r="O726" s="377"/>
      <c r="P726" s="377"/>
      <c r="Q726" s="377"/>
      <c r="R726" s="377"/>
      <c r="S726" s="104"/>
      <c r="AP726" s="80"/>
      <c r="AR726" s="80"/>
      <c r="AS726" s="80"/>
      <c r="AW726" s="80"/>
      <c r="BC726" s="81"/>
      <c r="BD726" s="81"/>
      <c r="BE726" s="81"/>
      <c r="BF726" s="81"/>
      <c r="BG726" s="81"/>
      <c r="BH726" s="80"/>
      <c r="BI726" s="81"/>
      <c r="BJ726" s="80"/>
      <c r="BK726" s="80"/>
    </row>
    <row r="727" spans="2:49" s="92" customFormat="1" ht="12.75" customHeight="1" hidden="1">
      <c r="B727" s="91"/>
      <c r="D727" s="84"/>
      <c r="E727" s="130" t="s">
        <v>298</v>
      </c>
      <c r="F727" s="108" t="s">
        <v>89</v>
      </c>
      <c r="H727" s="609"/>
      <c r="I727" s="157"/>
      <c r="J727" s="453">
        <f t="shared" si="5"/>
        <v>0</v>
      </c>
      <c r="K727" s="102"/>
      <c r="L727" s="105"/>
      <c r="M727" s="105"/>
      <c r="N727" s="105"/>
      <c r="O727" s="105"/>
      <c r="P727" s="105"/>
      <c r="Q727" s="105"/>
      <c r="R727" s="105"/>
      <c r="S727" s="105"/>
      <c r="AR727" s="93"/>
      <c r="AS727" s="93"/>
      <c r="AW727" s="93"/>
    </row>
    <row r="728" spans="2:49" s="92" customFormat="1" ht="12.75" customHeight="1" hidden="1">
      <c r="B728" s="91"/>
      <c r="D728" s="84"/>
      <c r="E728" s="130" t="s">
        <v>298</v>
      </c>
      <c r="F728" s="108" t="s">
        <v>638</v>
      </c>
      <c r="H728" s="609"/>
      <c r="I728" s="157"/>
      <c r="J728" s="453">
        <f t="shared" si="5"/>
        <v>0</v>
      </c>
      <c r="K728" s="102"/>
      <c r="L728" s="105"/>
      <c r="M728" s="105"/>
      <c r="N728" s="105"/>
      <c r="O728" s="105"/>
      <c r="P728" s="105"/>
      <c r="Q728" s="105"/>
      <c r="R728" s="105"/>
      <c r="S728" s="105"/>
      <c r="AR728" s="93"/>
      <c r="AS728" s="93"/>
      <c r="AW728" s="93"/>
    </row>
    <row r="729" spans="2:49" s="83" customFormat="1" ht="12.75" customHeight="1" hidden="1">
      <c r="B729" s="82"/>
      <c r="D729" s="84"/>
      <c r="E729" s="130" t="s">
        <v>298</v>
      </c>
      <c r="F729" s="109" t="s">
        <v>66</v>
      </c>
      <c r="H729" s="610"/>
      <c r="I729" s="157"/>
      <c r="J729" s="453">
        <f t="shared" si="5"/>
        <v>0</v>
      </c>
      <c r="K729" s="100"/>
      <c r="L729" s="103"/>
      <c r="M729" s="103"/>
      <c r="N729" s="103"/>
      <c r="O729" s="103"/>
      <c r="P729" s="103"/>
      <c r="Q729" s="103"/>
      <c r="R729" s="103"/>
      <c r="S729" s="103"/>
      <c r="AR729" s="85"/>
      <c r="AS729" s="85"/>
      <c r="AW729" s="85"/>
    </row>
    <row r="730" spans="2:49" s="92" customFormat="1" ht="12.75" customHeight="1" hidden="1">
      <c r="B730" s="91"/>
      <c r="D730" s="84"/>
      <c r="E730" s="130" t="s">
        <v>298</v>
      </c>
      <c r="F730" s="108" t="s">
        <v>650</v>
      </c>
      <c r="H730" s="609"/>
      <c r="I730" s="157"/>
      <c r="J730" s="453">
        <f t="shared" si="5"/>
        <v>0</v>
      </c>
      <c r="K730" s="102"/>
      <c r="L730" s="105"/>
      <c r="M730" s="105"/>
      <c r="N730" s="105"/>
      <c r="O730" s="105"/>
      <c r="P730" s="105"/>
      <c r="Q730" s="105"/>
      <c r="R730" s="105"/>
      <c r="S730" s="105"/>
      <c r="AR730" s="93"/>
      <c r="AS730" s="93"/>
      <c r="AW730" s="93"/>
    </row>
    <row r="731" spans="2:49" s="83" customFormat="1" ht="12.75" customHeight="1" hidden="1">
      <c r="B731" s="82"/>
      <c r="D731" s="84"/>
      <c r="E731" s="130" t="s">
        <v>298</v>
      </c>
      <c r="F731" s="109" t="s">
        <v>67</v>
      </c>
      <c r="H731" s="610"/>
      <c r="I731" s="157"/>
      <c r="J731" s="453">
        <f t="shared" si="5"/>
        <v>0</v>
      </c>
      <c r="K731" s="100"/>
      <c r="L731" s="103"/>
      <c r="M731" s="103"/>
      <c r="N731" s="103"/>
      <c r="O731" s="103"/>
      <c r="P731" s="103"/>
      <c r="Q731" s="103"/>
      <c r="R731" s="103"/>
      <c r="S731" s="103"/>
      <c r="AR731" s="85"/>
      <c r="AS731" s="85"/>
      <c r="AW731" s="85"/>
    </row>
    <row r="732" spans="2:49" s="92" customFormat="1" ht="12.75" customHeight="1" hidden="1">
      <c r="B732" s="91"/>
      <c r="D732" s="84"/>
      <c r="E732" s="130" t="s">
        <v>298</v>
      </c>
      <c r="F732" s="108" t="s">
        <v>653</v>
      </c>
      <c r="H732" s="609"/>
      <c r="I732" s="157"/>
      <c r="J732" s="453">
        <f t="shared" si="5"/>
        <v>0</v>
      </c>
      <c r="K732" s="102"/>
      <c r="L732" s="105"/>
      <c r="M732" s="105"/>
      <c r="N732" s="105"/>
      <c r="O732" s="105"/>
      <c r="P732" s="105"/>
      <c r="Q732" s="105"/>
      <c r="R732" s="105"/>
      <c r="S732" s="105"/>
      <c r="AR732" s="93"/>
      <c r="AS732" s="93"/>
      <c r="AW732" s="93"/>
    </row>
    <row r="733" spans="2:49" s="83" customFormat="1" ht="12.75" customHeight="1" hidden="1">
      <c r="B733" s="82"/>
      <c r="D733" s="84"/>
      <c r="E733" s="130" t="s">
        <v>298</v>
      </c>
      <c r="F733" s="109" t="s">
        <v>68</v>
      </c>
      <c r="H733" s="610"/>
      <c r="I733" s="157"/>
      <c r="J733" s="453">
        <f t="shared" si="5"/>
        <v>0</v>
      </c>
      <c r="K733" s="100"/>
      <c r="L733" s="103"/>
      <c r="M733" s="103"/>
      <c r="N733" s="103"/>
      <c r="O733" s="103"/>
      <c r="P733" s="103"/>
      <c r="Q733" s="103"/>
      <c r="R733" s="103"/>
      <c r="S733" s="103"/>
      <c r="AR733" s="85"/>
      <c r="AS733" s="85"/>
      <c r="AW733" s="85"/>
    </row>
    <row r="734" spans="2:49" s="92" customFormat="1" ht="12.75" customHeight="1" hidden="1">
      <c r="B734" s="91"/>
      <c r="D734" s="84"/>
      <c r="E734" s="130" t="s">
        <v>298</v>
      </c>
      <c r="F734" s="108" t="s">
        <v>656</v>
      </c>
      <c r="H734" s="609"/>
      <c r="I734" s="157"/>
      <c r="J734" s="453">
        <f t="shared" si="5"/>
        <v>0</v>
      </c>
      <c r="K734" s="102"/>
      <c r="L734" s="105"/>
      <c r="M734" s="105"/>
      <c r="N734" s="105"/>
      <c r="O734" s="105"/>
      <c r="P734" s="105"/>
      <c r="Q734" s="105"/>
      <c r="R734" s="105"/>
      <c r="S734" s="105"/>
      <c r="AR734" s="93"/>
      <c r="AS734" s="93"/>
      <c r="AW734" s="93"/>
    </row>
    <row r="735" spans="2:49" s="83" customFormat="1" ht="12.75" customHeight="1" hidden="1">
      <c r="B735" s="82"/>
      <c r="D735" s="84"/>
      <c r="E735" s="130" t="s">
        <v>298</v>
      </c>
      <c r="F735" s="109" t="s">
        <v>68</v>
      </c>
      <c r="H735" s="610"/>
      <c r="I735" s="157"/>
      <c r="J735" s="453">
        <f t="shared" si="5"/>
        <v>0</v>
      </c>
      <c r="K735" s="100"/>
      <c r="L735" s="103"/>
      <c r="M735" s="103"/>
      <c r="N735" s="103"/>
      <c r="O735" s="103"/>
      <c r="P735" s="103"/>
      <c r="Q735" s="103"/>
      <c r="R735" s="103"/>
      <c r="S735" s="103"/>
      <c r="AR735" s="85"/>
      <c r="AS735" s="85"/>
      <c r="AW735" s="85"/>
    </row>
    <row r="736" spans="2:49" s="92" customFormat="1" ht="12.75" customHeight="1" hidden="1">
      <c r="B736" s="91"/>
      <c r="D736" s="84"/>
      <c r="E736" s="130" t="s">
        <v>298</v>
      </c>
      <c r="F736" s="108" t="s">
        <v>658</v>
      </c>
      <c r="H736" s="609"/>
      <c r="I736" s="157"/>
      <c r="J736" s="453">
        <f t="shared" si="5"/>
        <v>0</v>
      </c>
      <c r="K736" s="102"/>
      <c r="L736" s="105"/>
      <c r="M736" s="105"/>
      <c r="N736" s="105"/>
      <c r="O736" s="105"/>
      <c r="P736" s="105"/>
      <c r="Q736" s="105"/>
      <c r="R736" s="105"/>
      <c r="S736" s="105"/>
      <c r="AR736" s="93"/>
      <c r="AS736" s="93"/>
      <c r="AW736" s="93"/>
    </row>
    <row r="737" spans="2:49" s="83" customFormat="1" ht="12.75" customHeight="1" hidden="1">
      <c r="B737" s="82"/>
      <c r="D737" s="84"/>
      <c r="E737" s="130" t="s">
        <v>298</v>
      </c>
      <c r="F737" s="109" t="s">
        <v>68</v>
      </c>
      <c r="H737" s="610"/>
      <c r="I737" s="157"/>
      <c r="J737" s="453">
        <f t="shared" si="5"/>
        <v>0</v>
      </c>
      <c r="K737" s="100"/>
      <c r="L737" s="103"/>
      <c r="M737" s="103"/>
      <c r="N737" s="103"/>
      <c r="O737" s="103"/>
      <c r="P737" s="103"/>
      <c r="Q737" s="103"/>
      <c r="R737" s="103"/>
      <c r="S737" s="103"/>
      <c r="AR737" s="85"/>
      <c r="AS737" s="85"/>
      <c r="AW737" s="85"/>
    </row>
    <row r="738" spans="2:49" s="92" customFormat="1" ht="12.75" customHeight="1" hidden="1">
      <c r="B738" s="91"/>
      <c r="D738" s="84"/>
      <c r="E738" s="130" t="s">
        <v>298</v>
      </c>
      <c r="F738" s="108" t="s">
        <v>668</v>
      </c>
      <c r="H738" s="609"/>
      <c r="I738" s="157"/>
      <c r="J738" s="453">
        <f t="shared" si="5"/>
        <v>0</v>
      </c>
      <c r="K738" s="102"/>
      <c r="L738" s="105"/>
      <c r="M738" s="105"/>
      <c r="N738" s="105"/>
      <c r="O738" s="105"/>
      <c r="P738" s="105"/>
      <c r="Q738" s="105"/>
      <c r="R738" s="105"/>
      <c r="S738" s="105"/>
      <c r="AR738" s="93"/>
      <c r="AS738" s="93"/>
      <c r="AW738" s="93"/>
    </row>
    <row r="739" spans="2:49" s="83" customFormat="1" ht="12.75" customHeight="1" hidden="1">
      <c r="B739" s="82"/>
      <c r="D739" s="84"/>
      <c r="E739" s="130" t="s">
        <v>298</v>
      </c>
      <c r="F739" s="109" t="s">
        <v>69</v>
      </c>
      <c r="H739" s="610"/>
      <c r="I739" s="157"/>
      <c r="J739" s="453">
        <f t="shared" si="5"/>
        <v>0</v>
      </c>
      <c r="K739" s="100"/>
      <c r="L739" s="103"/>
      <c r="M739" s="103"/>
      <c r="N739" s="103"/>
      <c r="O739" s="103"/>
      <c r="P739" s="103"/>
      <c r="Q739" s="103"/>
      <c r="R739" s="103"/>
      <c r="S739" s="103"/>
      <c r="AR739" s="85"/>
      <c r="AS739" s="85"/>
      <c r="AW739" s="85"/>
    </row>
    <row r="740" spans="2:49" s="92" customFormat="1" ht="12.75" customHeight="1" hidden="1">
      <c r="B740" s="91"/>
      <c r="D740" s="84"/>
      <c r="E740" s="130" t="s">
        <v>298</v>
      </c>
      <c r="F740" s="108" t="s">
        <v>16</v>
      </c>
      <c r="H740" s="609"/>
      <c r="I740" s="157"/>
      <c r="J740" s="453">
        <f t="shared" si="5"/>
        <v>0</v>
      </c>
      <c r="K740" s="102"/>
      <c r="L740" s="105"/>
      <c r="M740" s="105"/>
      <c r="N740" s="105"/>
      <c r="O740" s="105"/>
      <c r="P740" s="105"/>
      <c r="Q740" s="105"/>
      <c r="R740" s="105"/>
      <c r="S740" s="105"/>
      <c r="AR740" s="93"/>
      <c r="AS740" s="93"/>
      <c r="AW740" s="93"/>
    </row>
    <row r="741" spans="2:49" s="83" customFormat="1" ht="12.75" customHeight="1" hidden="1">
      <c r="B741" s="82"/>
      <c r="D741" s="84"/>
      <c r="E741" s="130" t="s">
        <v>298</v>
      </c>
      <c r="F741" s="109" t="s">
        <v>69</v>
      </c>
      <c r="H741" s="610"/>
      <c r="I741" s="157"/>
      <c r="J741" s="453">
        <f t="shared" si="5"/>
        <v>0</v>
      </c>
      <c r="K741" s="100"/>
      <c r="L741" s="103"/>
      <c r="M741" s="103"/>
      <c r="N741" s="103"/>
      <c r="O741" s="103"/>
      <c r="P741" s="103"/>
      <c r="Q741" s="103"/>
      <c r="R741" s="103"/>
      <c r="S741" s="103"/>
      <c r="AR741" s="85"/>
      <c r="AS741" s="85"/>
      <c r="AW741" s="85"/>
    </row>
    <row r="742" spans="2:49" s="92" customFormat="1" ht="12.75" customHeight="1" hidden="1">
      <c r="B742" s="91"/>
      <c r="D742" s="84"/>
      <c r="E742" s="130" t="s">
        <v>298</v>
      </c>
      <c r="F742" s="108" t="s">
        <v>24</v>
      </c>
      <c r="H742" s="609"/>
      <c r="I742" s="157"/>
      <c r="J742" s="453">
        <f t="shared" si="5"/>
        <v>0</v>
      </c>
      <c r="K742" s="102"/>
      <c r="L742" s="105"/>
      <c r="M742" s="105"/>
      <c r="N742" s="105"/>
      <c r="O742" s="105"/>
      <c r="P742" s="105"/>
      <c r="Q742" s="105"/>
      <c r="R742" s="105"/>
      <c r="S742" s="105"/>
      <c r="AR742" s="93"/>
      <c r="AS742" s="93"/>
      <c r="AW742" s="93"/>
    </row>
    <row r="743" spans="2:49" s="83" customFormat="1" ht="12.75" customHeight="1" hidden="1">
      <c r="B743" s="82"/>
      <c r="D743" s="84"/>
      <c r="E743" s="130" t="s">
        <v>298</v>
      </c>
      <c r="F743" s="109" t="s">
        <v>68</v>
      </c>
      <c r="H743" s="610"/>
      <c r="I743" s="157"/>
      <c r="J743" s="453">
        <f t="shared" si="5"/>
        <v>0</v>
      </c>
      <c r="K743" s="100"/>
      <c r="L743" s="103"/>
      <c r="M743" s="103"/>
      <c r="N743" s="103"/>
      <c r="O743" s="103"/>
      <c r="P743" s="103"/>
      <c r="Q743" s="103"/>
      <c r="R743" s="103"/>
      <c r="S743" s="103"/>
      <c r="AR743" s="85"/>
      <c r="AS743" s="85"/>
      <c r="AW743" s="85"/>
    </row>
    <row r="744" spans="2:49" s="92" customFormat="1" ht="12.75" customHeight="1" hidden="1">
      <c r="B744" s="91"/>
      <c r="D744" s="84"/>
      <c r="E744" s="130" t="s">
        <v>298</v>
      </c>
      <c r="F744" s="108" t="s">
        <v>90</v>
      </c>
      <c r="H744" s="609"/>
      <c r="I744" s="157"/>
      <c r="J744" s="453">
        <f t="shared" si="5"/>
        <v>0</v>
      </c>
      <c r="K744" s="102"/>
      <c r="L744" s="105"/>
      <c r="M744" s="105"/>
      <c r="N744" s="105"/>
      <c r="O744" s="105"/>
      <c r="P744" s="105"/>
      <c r="Q744" s="105"/>
      <c r="R744" s="105"/>
      <c r="S744" s="105"/>
      <c r="AR744" s="93"/>
      <c r="AS744" s="93"/>
      <c r="AW744" s="93"/>
    </row>
    <row r="745" spans="2:49" s="92" customFormat="1" ht="12.75" customHeight="1" hidden="1">
      <c r="B745" s="91"/>
      <c r="D745" s="84"/>
      <c r="E745" s="130" t="s">
        <v>298</v>
      </c>
      <c r="F745" s="108" t="s">
        <v>32</v>
      </c>
      <c r="H745" s="609"/>
      <c r="I745" s="157"/>
      <c r="J745" s="453">
        <f t="shared" si="5"/>
        <v>0</v>
      </c>
      <c r="K745" s="102"/>
      <c r="L745" s="105"/>
      <c r="M745" s="105"/>
      <c r="N745" s="105"/>
      <c r="O745" s="105"/>
      <c r="P745" s="105"/>
      <c r="Q745" s="105"/>
      <c r="R745" s="105"/>
      <c r="S745" s="105"/>
      <c r="AR745" s="93"/>
      <c r="AS745" s="93"/>
      <c r="AW745" s="93"/>
    </row>
    <row r="746" spans="2:49" s="83" customFormat="1" ht="12.75" customHeight="1" hidden="1">
      <c r="B746" s="82"/>
      <c r="D746" s="84"/>
      <c r="E746" s="130" t="s">
        <v>298</v>
      </c>
      <c r="F746" s="109" t="s">
        <v>70</v>
      </c>
      <c r="H746" s="610"/>
      <c r="I746" s="157"/>
      <c r="J746" s="453">
        <f t="shared" si="5"/>
        <v>0</v>
      </c>
      <c r="K746" s="100"/>
      <c r="L746" s="103"/>
      <c r="M746" s="103"/>
      <c r="N746" s="103"/>
      <c r="O746" s="103"/>
      <c r="P746" s="103"/>
      <c r="Q746" s="103"/>
      <c r="R746" s="103"/>
      <c r="S746" s="103"/>
      <c r="AR746" s="85"/>
      <c r="AS746" s="85"/>
      <c r="AW746" s="85"/>
    </row>
    <row r="747" spans="2:49" s="92" customFormat="1" ht="12.75" customHeight="1" hidden="1">
      <c r="B747" s="91"/>
      <c r="D747" s="84"/>
      <c r="E747" s="130" t="s">
        <v>298</v>
      </c>
      <c r="F747" s="108" t="s">
        <v>44</v>
      </c>
      <c r="H747" s="609"/>
      <c r="I747" s="157"/>
      <c r="J747" s="453">
        <f t="shared" si="5"/>
        <v>0</v>
      </c>
      <c r="K747" s="102"/>
      <c r="L747" s="105"/>
      <c r="M747" s="105"/>
      <c r="N747" s="105"/>
      <c r="O747" s="105"/>
      <c r="P747" s="105"/>
      <c r="Q747" s="105"/>
      <c r="R747" s="105"/>
      <c r="S747" s="105"/>
      <c r="AR747" s="93"/>
      <c r="AS747" s="93"/>
      <c r="AW747" s="93"/>
    </row>
    <row r="748" spans="2:49" s="83" customFormat="1" ht="12.75" customHeight="1" hidden="1">
      <c r="B748" s="82"/>
      <c r="D748" s="84"/>
      <c r="E748" s="130" t="s">
        <v>298</v>
      </c>
      <c r="F748" s="109" t="s">
        <v>71</v>
      </c>
      <c r="H748" s="610"/>
      <c r="I748" s="157"/>
      <c r="J748" s="453">
        <f t="shared" si="5"/>
        <v>0</v>
      </c>
      <c r="K748" s="100"/>
      <c r="L748" s="103"/>
      <c r="M748" s="103"/>
      <c r="N748" s="103"/>
      <c r="O748" s="103"/>
      <c r="P748" s="103"/>
      <c r="Q748" s="103"/>
      <c r="R748" s="103"/>
      <c r="S748" s="103"/>
      <c r="AR748" s="85"/>
      <c r="AS748" s="85"/>
      <c r="AW748" s="85"/>
    </row>
    <row r="749" spans="2:49" s="92" customFormat="1" ht="12.75" customHeight="1" hidden="1">
      <c r="B749" s="91"/>
      <c r="D749" s="84"/>
      <c r="E749" s="130" t="s">
        <v>298</v>
      </c>
      <c r="F749" s="108" t="s">
        <v>52</v>
      </c>
      <c r="H749" s="609"/>
      <c r="I749" s="157"/>
      <c r="J749" s="453">
        <f t="shared" si="5"/>
        <v>0</v>
      </c>
      <c r="K749" s="102"/>
      <c r="L749" s="105"/>
      <c r="M749" s="105"/>
      <c r="N749" s="105"/>
      <c r="O749" s="105"/>
      <c r="P749" s="105"/>
      <c r="Q749" s="105"/>
      <c r="R749" s="105"/>
      <c r="S749" s="105"/>
      <c r="AR749" s="93"/>
      <c r="AS749" s="93"/>
      <c r="AW749" s="93"/>
    </row>
    <row r="750" spans="2:49" s="83" customFormat="1" ht="12.75" customHeight="1" hidden="1">
      <c r="B750" s="82"/>
      <c r="D750" s="84"/>
      <c r="E750" s="130" t="s">
        <v>298</v>
      </c>
      <c r="F750" s="109" t="s">
        <v>72</v>
      </c>
      <c r="H750" s="610"/>
      <c r="I750" s="157"/>
      <c r="J750" s="453">
        <f t="shared" si="5"/>
        <v>0</v>
      </c>
      <c r="K750" s="100"/>
      <c r="L750" s="103"/>
      <c r="M750" s="103"/>
      <c r="N750" s="103"/>
      <c r="O750" s="103"/>
      <c r="P750" s="103"/>
      <c r="Q750" s="103"/>
      <c r="R750" s="103"/>
      <c r="S750" s="103"/>
      <c r="AR750" s="85"/>
      <c r="AS750" s="85"/>
      <c r="AW750" s="85"/>
    </row>
    <row r="751" spans="2:49" s="92" customFormat="1" ht="12.75" customHeight="1" hidden="1">
      <c r="B751" s="91"/>
      <c r="D751" s="84"/>
      <c r="E751" s="130" t="s">
        <v>298</v>
      </c>
      <c r="F751" s="108" t="s">
        <v>91</v>
      </c>
      <c r="H751" s="609"/>
      <c r="I751" s="157"/>
      <c r="J751" s="453">
        <f t="shared" si="5"/>
        <v>0</v>
      </c>
      <c r="K751" s="102"/>
      <c r="L751" s="105"/>
      <c r="M751" s="105"/>
      <c r="N751" s="105"/>
      <c r="O751" s="105"/>
      <c r="P751" s="105"/>
      <c r="Q751" s="105"/>
      <c r="R751" s="105"/>
      <c r="S751" s="105"/>
      <c r="AR751" s="93"/>
      <c r="AS751" s="93"/>
      <c r="AW751" s="93"/>
    </row>
    <row r="752" spans="2:49" s="83" customFormat="1" ht="12.75" customHeight="1" hidden="1">
      <c r="B752" s="82"/>
      <c r="D752" s="84"/>
      <c r="E752" s="130" t="s">
        <v>298</v>
      </c>
      <c r="F752" s="109" t="s">
        <v>73</v>
      </c>
      <c r="H752" s="610"/>
      <c r="I752" s="157"/>
      <c r="J752" s="453">
        <f t="shared" si="5"/>
        <v>0</v>
      </c>
      <c r="K752" s="100"/>
      <c r="L752" s="103"/>
      <c r="M752" s="103"/>
      <c r="N752" s="103"/>
      <c r="O752" s="103"/>
      <c r="P752" s="103"/>
      <c r="Q752" s="103"/>
      <c r="R752" s="103"/>
      <c r="S752" s="103"/>
      <c r="AR752" s="85"/>
      <c r="AS752" s="85"/>
      <c r="AW752" s="85"/>
    </row>
    <row r="753" spans="8:11" ht="12.75" customHeight="1" hidden="1">
      <c r="H753" s="612"/>
      <c r="I753" s="157"/>
      <c r="J753" s="453">
        <f t="shared" si="5"/>
        <v>0</v>
      </c>
      <c r="K753" s="466"/>
    </row>
    <row r="754" spans="2:49" s="83" customFormat="1" ht="12.75" customHeight="1" hidden="1">
      <c r="B754" s="82"/>
      <c r="D754" s="84"/>
      <c r="E754" s="130" t="s">
        <v>298</v>
      </c>
      <c r="F754" s="109" t="s">
        <v>75</v>
      </c>
      <c r="H754" s="610"/>
      <c r="I754" s="157"/>
      <c r="J754" s="453">
        <f t="shared" si="5"/>
        <v>0</v>
      </c>
      <c r="K754" s="100"/>
      <c r="L754" s="103"/>
      <c r="M754" s="103"/>
      <c r="N754" s="103"/>
      <c r="O754" s="103"/>
      <c r="P754" s="103"/>
      <c r="Q754" s="103"/>
      <c r="R754" s="103"/>
      <c r="S754" s="103"/>
      <c r="AR754" s="85"/>
      <c r="AS754" s="85"/>
      <c r="AW754" s="85"/>
    </row>
    <row r="755" spans="8:11" ht="12.75" customHeight="1" hidden="1">
      <c r="H755" s="612"/>
      <c r="I755" s="157"/>
      <c r="J755" s="453">
        <f t="shared" si="5"/>
        <v>0</v>
      </c>
      <c r="K755" s="466"/>
    </row>
    <row r="756" spans="2:49" s="83" customFormat="1" ht="12.75" customHeight="1" hidden="1">
      <c r="B756" s="82"/>
      <c r="D756" s="84"/>
      <c r="E756" s="130" t="s">
        <v>298</v>
      </c>
      <c r="F756" s="109" t="s">
        <v>674</v>
      </c>
      <c r="H756" s="610"/>
      <c r="I756" s="157"/>
      <c r="J756" s="453">
        <f t="shared" si="5"/>
        <v>0</v>
      </c>
      <c r="K756" s="100"/>
      <c r="L756" s="103"/>
      <c r="M756" s="103"/>
      <c r="N756" s="103"/>
      <c r="O756" s="103"/>
      <c r="P756" s="103"/>
      <c r="Q756" s="103"/>
      <c r="R756" s="103"/>
      <c r="S756" s="103"/>
      <c r="AR756" s="85"/>
      <c r="AS756" s="85"/>
      <c r="AW756" s="85"/>
    </row>
    <row r="757" spans="2:63" s="79" customFormat="1" ht="16.5" customHeight="1" hidden="1">
      <c r="B757" s="70"/>
      <c r="C757" s="87"/>
      <c r="D757" s="87"/>
      <c r="E757" s="551" t="s">
        <v>675</v>
      </c>
      <c r="F757" s="113" t="s">
        <v>676</v>
      </c>
      <c r="G757" s="89" t="s">
        <v>347</v>
      </c>
      <c r="H757" s="611"/>
      <c r="I757" s="157"/>
      <c r="J757" s="453">
        <f t="shared" si="5"/>
        <v>0</v>
      </c>
      <c r="K757" s="101"/>
      <c r="L757" s="378"/>
      <c r="M757" s="377"/>
      <c r="N757" s="377"/>
      <c r="O757" s="377"/>
      <c r="P757" s="377"/>
      <c r="Q757" s="377"/>
      <c r="R757" s="377"/>
      <c r="S757" s="104"/>
      <c r="AP757" s="80"/>
      <c r="AR757" s="80"/>
      <c r="AS757" s="80"/>
      <c r="AW757" s="80"/>
      <c r="BC757" s="81"/>
      <c r="BD757" s="81"/>
      <c r="BE757" s="81"/>
      <c r="BF757" s="81"/>
      <c r="BG757" s="81"/>
      <c r="BH757" s="80"/>
      <c r="BI757" s="81"/>
      <c r="BJ757" s="80"/>
      <c r="BK757" s="80"/>
    </row>
    <row r="758" spans="2:49" s="83" customFormat="1" ht="12.75" customHeight="1" hidden="1">
      <c r="B758" s="82"/>
      <c r="D758" s="84"/>
      <c r="E758" s="129"/>
      <c r="F758" s="109" t="s">
        <v>677</v>
      </c>
      <c r="H758" s="610"/>
      <c r="I758" s="157"/>
      <c r="J758" s="453">
        <f t="shared" si="5"/>
        <v>0</v>
      </c>
      <c r="K758" s="100"/>
      <c r="L758" s="103"/>
      <c r="M758" s="103"/>
      <c r="N758" s="103"/>
      <c r="O758" s="103"/>
      <c r="P758" s="103"/>
      <c r="Q758" s="103"/>
      <c r="R758" s="103"/>
      <c r="S758" s="103"/>
      <c r="AR758" s="85"/>
      <c r="AS758" s="85"/>
      <c r="AW758" s="85"/>
    </row>
    <row r="759" spans="2:61" s="95" customFormat="1" ht="0.75" customHeight="1" hidden="1">
      <c r="B759" s="94"/>
      <c r="D759" s="96"/>
      <c r="E759" s="535" t="s">
        <v>101</v>
      </c>
      <c r="F759" s="112" t="s">
        <v>121</v>
      </c>
      <c r="H759" s="608"/>
      <c r="I759" s="157"/>
      <c r="J759" s="453">
        <f t="shared" si="5"/>
        <v>0</v>
      </c>
      <c r="K759" s="433"/>
      <c r="L759" s="161"/>
      <c r="M759" s="161"/>
      <c r="N759" s="375"/>
      <c r="O759" s="161"/>
      <c r="P759" s="375"/>
      <c r="Q759" s="161"/>
      <c r="R759" s="375"/>
      <c r="S759" s="161"/>
      <c r="AP759" s="96"/>
      <c r="AR759" s="97"/>
      <c r="AS759" s="97"/>
      <c r="AW759" s="96"/>
      <c r="BI759" s="98"/>
    </row>
    <row r="760" spans="2:63" s="79" customFormat="1" ht="16.5" customHeight="1" hidden="1">
      <c r="B760" s="70"/>
      <c r="C760" s="71"/>
      <c r="D760" s="71"/>
      <c r="E760" s="114" t="s">
        <v>122</v>
      </c>
      <c r="F760" s="110" t="s">
        <v>123</v>
      </c>
      <c r="G760" s="73" t="s">
        <v>347</v>
      </c>
      <c r="H760" s="601"/>
      <c r="I760" s="157"/>
      <c r="J760" s="453">
        <f aca="true" t="shared" si="6" ref="J760:J823">H760*I760</f>
        <v>0</v>
      </c>
      <c r="K760" s="101"/>
      <c r="L760" s="376"/>
      <c r="M760" s="377"/>
      <c r="N760" s="377"/>
      <c r="O760" s="377"/>
      <c r="P760" s="377"/>
      <c r="Q760" s="377"/>
      <c r="R760" s="377"/>
      <c r="S760" s="104"/>
      <c r="AP760" s="80"/>
      <c r="AR760" s="80"/>
      <c r="AS760" s="80"/>
      <c r="AW760" s="80"/>
      <c r="BC760" s="81"/>
      <c r="BD760" s="81"/>
      <c r="BE760" s="81"/>
      <c r="BF760" s="81"/>
      <c r="BG760" s="81"/>
      <c r="BH760" s="80"/>
      <c r="BI760" s="81"/>
      <c r="BJ760" s="80"/>
      <c r="BK760" s="80"/>
    </row>
    <row r="761" spans="2:49" s="92" customFormat="1" ht="12.75" customHeight="1" hidden="1">
      <c r="B761" s="91"/>
      <c r="D761" s="84"/>
      <c r="E761" s="130" t="s">
        <v>298</v>
      </c>
      <c r="F761" s="108" t="s">
        <v>124</v>
      </c>
      <c r="H761" s="609"/>
      <c r="I761" s="157"/>
      <c r="J761" s="453">
        <f t="shared" si="6"/>
        <v>0</v>
      </c>
      <c r="K761" s="102"/>
      <c r="L761" s="105"/>
      <c r="M761" s="105"/>
      <c r="N761" s="105"/>
      <c r="O761" s="105"/>
      <c r="P761" s="105"/>
      <c r="Q761" s="105"/>
      <c r="R761" s="105"/>
      <c r="S761" s="105"/>
      <c r="AR761" s="93"/>
      <c r="AS761" s="93"/>
      <c r="AW761" s="93"/>
    </row>
    <row r="762" spans="2:49" s="83" customFormat="1" ht="12.75" customHeight="1" hidden="1">
      <c r="B762" s="82"/>
      <c r="D762" s="84"/>
      <c r="E762" s="130" t="s">
        <v>298</v>
      </c>
      <c r="F762" s="109" t="s">
        <v>125</v>
      </c>
      <c r="H762" s="610"/>
      <c r="I762" s="157"/>
      <c r="J762" s="453">
        <f t="shared" si="6"/>
        <v>0</v>
      </c>
      <c r="K762" s="100"/>
      <c r="L762" s="103"/>
      <c r="M762" s="103"/>
      <c r="N762" s="103"/>
      <c r="O762" s="103"/>
      <c r="P762" s="103"/>
      <c r="Q762" s="103"/>
      <c r="R762" s="103"/>
      <c r="S762" s="103"/>
      <c r="AR762" s="85"/>
      <c r="AS762" s="85"/>
      <c r="AW762" s="85"/>
    </row>
    <row r="763" spans="2:49" s="92" customFormat="1" ht="12.75" customHeight="1" hidden="1">
      <c r="B763" s="91"/>
      <c r="D763" s="84"/>
      <c r="E763" s="130" t="s">
        <v>298</v>
      </c>
      <c r="F763" s="108" t="s">
        <v>126</v>
      </c>
      <c r="H763" s="609"/>
      <c r="I763" s="157"/>
      <c r="J763" s="453">
        <f t="shared" si="6"/>
        <v>0</v>
      </c>
      <c r="K763" s="102"/>
      <c r="L763" s="105"/>
      <c r="M763" s="105"/>
      <c r="N763" s="105"/>
      <c r="O763" s="105"/>
      <c r="P763" s="105"/>
      <c r="Q763" s="105"/>
      <c r="R763" s="105"/>
      <c r="S763" s="105"/>
      <c r="AR763" s="93"/>
      <c r="AS763" s="93"/>
      <c r="AW763" s="93"/>
    </row>
    <row r="764" spans="2:49" s="83" customFormat="1" ht="12.75" customHeight="1" hidden="1">
      <c r="B764" s="82"/>
      <c r="D764" s="84"/>
      <c r="E764" s="130" t="s">
        <v>298</v>
      </c>
      <c r="F764" s="109" t="s">
        <v>127</v>
      </c>
      <c r="H764" s="610"/>
      <c r="I764" s="157"/>
      <c r="J764" s="453">
        <f t="shared" si="6"/>
        <v>0</v>
      </c>
      <c r="K764" s="100"/>
      <c r="L764" s="103"/>
      <c r="M764" s="103"/>
      <c r="N764" s="103"/>
      <c r="O764" s="103"/>
      <c r="P764" s="103"/>
      <c r="Q764" s="103"/>
      <c r="R764" s="103"/>
      <c r="S764" s="103"/>
      <c r="AR764" s="85"/>
      <c r="AS764" s="85"/>
      <c r="AW764" s="85"/>
    </row>
    <row r="765" spans="2:63" s="79" customFormat="1" ht="16.5" customHeight="1" hidden="1">
      <c r="B765" s="70"/>
      <c r="C765" s="87"/>
      <c r="D765" s="87"/>
      <c r="E765" s="551" t="s">
        <v>128</v>
      </c>
      <c r="F765" s="113" t="s">
        <v>129</v>
      </c>
      <c r="G765" s="89" t="s">
        <v>347</v>
      </c>
      <c r="H765" s="611"/>
      <c r="I765" s="157"/>
      <c r="J765" s="453">
        <f t="shared" si="6"/>
        <v>0</v>
      </c>
      <c r="K765" s="101"/>
      <c r="L765" s="378"/>
      <c r="M765" s="377"/>
      <c r="N765" s="377"/>
      <c r="O765" s="377"/>
      <c r="P765" s="377"/>
      <c r="Q765" s="377"/>
      <c r="R765" s="377"/>
      <c r="S765" s="104"/>
      <c r="AP765" s="80"/>
      <c r="AR765" s="80"/>
      <c r="AS765" s="80"/>
      <c r="AW765" s="80"/>
      <c r="BC765" s="81"/>
      <c r="BD765" s="81"/>
      <c r="BE765" s="81"/>
      <c r="BF765" s="81"/>
      <c r="BG765" s="81"/>
      <c r="BH765" s="80"/>
      <c r="BI765" s="81"/>
      <c r="BJ765" s="80"/>
      <c r="BK765" s="80"/>
    </row>
    <row r="766" spans="2:49" s="83" customFormat="1" ht="12.75" customHeight="1" hidden="1">
      <c r="B766" s="82"/>
      <c r="D766" s="84"/>
      <c r="E766" s="129"/>
      <c r="F766" s="109" t="s">
        <v>130</v>
      </c>
      <c r="H766" s="610"/>
      <c r="I766" s="157"/>
      <c r="J766" s="453">
        <f t="shared" si="6"/>
        <v>0</v>
      </c>
      <c r="K766" s="100"/>
      <c r="L766" s="103"/>
      <c r="M766" s="103"/>
      <c r="N766" s="103"/>
      <c r="O766" s="103"/>
      <c r="P766" s="103"/>
      <c r="Q766" s="103"/>
      <c r="R766" s="103"/>
      <c r="S766" s="103"/>
      <c r="AR766" s="85"/>
      <c r="AS766" s="85"/>
      <c r="AW766" s="85"/>
    </row>
    <row r="767" spans="2:63" s="79" customFormat="1" ht="180" customHeight="1" hidden="1">
      <c r="B767" s="70"/>
      <c r="C767" s="71"/>
      <c r="D767" s="71"/>
      <c r="E767" s="114" t="s">
        <v>131</v>
      </c>
      <c r="F767" s="110" t="s">
        <v>1038</v>
      </c>
      <c r="G767" s="73" t="s">
        <v>343</v>
      </c>
      <c r="H767" s="601"/>
      <c r="I767" s="157"/>
      <c r="J767" s="453">
        <f t="shared" si="6"/>
        <v>0</v>
      </c>
      <c r="K767" s="101"/>
      <c r="L767" s="376"/>
      <c r="M767" s="377"/>
      <c r="N767" s="377"/>
      <c r="O767" s="377"/>
      <c r="P767" s="377"/>
      <c r="Q767" s="377"/>
      <c r="R767" s="377"/>
      <c r="S767" s="104"/>
      <c r="AP767" s="80"/>
      <c r="AR767" s="80"/>
      <c r="AS767" s="80"/>
      <c r="AW767" s="80"/>
      <c r="BC767" s="81"/>
      <c r="BD767" s="81"/>
      <c r="BE767" s="81"/>
      <c r="BF767" s="81"/>
      <c r="BG767" s="81"/>
      <c r="BH767" s="80"/>
      <c r="BI767" s="81"/>
      <c r="BJ767" s="80"/>
      <c r="BK767" s="80"/>
    </row>
    <row r="768" spans="2:49" s="83" customFormat="1" ht="12.75" customHeight="1" hidden="1">
      <c r="B768" s="82"/>
      <c r="D768" s="84"/>
      <c r="E768" s="130" t="s">
        <v>298</v>
      </c>
      <c r="F768" s="109" t="s">
        <v>77</v>
      </c>
      <c r="H768" s="610"/>
      <c r="I768" s="157"/>
      <c r="J768" s="453">
        <f t="shared" si="6"/>
        <v>0</v>
      </c>
      <c r="K768" s="100"/>
      <c r="L768" s="103"/>
      <c r="M768" s="103"/>
      <c r="N768" s="103"/>
      <c r="O768" s="103"/>
      <c r="P768" s="103"/>
      <c r="Q768" s="103"/>
      <c r="R768" s="103"/>
      <c r="S768" s="103"/>
      <c r="AR768" s="85"/>
      <c r="AS768" s="85"/>
      <c r="AW768" s="85"/>
    </row>
    <row r="769" spans="2:49" s="83" customFormat="1" ht="12.75" customHeight="1" hidden="1">
      <c r="B769" s="82"/>
      <c r="D769" s="84"/>
      <c r="E769" s="130" t="s">
        <v>298</v>
      </c>
      <c r="F769" s="109" t="s">
        <v>78</v>
      </c>
      <c r="H769" s="610"/>
      <c r="I769" s="157"/>
      <c r="J769" s="453">
        <f t="shared" si="6"/>
        <v>0</v>
      </c>
      <c r="K769" s="100"/>
      <c r="L769" s="103"/>
      <c r="M769" s="103"/>
      <c r="N769" s="103"/>
      <c r="O769" s="103"/>
      <c r="P769" s="103"/>
      <c r="Q769" s="103"/>
      <c r="R769" s="103"/>
      <c r="S769" s="103"/>
      <c r="AR769" s="85"/>
      <c r="AS769" s="85"/>
      <c r="AW769" s="85"/>
    </row>
    <row r="770" spans="2:63" s="79" customFormat="1" ht="112.5" customHeight="1" hidden="1">
      <c r="B770" s="70"/>
      <c r="C770" s="71"/>
      <c r="D770" s="71"/>
      <c r="E770" s="114" t="s">
        <v>79</v>
      </c>
      <c r="F770" s="110" t="s">
        <v>1039</v>
      </c>
      <c r="G770" s="73" t="s">
        <v>343</v>
      </c>
      <c r="H770" s="601"/>
      <c r="I770" s="157"/>
      <c r="J770" s="453">
        <f t="shared" si="6"/>
        <v>0</v>
      </c>
      <c r="K770" s="101"/>
      <c r="L770" s="376"/>
      <c r="M770" s="377"/>
      <c r="N770" s="377"/>
      <c r="O770" s="377"/>
      <c r="P770" s="377"/>
      <c r="Q770" s="377"/>
      <c r="R770" s="377"/>
      <c r="S770" s="104"/>
      <c r="AP770" s="80"/>
      <c r="AR770" s="80"/>
      <c r="AS770" s="80"/>
      <c r="AW770" s="80"/>
      <c r="BC770" s="81"/>
      <c r="BD770" s="81"/>
      <c r="BE770" s="81"/>
      <c r="BF770" s="81"/>
      <c r="BG770" s="81"/>
      <c r="BH770" s="80"/>
      <c r="BI770" s="81"/>
      <c r="BJ770" s="80"/>
      <c r="BK770" s="80"/>
    </row>
    <row r="771" spans="2:49" s="83" customFormat="1" ht="12.75" customHeight="1" hidden="1">
      <c r="B771" s="82"/>
      <c r="D771" s="84"/>
      <c r="E771" s="130" t="s">
        <v>298</v>
      </c>
      <c r="F771" s="109" t="s">
        <v>1078</v>
      </c>
      <c r="H771" s="610"/>
      <c r="I771" s="157"/>
      <c r="J771" s="453">
        <f t="shared" si="6"/>
        <v>0</v>
      </c>
      <c r="K771" s="100"/>
      <c r="L771" s="103"/>
      <c r="M771" s="103"/>
      <c r="N771" s="103"/>
      <c r="O771" s="103"/>
      <c r="P771" s="103"/>
      <c r="Q771" s="103"/>
      <c r="R771" s="103"/>
      <c r="S771" s="103"/>
      <c r="AR771" s="85"/>
      <c r="AS771" s="85"/>
      <c r="AW771" s="85"/>
    </row>
    <row r="772" spans="2:49" s="83" customFormat="1" ht="12.75" customHeight="1" hidden="1">
      <c r="B772" s="82"/>
      <c r="D772" s="84"/>
      <c r="E772" s="130" t="s">
        <v>298</v>
      </c>
      <c r="F772" s="109" t="s">
        <v>1079</v>
      </c>
      <c r="H772" s="610"/>
      <c r="I772" s="157"/>
      <c r="J772" s="453">
        <f t="shared" si="6"/>
        <v>0</v>
      </c>
      <c r="K772" s="100"/>
      <c r="L772" s="103"/>
      <c r="M772" s="103"/>
      <c r="N772" s="103"/>
      <c r="O772" s="103"/>
      <c r="P772" s="103"/>
      <c r="Q772" s="103"/>
      <c r="R772" s="103"/>
      <c r="S772" s="103"/>
      <c r="AR772" s="85"/>
      <c r="AS772" s="85"/>
      <c r="AW772" s="85"/>
    </row>
    <row r="773" spans="2:63" s="79" customFormat="1" ht="22.5" customHeight="1" hidden="1">
      <c r="B773" s="70"/>
      <c r="C773" s="87"/>
      <c r="D773" s="87"/>
      <c r="E773" s="551" t="s">
        <v>1080</v>
      </c>
      <c r="F773" s="113" t="s">
        <v>1081</v>
      </c>
      <c r="G773" s="89" t="s">
        <v>343</v>
      </c>
      <c r="H773" s="611"/>
      <c r="I773" s="157"/>
      <c r="J773" s="453">
        <f t="shared" si="6"/>
        <v>0</v>
      </c>
      <c r="K773" s="101"/>
      <c r="L773" s="378"/>
      <c r="M773" s="377"/>
      <c r="N773" s="377"/>
      <c r="O773" s="377"/>
      <c r="P773" s="377"/>
      <c r="Q773" s="377"/>
      <c r="R773" s="377"/>
      <c r="S773" s="104"/>
      <c r="AP773" s="80"/>
      <c r="AR773" s="80"/>
      <c r="AS773" s="80"/>
      <c r="AW773" s="80"/>
      <c r="BC773" s="81"/>
      <c r="BD773" s="81"/>
      <c r="BE773" s="81"/>
      <c r="BF773" s="81"/>
      <c r="BG773" s="81"/>
      <c r="BH773" s="80"/>
      <c r="BI773" s="81"/>
      <c r="BJ773" s="80"/>
      <c r="BK773" s="80"/>
    </row>
    <row r="774" spans="2:49" s="92" customFormat="1" ht="12.75" customHeight="1" hidden="1">
      <c r="B774" s="91"/>
      <c r="D774" s="84"/>
      <c r="E774" s="130" t="s">
        <v>298</v>
      </c>
      <c r="F774" s="108" t="s">
        <v>1082</v>
      </c>
      <c r="H774" s="609"/>
      <c r="I774" s="157"/>
      <c r="J774" s="453">
        <f t="shared" si="6"/>
        <v>0</v>
      </c>
      <c r="K774" s="102"/>
      <c r="L774" s="105"/>
      <c r="M774" s="105"/>
      <c r="N774" s="105"/>
      <c r="O774" s="105"/>
      <c r="P774" s="105"/>
      <c r="Q774" s="105"/>
      <c r="R774" s="105"/>
      <c r="S774" s="105"/>
      <c r="AR774" s="93"/>
      <c r="AS774" s="93"/>
      <c r="AW774" s="93"/>
    </row>
    <row r="775" spans="2:49" s="83" customFormat="1" ht="12.75" customHeight="1" hidden="1">
      <c r="B775" s="82"/>
      <c r="D775" s="84"/>
      <c r="E775" s="130" t="s">
        <v>298</v>
      </c>
      <c r="F775" s="109" t="s">
        <v>1083</v>
      </c>
      <c r="H775" s="610"/>
      <c r="I775" s="157"/>
      <c r="J775" s="453">
        <f t="shared" si="6"/>
        <v>0</v>
      </c>
      <c r="K775" s="100"/>
      <c r="L775" s="103"/>
      <c r="M775" s="103"/>
      <c r="N775" s="103"/>
      <c r="O775" s="103"/>
      <c r="P775" s="103"/>
      <c r="Q775" s="103"/>
      <c r="R775" s="103"/>
      <c r="S775" s="103"/>
      <c r="AR775" s="85"/>
      <c r="AS775" s="85"/>
      <c r="AW775" s="85"/>
    </row>
    <row r="776" spans="2:49" s="83" customFormat="1" ht="12.75" customHeight="1" hidden="1">
      <c r="B776" s="82"/>
      <c r="D776" s="84"/>
      <c r="E776" s="130" t="s">
        <v>298</v>
      </c>
      <c r="F776" s="109" t="s">
        <v>1084</v>
      </c>
      <c r="H776" s="610"/>
      <c r="I776" s="157"/>
      <c r="J776" s="453">
        <f t="shared" si="6"/>
        <v>0</v>
      </c>
      <c r="K776" s="100"/>
      <c r="L776" s="103"/>
      <c r="M776" s="103"/>
      <c r="N776" s="103"/>
      <c r="O776" s="103"/>
      <c r="P776" s="103"/>
      <c r="Q776" s="103"/>
      <c r="R776" s="103"/>
      <c r="S776" s="103"/>
      <c r="AR776" s="85"/>
      <c r="AS776" s="85"/>
      <c r="AW776" s="85"/>
    </row>
    <row r="777" spans="2:63" s="79" customFormat="1" ht="22.5" customHeight="1" hidden="1">
      <c r="B777" s="70"/>
      <c r="C777" s="87"/>
      <c r="D777" s="87"/>
      <c r="E777" s="551" t="s">
        <v>1085</v>
      </c>
      <c r="F777" s="113" t="s">
        <v>1086</v>
      </c>
      <c r="G777" s="89" t="s">
        <v>343</v>
      </c>
      <c r="H777" s="611"/>
      <c r="I777" s="157"/>
      <c r="J777" s="453">
        <f t="shared" si="6"/>
        <v>0</v>
      </c>
      <c r="K777" s="101"/>
      <c r="L777" s="378"/>
      <c r="M777" s="377"/>
      <c r="N777" s="377"/>
      <c r="O777" s="377"/>
      <c r="P777" s="377"/>
      <c r="Q777" s="377"/>
      <c r="R777" s="377"/>
      <c r="S777" s="104"/>
      <c r="AP777" s="80"/>
      <c r="AR777" s="80"/>
      <c r="AS777" s="80"/>
      <c r="AW777" s="80"/>
      <c r="BC777" s="81"/>
      <c r="BD777" s="81"/>
      <c r="BE777" s="81"/>
      <c r="BF777" s="81"/>
      <c r="BG777" s="81"/>
      <c r="BH777" s="80"/>
      <c r="BI777" s="81"/>
      <c r="BJ777" s="80"/>
      <c r="BK777" s="80"/>
    </row>
    <row r="778" spans="2:49" s="83" customFormat="1" ht="12.75" customHeight="1" hidden="1">
      <c r="B778" s="82"/>
      <c r="D778" s="84"/>
      <c r="E778" s="130" t="s">
        <v>298</v>
      </c>
      <c r="F778" s="109" t="s">
        <v>1087</v>
      </c>
      <c r="H778" s="610"/>
      <c r="I778" s="157"/>
      <c r="J778" s="453">
        <f t="shared" si="6"/>
        <v>0</v>
      </c>
      <c r="K778" s="100"/>
      <c r="L778" s="103"/>
      <c r="M778" s="103"/>
      <c r="N778" s="103"/>
      <c r="O778" s="103"/>
      <c r="P778" s="103"/>
      <c r="Q778" s="103"/>
      <c r="R778" s="103"/>
      <c r="S778" s="103"/>
      <c r="AR778" s="85"/>
      <c r="AS778" s="85"/>
      <c r="AW778" s="85"/>
    </row>
    <row r="779" spans="2:49" s="83" customFormat="1" ht="12.75" customHeight="1" hidden="1">
      <c r="B779" s="82"/>
      <c r="D779" s="84"/>
      <c r="E779" s="130" t="s">
        <v>298</v>
      </c>
      <c r="F779" s="109" t="s">
        <v>1088</v>
      </c>
      <c r="H779" s="610"/>
      <c r="I779" s="157"/>
      <c r="J779" s="453">
        <f t="shared" si="6"/>
        <v>0</v>
      </c>
      <c r="K779" s="100"/>
      <c r="L779" s="103"/>
      <c r="M779" s="103"/>
      <c r="N779" s="103"/>
      <c r="O779" s="103"/>
      <c r="P779" s="103"/>
      <c r="Q779" s="103"/>
      <c r="R779" s="103"/>
      <c r="S779" s="103"/>
      <c r="AR779" s="85"/>
      <c r="AS779" s="85"/>
      <c r="AW779" s="85"/>
    </row>
    <row r="780" spans="2:63" s="79" customFormat="1" ht="33.75" customHeight="1" hidden="1">
      <c r="B780" s="70"/>
      <c r="C780" s="71"/>
      <c r="D780" s="71"/>
      <c r="E780" s="114" t="s">
        <v>1089</v>
      </c>
      <c r="F780" s="110" t="s">
        <v>1090</v>
      </c>
      <c r="G780" s="73" t="s">
        <v>347</v>
      </c>
      <c r="H780" s="601"/>
      <c r="I780" s="157"/>
      <c r="J780" s="453">
        <f t="shared" si="6"/>
        <v>0</v>
      </c>
      <c r="K780" s="101"/>
      <c r="L780" s="376"/>
      <c r="M780" s="377"/>
      <c r="N780" s="377"/>
      <c r="O780" s="377"/>
      <c r="P780" s="377"/>
      <c r="Q780" s="377"/>
      <c r="R780" s="377"/>
      <c r="S780" s="104"/>
      <c r="AP780" s="80"/>
      <c r="AR780" s="80"/>
      <c r="AS780" s="80"/>
      <c r="AW780" s="80"/>
      <c r="BC780" s="81"/>
      <c r="BD780" s="81"/>
      <c r="BE780" s="81"/>
      <c r="BF780" s="81"/>
      <c r="BG780" s="81"/>
      <c r="BH780" s="80"/>
      <c r="BI780" s="81"/>
      <c r="BJ780" s="80"/>
      <c r="BK780" s="80"/>
    </row>
    <row r="781" spans="2:49" s="83" customFormat="1" ht="12.75" customHeight="1" hidden="1">
      <c r="B781" s="82"/>
      <c r="D781" s="84"/>
      <c r="E781" s="130" t="s">
        <v>298</v>
      </c>
      <c r="F781" s="109" t="s">
        <v>1091</v>
      </c>
      <c r="H781" s="610"/>
      <c r="I781" s="157"/>
      <c r="J781" s="453">
        <f t="shared" si="6"/>
        <v>0</v>
      </c>
      <c r="K781" s="100"/>
      <c r="L781" s="103"/>
      <c r="M781" s="103"/>
      <c r="N781" s="103"/>
      <c r="O781" s="103"/>
      <c r="P781" s="103"/>
      <c r="Q781" s="103"/>
      <c r="R781" s="103"/>
      <c r="S781" s="103"/>
      <c r="AR781" s="85"/>
      <c r="AS781" s="85"/>
      <c r="AW781" s="85"/>
    </row>
    <row r="782" spans="2:49" s="83" customFormat="1" ht="12.75" customHeight="1" hidden="1">
      <c r="B782" s="82"/>
      <c r="D782" s="84"/>
      <c r="E782" s="130" t="s">
        <v>298</v>
      </c>
      <c r="F782" s="109" t="s">
        <v>1092</v>
      </c>
      <c r="H782" s="610"/>
      <c r="I782" s="157"/>
      <c r="J782" s="453">
        <f t="shared" si="6"/>
        <v>0</v>
      </c>
      <c r="K782" s="100"/>
      <c r="L782" s="103"/>
      <c r="M782" s="103"/>
      <c r="N782" s="103"/>
      <c r="O782" s="103"/>
      <c r="P782" s="103"/>
      <c r="Q782" s="103"/>
      <c r="R782" s="103"/>
      <c r="S782" s="103"/>
      <c r="AR782" s="85"/>
      <c r="AS782" s="85"/>
      <c r="AW782" s="85"/>
    </row>
    <row r="783" spans="2:63" s="79" customFormat="1" ht="16.5" customHeight="1" hidden="1">
      <c r="B783" s="70"/>
      <c r="C783" s="71"/>
      <c r="D783" s="71"/>
      <c r="E783" s="114" t="s">
        <v>76</v>
      </c>
      <c r="F783" s="110" t="s">
        <v>673</v>
      </c>
      <c r="G783" s="73" t="s">
        <v>347</v>
      </c>
      <c r="H783" s="601"/>
      <c r="I783" s="157"/>
      <c r="J783" s="453">
        <f t="shared" si="6"/>
        <v>0</v>
      </c>
      <c r="K783" s="101"/>
      <c r="L783" s="376"/>
      <c r="M783" s="377"/>
      <c r="N783" s="377"/>
      <c r="O783" s="377"/>
      <c r="P783" s="377"/>
      <c r="Q783" s="377"/>
      <c r="R783" s="377"/>
      <c r="S783" s="104"/>
      <c r="AP783" s="80"/>
      <c r="AR783" s="80"/>
      <c r="AS783" s="80"/>
      <c r="AW783" s="80"/>
      <c r="BC783" s="81"/>
      <c r="BD783" s="81"/>
      <c r="BE783" s="81"/>
      <c r="BF783" s="81"/>
      <c r="BG783" s="81"/>
      <c r="BH783" s="80"/>
      <c r="BI783" s="81"/>
      <c r="BJ783" s="80"/>
      <c r="BK783" s="80"/>
    </row>
    <row r="784" spans="2:63" s="79" customFormat="1" ht="16.5" customHeight="1" hidden="1">
      <c r="B784" s="70"/>
      <c r="C784" s="87"/>
      <c r="D784" s="87"/>
      <c r="E784" s="551" t="s">
        <v>1093</v>
      </c>
      <c r="F784" s="113" t="s">
        <v>1094</v>
      </c>
      <c r="G784" s="89" t="s">
        <v>347</v>
      </c>
      <c r="H784" s="611"/>
      <c r="I784" s="157"/>
      <c r="J784" s="453">
        <f t="shared" si="6"/>
        <v>0</v>
      </c>
      <c r="K784" s="101"/>
      <c r="L784" s="378"/>
      <c r="M784" s="377"/>
      <c r="N784" s="377"/>
      <c r="O784" s="377"/>
      <c r="P784" s="377"/>
      <c r="Q784" s="377"/>
      <c r="R784" s="377"/>
      <c r="S784" s="104"/>
      <c r="AP784" s="80"/>
      <c r="AR784" s="80"/>
      <c r="AS784" s="80"/>
      <c r="AW784" s="80"/>
      <c r="BC784" s="81"/>
      <c r="BD784" s="81"/>
      <c r="BE784" s="81"/>
      <c r="BF784" s="81"/>
      <c r="BG784" s="81"/>
      <c r="BH784" s="80"/>
      <c r="BI784" s="81"/>
      <c r="BJ784" s="80"/>
      <c r="BK784" s="80"/>
    </row>
    <row r="785" spans="2:49" s="83" customFormat="1" ht="12.75" customHeight="1" hidden="1">
      <c r="B785" s="82"/>
      <c r="D785" s="84"/>
      <c r="E785" s="129"/>
      <c r="F785" s="109" t="s">
        <v>1095</v>
      </c>
      <c r="H785" s="610"/>
      <c r="I785" s="157"/>
      <c r="J785" s="453">
        <f t="shared" si="6"/>
        <v>0</v>
      </c>
      <c r="K785" s="100"/>
      <c r="L785" s="103"/>
      <c r="M785" s="103"/>
      <c r="N785" s="103"/>
      <c r="O785" s="103"/>
      <c r="P785" s="103"/>
      <c r="Q785" s="103"/>
      <c r="R785" s="103"/>
      <c r="S785" s="103"/>
      <c r="AR785" s="85"/>
      <c r="AS785" s="85"/>
      <c r="AW785" s="85"/>
    </row>
    <row r="786" spans="2:63" s="79" customFormat="1" ht="16.5" customHeight="1" hidden="1">
      <c r="B786" s="70"/>
      <c r="C786" s="71"/>
      <c r="D786" s="71"/>
      <c r="E786" s="114" t="s">
        <v>1096</v>
      </c>
      <c r="F786" s="110" t="s">
        <v>1097</v>
      </c>
      <c r="G786" s="73" t="s">
        <v>347</v>
      </c>
      <c r="H786" s="601"/>
      <c r="I786" s="157"/>
      <c r="J786" s="453">
        <f t="shared" si="6"/>
        <v>0</v>
      </c>
      <c r="K786" s="101"/>
      <c r="L786" s="376"/>
      <c r="M786" s="377"/>
      <c r="N786" s="377"/>
      <c r="O786" s="377"/>
      <c r="P786" s="377"/>
      <c r="Q786" s="377"/>
      <c r="R786" s="377"/>
      <c r="S786" s="104"/>
      <c r="AP786" s="80"/>
      <c r="AR786" s="80"/>
      <c r="AS786" s="80"/>
      <c r="AW786" s="80"/>
      <c r="BC786" s="81"/>
      <c r="BD786" s="81"/>
      <c r="BE786" s="81"/>
      <c r="BF786" s="81"/>
      <c r="BG786" s="81"/>
      <c r="BH786" s="80"/>
      <c r="BI786" s="81"/>
      <c r="BJ786" s="80"/>
      <c r="BK786" s="80"/>
    </row>
    <row r="787" spans="2:49" s="83" customFormat="1" ht="12.75" customHeight="1" hidden="1">
      <c r="B787" s="82"/>
      <c r="D787" s="84"/>
      <c r="E787" s="130" t="s">
        <v>298</v>
      </c>
      <c r="F787" s="109" t="s">
        <v>1098</v>
      </c>
      <c r="H787" s="610"/>
      <c r="I787" s="157"/>
      <c r="J787" s="453">
        <f t="shared" si="6"/>
        <v>0</v>
      </c>
      <c r="K787" s="100"/>
      <c r="L787" s="103"/>
      <c r="M787" s="103"/>
      <c r="N787" s="103"/>
      <c r="O787" s="103"/>
      <c r="P787" s="103"/>
      <c r="Q787" s="103"/>
      <c r="R787" s="103"/>
      <c r="S787" s="103"/>
      <c r="AR787" s="85"/>
      <c r="AS787" s="85"/>
      <c r="AW787" s="85"/>
    </row>
    <row r="788" spans="2:63" s="79" customFormat="1" ht="16.5" customHeight="1" hidden="1">
      <c r="B788" s="70"/>
      <c r="C788" s="87"/>
      <c r="D788" s="87"/>
      <c r="E788" s="551" t="s">
        <v>1099</v>
      </c>
      <c r="F788" s="113" t="s">
        <v>1100</v>
      </c>
      <c r="G788" s="89" t="s">
        <v>347</v>
      </c>
      <c r="H788" s="611"/>
      <c r="I788" s="157"/>
      <c r="J788" s="453">
        <f t="shared" si="6"/>
        <v>0</v>
      </c>
      <c r="K788" s="101"/>
      <c r="L788" s="378"/>
      <c r="M788" s="377"/>
      <c r="N788" s="377"/>
      <c r="O788" s="377"/>
      <c r="P788" s="377"/>
      <c r="Q788" s="377"/>
      <c r="R788" s="377"/>
      <c r="S788" s="104"/>
      <c r="AP788" s="80"/>
      <c r="AR788" s="80"/>
      <c r="AS788" s="80"/>
      <c r="AW788" s="80"/>
      <c r="BC788" s="81"/>
      <c r="BD788" s="81"/>
      <c r="BE788" s="81"/>
      <c r="BF788" s="81"/>
      <c r="BG788" s="81"/>
      <c r="BH788" s="80"/>
      <c r="BI788" s="81"/>
      <c r="BJ788" s="80"/>
      <c r="BK788" s="80"/>
    </row>
    <row r="789" spans="2:49" s="83" customFormat="1" ht="12.75" customHeight="1" hidden="1">
      <c r="B789" s="82"/>
      <c r="D789" s="84"/>
      <c r="E789" s="129"/>
      <c r="F789" s="109" t="s">
        <v>1101</v>
      </c>
      <c r="H789" s="610"/>
      <c r="I789" s="157"/>
      <c r="J789" s="453">
        <f t="shared" si="6"/>
        <v>0</v>
      </c>
      <c r="K789" s="100"/>
      <c r="L789" s="103"/>
      <c r="M789" s="103"/>
      <c r="N789" s="103"/>
      <c r="O789" s="103"/>
      <c r="P789" s="103"/>
      <c r="Q789" s="103"/>
      <c r="R789" s="103"/>
      <c r="S789" s="103"/>
      <c r="AR789" s="85"/>
      <c r="AS789" s="85"/>
      <c r="AW789" s="85"/>
    </row>
    <row r="790" spans="2:63" s="79" customFormat="1" ht="22.5" customHeight="1" hidden="1">
      <c r="B790" s="70"/>
      <c r="C790" s="71"/>
      <c r="D790" s="71"/>
      <c r="E790" s="114" t="s">
        <v>1102</v>
      </c>
      <c r="F790" s="110" t="s">
        <v>1103</v>
      </c>
      <c r="G790" s="73" t="s">
        <v>343</v>
      </c>
      <c r="H790" s="601"/>
      <c r="I790" s="157"/>
      <c r="J790" s="453">
        <f t="shared" si="6"/>
        <v>0</v>
      </c>
      <c r="K790" s="101"/>
      <c r="L790" s="376"/>
      <c r="M790" s="377"/>
      <c r="N790" s="377"/>
      <c r="O790" s="377"/>
      <c r="P790" s="377"/>
      <c r="Q790" s="377"/>
      <c r="R790" s="377"/>
      <c r="S790" s="104"/>
      <c r="AP790" s="80"/>
      <c r="AR790" s="80"/>
      <c r="AS790" s="80"/>
      <c r="AW790" s="80"/>
      <c r="BC790" s="81"/>
      <c r="BD790" s="81"/>
      <c r="BE790" s="81"/>
      <c r="BF790" s="81"/>
      <c r="BG790" s="81"/>
      <c r="BH790" s="80"/>
      <c r="BI790" s="81"/>
      <c r="BJ790" s="80"/>
      <c r="BK790" s="80"/>
    </row>
    <row r="791" spans="2:49" s="92" customFormat="1" ht="12.75" customHeight="1" hidden="1">
      <c r="B791" s="91"/>
      <c r="D791" s="84"/>
      <c r="E791" s="130" t="s">
        <v>298</v>
      </c>
      <c r="F791" s="108" t="s">
        <v>1104</v>
      </c>
      <c r="H791" s="609"/>
      <c r="I791" s="157"/>
      <c r="J791" s="453">
        <f t="shared" si="6"/>
        <v>0</v>
      </c>
      <c r="K791" s="102"/>
      <c r="L791" s="105"/>
      <c r="M791" s="105"/>
      <c r="N791" s="105"/>
      <c r="O791" s="105"/>
      <c r="P791" s="105"/>
      <c r="Q791" s="105"/>
      <c r="R791" s="105"/>
      <c r="S791" s="105"/>
      <c r="AR791" s="93"/>
      <c r="AS791" s="93"/>
      <c r="AW791" s="93"/>
    </row>
    <row r="792" spans="2:49" s="83" customFormat="1" ht="12.75" customHeight="1" hidden="1">
      <c r="B792" s="82"/>
      <c r="D792" s="84"/>
      <c r="E792" s="130" t="s">
        <v>298</v>
      </c>
      <c r="F792" s="109" t="s">
        <v>1105</v>
      </c>
      <c r="H792" s="610"/>
      <c r="I792" s="157"/>
      <c r="J792" s="453">
        <f t="shared" si="6"/>
        <v>0</v>
      </c>
      <c r="K792" s="100"/>
      <c r="L792" s="103"/>
      <c r="M792" s="103"/>
      <c r="N792" s="103"/>
      <c r="O792" s="103"/>
      <c r="P792" s="103"/>
      <c r="Q792" s="103"/>
      <c r="R792" s="103"/>
      <c r="S792" s="103"/>
      <c r="AR792" s="85"/>
      <c r="AS792" s="85"/>
      <c r="AW792" s="85"/>
    </row>
    <row r="793" spans="2:63" s="79" customFormat="1" ht="16.5" customHeight="1" hidden="1">
      <c r="B793" s="70"/>
      <c r="C793" s="87"/>
      <c r="D793" s="87"/>
      <c r="E793" s="551" t="s">
        <v>1106</v>
      </c>
      <c r="F793" s="113" t="s">
        <v>1107</v>
      </c>
      <c r="G793" s="89" t="s">
        <v>343</v>
      </c>
      <c r="H793" s="611"/>
      <c r="I793" s="157"/>
      <c r="J793" s="453">
        <f t="shared" si="6"/>
        <v>0</v>
      </c>
      <c r="K793" s="101"/>
      <c r="L793" s="378"/>
      <c r="M793" s="377"/>
      <c r="N793" s="377"/>
      <c r="O793" s="377"/>
      <c r="P793" s="377"/>
      <c r="Q793" s="377"/>
      <c r="R793" s="377"/>
      <c r="S793" s="104"/>
      <c r="AP793" s="80"/>
      <c r="AR793" s="80"/>
      <c r="AS793" s="80"/>
      <c r="AW793" s="80"/>
      <c r="BC793" s="81"/>
      <c r="BD793" s="81"/>
      <c r="BE793" s="81"/>
      <c r="BF793" s="81"/>
      <c r="BG793" s="81"/>
      <c r="BH793" s="80"/>
      <c r="BI793" s="81"/>
      <c r="BJ793" s="80"/>
      <c r="BK793" s="80"/>
    </row>
    <row r="794" spans="2:49" s="83" customFormat="1" ht="12.75" customHeight="1" hidden="1">
      <c r="B794" s="82"/>
      <c r="D794" s="84"/>
      <c r="E794" s="129"/>
      <c r="F794" s="109" t="s">
        <v>1108</v>
      </c>
      <c r="H794" s="610"/>
      <c r="I794" s="157"/>
      <c r="J794" s="453">
        <f t="shared" si="6"/>
        <v>0</v>
      </c>
      <c r="K794" s="100"/>
      <c r="L794" s="103"/>
      <c r="M794" s="103"/>
      <c r="N794" s="103"/>
      <c r="O794" s="103"/>
      <c r="P794" s="103"/>
      <c r="Q794" s="103"/>
      <c r="R794" s="103"/>
      <c r="S794" s="103"/>
      <c r="AR794" s="85"/>
      <c r="AS794" s="85"/>
      <c r="AW794" s="85"/>
    </row>
    <row r="795" spans="2:63" s="79" customFormat="1" ht="22.5" customHeight="1" hidden="1">
      <c r="B795" s="70"/>
      <c r="C795" s="71"/>
      <c r="D795" s="71"/>
      <c r="E795" s="114" t="s">
        <v>1109</v>
      </c>
      <c r="F795" s="110" t="s">
        <v>1110</v>
      </c>
      <c r="G795" s="73" t="s">
        <v>343</v>
      </c>
      <c r="H795" s="601"/>
      <c r="I795" s="157"/>
      <c r="J795" s="453">
        <f t="shared" si="6"/>
        <v>0</v>
      </c>
      <c r="K795" s="101"/>
      <c r="L795" s="376"/>
      <c r="M795" s="377"/>
      <c r="N795" s="377"/>
      <c r="O795" s="377"/>
      <c r="P795" s="377"/>
      <c r="Q795" s="377"/>
      <c r="R795" s="377"/>
      <c r="S795" s="104"/>
      <c r="AP795" s="80"/>
      <c r="AR795" s="80"/>
      <c r="AS795" s="80"/>
      <c r="AW795" s="80"/>
      <c r="BC795" s="81"/>
      <c r="BD795" s="81"/>
      <c r="BE795" s="81"/>
      <c r="BF795" s="81"/>
      <c r="BG795" s="81"/>
      <c r="BH795" s="80"/>
      <c r="BI795" s="81"/>
      <c r="BJ795" s="80"/>
      <c r="BK795" s="80"/>
    </row>
    <row r="796" spans="2:49" s="92" customFormat="1" ht="12.75" customHeight="1" hidden="1">
      <c r="B796" s="91"/>
      <c r="D796" s="84"/>
      <c r="E796" s="130" t="s">
        <v>298</v>
      </c>
      <c r="F796" s="108" t="s">
        <v>1111</v>
      </c>
      <c r="H796" s="609"/>
      <c r="I796" s="157"/>
      <c r="J796" s="453">
        <f t="shared" si="6"/>
        <v>0</v>
      </c>
      <c r="K796" s="102"/>
      <c r="L796" s="105"/>
      <c r="M796" s="105"/>
      <c r="N796" s="105"/>
      <c r="O796" s="105"/>
      <c r="P796" s="105"/>
      <c r="Q796" s="105"/>
      <c r="R796" s="105"/>
      <c r="S796" s="105"/>
      <c r="AR796" s="93"/>
      <c r="AS796" s="93"/>
      <c r="AW796" s="93"/>
    </row>
    <row r="797" spans="2:49" s="83" customFormat="1" ht="12.75" customHeight="1" hidden="1">
      <c r="B797" s="82"/>
      <c r="D797" s="84"/>
      <c r="E797" s="130" t="s">
        <v>298</v>
      </c>
      <c r="F797" s="109" t="s">
        <v>1112</v>
      </c>
      <c r="H797" s="610"/>
      <c r="I797" s="157"/>
      <c r="J797" s="453">
        <f t="shared" si="6"/>
        <v>0</v>
      </c>
      <c r="K797" s="100"/>
      <c r="L797" s="103"/>
      <c r="M797" s="103"/>
      <c r="N797" s="103"/>
      <c r="O797" s="103"/>
      <c r="P797" s="103"/>
      <c r="Q797" s="103"/>
      <c r="R797" s="103"/>
      <c r="S797" s="103"/>
      <c r="AR797" s="85"/>
      <c r="AS797" s="85"/>
      <c r="AW797" s="85"/>
    </row>
    <row r="798" spans="2:63" s="79" customFormat="1" ht="16.5" customHeight="1" hidden="1">
      <c r="B798" s="70"/>
      <c r="C798" s="87"/>
      <c r="D798" s="87"/>
      <c r="E798" s="551" t="s">
        <v>1113</v>
      </c>
      <c r="F798" s="113" t="s">
        <v>1114</v>
      </c>
      <c r="G798" s="89" t="s">
        <v>343</v>
      </c>
      <c r="H798" s="611"/>
      <c r="I798" s="157"/>
      <c r="J798" s="453">
        <f t="shared" si="6"/>
        <v>0</v>
      </c>
      <c r="K798" s="101"/>
      <c r="L798" s="378"/>
      <c r="M798" s="377"/>
      <c r="N798" s="377"/>
      <c r="O798" s="377"/>
      <c r="P798" s="377"/>
      <c r="Q798" s="377"/>
      <c r="R798" s="377"/>
      <c r="S798" s="104"/>
      <c r="AP798" s="80"/>
      <c r="AR798" s="80"/>
      <c r="AS798" s="80"/>
      <c r="AW798" s="80"/>
      <c r="BC798" s="81"/>
      <c r="BD798" s="81"/>
      <c r="BE798" s="81"/>
      <c r="BF798" s="81"/>
      <c r="BG798" s="81"/>
      <c r="BH798" s="80"/>
      <c r="BI798" s="81"/>
      <c r="BJ798" s="80"/>
      <c r="BK798" s="80"/>
    </row>
    <row r="799" spans="2:49" s="83" customFormat="1" ht="12.75" customHeight="1" hidden="1">
      <c r="B799" s="82"/>
      <c r="D799" s="84"/>
      <c r="E799" s="129"/>
      <c r="F799" s="109" t="s">
        <v>1115</v>
      </c>
      <c r="H799" s="610"/>
      <c r="I799" s="157"/>
      <c r="J799" s="453">
        <f t="shared" si="6"/>
        <v>0</v>
      </c>
      <c r="K799" s="100"/>
      <c r="L799" s="103"/>
      <c r="M799" s="103"/>
      <c r="N799" s="103"/>
      <c r="O799" s="103"/>
      <c r="P799" s="103"/>
      <c r="Q799" s="103"/>
      <c r="R799" s="103"/>
      <c r="S799" s="103"/>
      <c r="AR799" s="85"/>
      <c r="AS799" s="85"/>
      <c r="AW799" s="85"/>
    </row>
    <row r="800" spans="2:63" s="79" customFormat="1" ht="22.5" customHeight="1" hidden="1">
      <c r="B800" s="70"/>
      <c r="C800" s="71"/>
      <c r="D800" s="71"/>
      <c r="E800" s="114" t="s">
        <v>1116</v>
      </c>
      <c r="F800" s="110" t="s">
        <v>1117</v>
      </c>
      <c r="G800" s="73" t="s">
        <v>343</v>
      </c>
      <c r="H800" s="601"/>
      <c r="I800" s="157"/>
      <c r="J800" s="453">
        <f t="shared" si="6"/>
        <v>0</v>
      </c>
      <c r="K800" s="101"/>
      <c r="L800" s="376"/>
      <c r="M800" s="377"/>
      <c r="N800" s="377"/>
      <c r="O800" s="377"/>
      <c r="P800" s="377"/>
      <c r="Q800" s="377"/>
      <c r="R800" s="377"/>
      <c r="S800" s="104"/>
      <c r="AP800" s="80"/>
      <c r="AR800" s="80"/>
      <c r="AS800" s="80"/>
      <c r="AW800" s="80"/>
      <c r="BC800" s="81"/>
      <c r="BD800" s="81"/>
      <c r="BE800" s="81"/>
      <c r="BF800" s="81"/>
      <c r="BG800" s="81"/>
      <c r="BH800" s="80"/>
      <c r="BI800" s="81"/>
      <c r="BJ800" s="80"/>
      <c r="BK800" s="80"/>
    </row>
    <row r="801" spans="2:49" s="92" customFormat="1" ht="12.75" customHeight="1" hidden="1">
      <c r="B801" s="91"/>
      <c r="D801" s="84"/>
      <c r="E801" s="130" t="s">
        <v>298</v>
      </c>
      <c r="F801" s="108" t="s">
        <v>1118</v>
      </c>
      <c r="H801" s="609"/>
      <c r="I801" s="157"/>
      <c r="J801" s="453">
        <f t="shared" si="6"/>
        <v>0</v>
      </c>
      <c r="K801" s="102"/>
      <c r="L801" s="105"/>
      <c r="M801" s="105"/>
      <c r="N801" s="105"/>
      <c r="O801" s="105"/>
      <c r="P801" s="105"/>
      <c r="Q801" s="105"/>
      <c r="R801" s="105"/>
      <c r="S801" s="105"/>
      <c r="AR801" s="93"/>
      <c r="AS801" s="93"/>
      <c r="AW801" s="93"/>
    </row>
    <row r="802" spans="2:49" s="83" customFormat="1" ht="12.75" customHeight="1" hidden="1">
      <c r="B802" s="82"/>
      <c r="D802" s="84"/>
      <c r="E802" s="130" t="s">
        <v>298</v>
      </c>
      <c r="F802" s="109" t="s">
        <v>1119</v>
      </c>
      <c r="H802" s="610"/>
      <c r="I802" s="157"/>
      <c r="J802" s="453">
        <f t="shared" si="6"/>
        <v>0</v>
      </c>
      <c r="K802" s="100"/>
      <c r="L802" s="103"/>
      <c r="M802" s="103"/>
      <c r="N802" s="103"/>
      <c r="O802" s="103"/>
      <c r="P802" s="103"/>
      <c r="Q802" s="103"/>
      <c r="R802" s="103"/>
      <c r="S802" s="103"/>
      <c r="AR802" s="85"/>
      <c r="AS802" s="85"/>
      <c r="AW802" s="85"/>
    </row>
    <row r="803" spans="2:49" s="92" customFormat="1" ht="12.75" customHeight="1" hidden="1">
      <c r="B803" s="91"/>
      <c r="D803" s="84"/>
      <c r="E803" s="130" t="s">
        <v>298</v>
      </c>
      <c r="F803" s="108" t="s">
        <v>1120</v>
      </c>
      <c r="H803" s="609"/>
      <c r="I803" s="157"/>
      <c r="J803" s="453">
        <f t="shared" si="6"/>
        <v>0</v>
      </c>
      <c r="K803" s="102"/>
      <c r="L803" s="105"/>
      <c r="M803" s="105"/>
      <c r="N803" s="105"/>
      <c r="O803" s="105"/>
      <c r="P803" s="105"/>
      <c r="Q803" s="105"/>
      <c r="R803" s="105"/>
      <c r="S803" s="105"/>
      <c r="AR803" s="93"/>
      <c r="AS803" s="93"/>
      <c r="AW803" s="93"/>
    </row>
    <row r="804" spans="2:49" s="83" customFormat="1" ht="12.75" customHeight="1" hidden="1">
      <c r="B804" s="82"/>
      <c r="D804" s="84"/>
      <c r="E804" s="130" t="s">
        <v>298</v>
      </c>
      <c r="F804" s="109" t="s">
        <v>1121</v>
      </c>
      <c r="H804" s="610"/>
      <c r="I804" s="157"/>
      <c r="J804" s="453">
        <f t="shared" si="6"/>
        <v>0</v>
      </c>
      <c r="K804" s="100"/>
      <c r="L804" s="103"/>
      <c r="M804" s="103"/>
      <c r="N804" s="103"/>
      <c r="O804" s="103"/>
      <c r="P804" s="103"/>
      <c r="Q804" s="103"/>
      <c r="R804" s="103"/>
      <c r="S804" s="103"/>
      <c r="AR804" s="85"/>
      <c r="AS804" s="85"/>
      <c r="AW804" s="85"/>
    </row>
    <row r="805" spans="2:63" s="79" customFormat="1" ht="16.5" customHeight="1" hidden="1">
      <c r="B805" s="70"/>
      <c r="C805" s="87"/>
      <c r="D805" s="87"/>
      <c r="E805" s="551" t="s">
        <v>1113</v>
      </c>
      <c r="F805" s="113" t="s">
        <v>1114</v>
      </c>
      <c r="G805" s="89" t="s">
        <v>343</v>
      </c>
      <c r="H805" s="611"/>
      <c r="I805" s="157"/>
      <c r="J805" s="453">
        <f t="shared" si="6"/>
        <v>0</v>
      </c>
      <c r="K805" s="101"/>
      <c r="L805" s="378"/>
      <c r="M805" s="377"/>
      <c r="N805" s="377"/>
      <c r="O805" s="377"/>
      <c r="P805" s="377"/>
      <c r="Q805" s="377"/>
      <c r="R805" s="377"/>
      <c r="S805" s="104"/>
      <c r="AP805" s="80"/>
      <c r="AR805" s="80"/>
      <c r="AS805" s="80"/>
      <c r="AW805" s="80"/>
      <c r="BC805" s="81"/>
      <c r="BD805" s="81"/>
      <c r="BE805" s="81"/>
      <c r="BF805" s="81"/>
      <c r="BG805" s="81"/>
      <c r="BH805" s="80"/>
      <c r="BI805" s="81"/>
      <c r="BJ805" s="80"/>
      <c r="BK805" s="80"/>
    </row>
    <row r="806" spans="2:49" s="83" customFormat="1" ht="12.75" customHeight="1" hidden="1">
      <c r="B806" s="82"/>
      <c r="D806" s="84"/>
      <c r="E806" s="130" t="s">
        <v>298</v>
      </c>
      <c r="F806" s="109" t="s">
        <v>1122</v>
      </c>
      <c r="H806" s="610"/>
      <c r="I806" s="157"/>
      <c r="J806" s="453">
        <f t="shared" si="6"/>
        <v>0</v>
      </c>
      <c r="K806" s="100"/>
      <c r="L806" s="103"/>
      <c r="M806" s="103"/>
      <c r="N806" s="103"/>
      <c r="O806" s="103"/>
      <c r="P806" s="103"/>
      <c r="Q806" s="103"/>
      <c r="R806" s="103"/>
      <c r="S806" s="103"/>
      <c r="AR806" s="85"/>
      <c r="AS806" s="85"/>
      <c r="AW806" s="85"/>
    </row>
    <row r="807" spans="2:49" s="92" customFormat="1" ht="12.75" customHeight="1" hidden="1">
      <c r="B807" s="91"/>
      <c r="D807" s="84"/>
      <c r="E807" s="130" t="s">
        <v>298</v>
      </c>
      <c r="F807" s="108" t="s">
        <v>1123</v>
      </c>
      <c r="H807" s="609"/>
      <c r="I807" s="157"/>
      <c r="J807" s="453">
        <f t="shared" si="6"/>
        <v>0</v>
      </c>
      <c r="K807" s="102"/>
      <c r="L807" s="105"/>
      <c r="M807" s="105"/>
      <c r="N807" s="105"/>
      <c r="O807" s="105"/>
      <c r="P807" s="105"/>
      <c r="Q807" s="105"/>
      <c r="R807" s="105"/>
      <c r="S807" s="105"/>
      <c r="AR807" s="93"/>
      <c r="AS807" s="93"/>
      <c r="AW807" s="93"/>
    </row>
    <row r="808" spans="2:49" s="83" customFormat="1" ht="12.75" customHeight="1" hidden="1">
      <c r="B808" s="82"/>
      <c r="D808" s="84"/>
      <c r="E808" s="130" t="s">
        <v>298</v>
      </c>
      <c r="F808" s="109" t="s">
        <v>1124</v>
      </c>
      <c r="H808" s="610"/>
      <c r="I808" s="157"/>
      <c r="J808" s="453">
        <f t="shared" si="6"/>
        <v>0</v>
      </c>
      <c r="K808" s="100"/>
      <c r="L808" s="103"/>
      <c r="M808" s="103"/>
      <c r="N808" s="103"/>
      <c r="O808" s="103"/>
      <c r="P808" s="103"/>
      <c r="Q808" s="103"/>
      <c r="R808" s="103"/>
      <c r="S808" s="103"/>
      <c r="AR808" s="85"/>
      <c r="AS808" s="85"/>
      <c r="AW808" s="85"/>
    </row>
    <row r="809" spans="2:49" s="83" customFormat="1" ht="12.75" customHeight="1" hidden="1">
      <c r="B809" s="82"/>
      <c r="D809" s="84"/>
      <c r="E809" s="129"/>
      <c r="F809" s="109" t="s">
        <v>1125</v>
      </c>
      <c r="H809" s="610"/>
      <c r="I809" s="157"/>
      <c r="J809" s="453">
        <f t="shared" si="6"/>
        <v>0</v>
      </c>
      <c r="K809" s="100"/>
      <c r="L809" s="103"/>
      <c r="M809" s="103"/>
      <c r="N809" s="103"/>
      <c r="O809" s="103"/>
      <c r="P809" s="103"/>
      <c r="Q809" s="103"/>
      <c r="R809" s="103"/>
      <c r="S809" s="103"/>
      <c r="AR809" s="85"/>
      <c r="AS809" s="85"/>
      <c r="AW809" s="85"/>
    </row>
    <row r="810" spans="2:63" s="79" customFormat="1" ht="22.5" customHeight="1" hidden="1">
      <c r="B810" s="70"/>
      <c r="C810" s="71"/>
      <c r="D810" s="71"/>
      <c r="E810" s="114" t="s">
        <v>1126</v>
      </c>
      <c r="F810" s="110" t="s">
        <v>1127</v>
      </c>
      <c r="G810" s="73" t="s">
        <v>343</v>
      </c>
      <c r="H810" s="601"/>
      <c r="I810" s="157"/>
      <c r="J810" s="453">
        <f t="shared" si="6"/>
        <v>0</v>
      </c>
      <c r="K810" s="101"/>
      <c r="L810" s="376"/>
      <c r="M810" s="377"/>
      <c r="N810" s="377"/>
      <c r="O810" s="377"/>
      <c r="P810" s="377"/>
      <c r="Q810" s="377"/>
      <c r="R810" s="377"/>
      <c r="S810" s="104"/>
      <c r="AP810" s="80"/>
      <c r="AR810" s="80"/>
      <c r="AS810" s="80"/>
      <c r="AW810" s="80"/>
      <c r="BC810" s="81"/>
      <c r="BD810" s="81"/>
      <c r="BE810" s="81"/>
      <c r="BF810" s="81"/>
      <c r="BG810" s="81"/>
      <c r="BH810" s="80"/>
      <c r="BI810" s="81"/>
      <c r="BJ810" s="80"/>
      <c r="BK810" s="80"/>
    </row>
    <row r="811" spans="2:49" s="83" customFormat="1" ht="12.75" customHeight="1" hidden="1">
      <c r="B811" s="82"/>
      <c r="D811" s="84"/>
      <c r="E811" s="130" t="s">
        <v>298</v>
      </c>
      <c r="F811" s="109" t="s">
        <v>226</v>
      </c>
      <c r="H811" s="610"/>
      <c r="I811" s="157"/>
      <c r="J811" s="453">
        <f t="shared" si="6"/>
        <v>0</v>
      </c>
      <c r="K811" s="100"/>
      <c r="L811" s="103"/>
      <c r="M811" s="103"/>
      <c r="N811" s="103"/>
      <c r="O811" s="103"/>
      <c r="P811" s="103"/>
      <c r="Q811" s="103"/>
      <c r="R811" s="103"/>
      <c r="S811" s="103"/>
      <c r="AR811" s="85"/>
      <c r="AS811" s="85"/>
      <c r="AW811" s="85"/>
    </row>
    <row r="812" spans="2:49" s="92" customFormat="1" ht="12.75" customHeight="1" hidden="1">
      <c r="B812" s="91"/>
      <c r="D812" s="84"/>
      <c r="E812" s="130" t="s">
        <v>298</v>
      </c>
      <c r="F812" s="108" t="s">
        <v>227</v>
      </c>
      <c r="H812" s="609"/>
      <c r="I812" s="157"/>
      <c r="J812" s="453">
        <f t="shared" si="6"/>
        <v>0</v>
      </c>
      <c r="K812" s="102"/>
      <c r="L812" s="105"/>
      <c r="M812" s="105"/>
      <c r="N812" s="105"/>
      <c r="O812" s="105"/>
      <c r="P812" s="105"/>
      <c r="Q812" s="105"/>
      <c r="R812" s="105"/>
      <c r="S812" s="105"/>
      <c r="AR812" s="93"/>
      <c r="AS812" s="93"/>
      <c r="AW812" s="93"/>
    </row>
    <row r="813" spans="2:49" s="92" customFormat="1" ht="12.75" customHeight="1" hidden="1">
      <c r="B813" s="91"/>
      <c r="D813" s="84"/>
      <c r="E813" s="130" t="s">
        <v>298</v>
      </c>
      <c r="F813" s="108" t="s">
        <v>228</v>
      </c>
      <c r="H813" s="609"/>
      <c r="I813" s="157"/>
      <c r="J813" s="453">
        <f t="shared" si="6"/>
        <v>0</v>
      </c>
      <c r="K813" s="102"/>
      <c r="L813" s="105"/>
      <c r="M813" s="105"/>
      <c r="N813" s="105"/>
      <c r="O813" s="105"/>
      <c r="P813" s="105"/>
      <c r="Q813" s="105"/>
      <c r="R813" s="105"/>
      <c r="S813" s="105"/>
      <c r="AR813" s="93"/>
      <c r="AS813" s="93"/>
      <c r="AW813" s="93"/>
    </row>
    <row r="814" spans="2:49" s="83" customFormat="1" ht="12.75" customHeight="1" hidden="1">
      <c r="B814" s="82"/>
      <c r="D814" s="84"/>
      <c r="E814" s="130" t="s">
        <v>298</v>
      </c>
      <c r="F814" s="109" t="s">
        <v>229</v>
      </c>
      <c r="H814" s="610"/>
      <c r="I814" s="157"/>
      <c r="J814" s="453">
        <f t="shared" si="6"/>
        <v>0</v>
      </c>
      <c r="K814" s="100"/>
      <c r="L814" s="103"/>
      <c r="M814" s="103"/>
      <c r="N814" s="103"/>
      <c r="O814" s="103"/>
      <c r="P814" s="103"/>
      <c r="Q814" s="103"/>
      <c r="R814" s="103"/>
      <c r="S814" s="103"/>
      <c r="AR814" s="85"/>
      <c r="AS814" s="85"/>
      <c r="AW814" s="85"/>
    </row>
    <row r="815" spans="2:49" s="92" customFormat="1" ht="12.75" customHeight="1" hidden="1">
      <c r="B815" s="91"/>
      <c r="D815" s="84"/>
      <c r="E815" s="130" t="s">
        <v>298</v>
      </c>
      <c r="F815" s="108" t="s">
        <v>91</v>
      </c>
      <c r="H815" s="609"/>
      <c r="I815" s="157"/>
      <c r="J815" s="453">
        <f t="shared" si="6"/>
        <v>0</v>
      </c>
      <c r="K815" s="102"/>
      <c r="L815" s="105"/>
      <c r="M815" s="105"/>
      <c r="N815" s="105"/>
      <c r="O815" s="105"/>
      <c r="P815" s="105"/>
      <c r="Q815" s="105"/>
      <c r="R815" s="105"/>
      <c r="S815" s="105"/>
      <c r="AR815" s="93"/>
      <c r="AS815" s="93"/>
      <c r="AW815" s="93"/>
    </row>
    <row r="816" spans="2:49" s="83" customFormat="1" ht="12.75" customHeight="1" hidden="1">
      <c r="B816" s="82"/>
      <c r="D816" s="84"/>
      <c r="E816" s="130" t="s">
        <v>298</v>
      </c>
      <c r="F816" s="109" t="s">
        <v>230</v>
      </c>
      <c r="H816" s="610"/>
      <c r="I816" s="157"/>
      <c r="J816" s="453">
        <f t="shared" si="6"/>
        <v>0</v>
      </c>
      <c r="K816" s="100"/>
      <c r="L816" s="103"/>
      <c r="M816" s="103"/>
      <c r="N816" s="103"/>
      <c r="O816" s="103"/>
      <c r="P816" s="103"/>
      <c r="Q816" s="103"/>
      <c r="R816" s="103"/>
      <c r="S816" s="103"/>
      <c r="AR816" s="85"/>
      <c r="AS816" s="85"/>
      <c r="AW816" s="85"/>
    </row>
    <row r="817" spans="2:63" s="79" customFormat="1" ht="16.5" customHeight="1" hidden="1">
      <c r="B817" s="70"/>
      <c r="C817" s="87"/>
      <c r="D817" s="87"/>
      <c r="E817" s="551" t="s">
        <v>231</v>
      </c>
      <c r="F817" s="113" t="s">
        <v>232</v>
      </c>
      <c r="G817" s="89" t="s">
        <v>343</v>
      </c>
      <c r="H817" s="611"/>
      <c r="I817" s="157"/>
      <c r="J817" s="453">
        <f t="shared" si="6"/>
        <v>0</v>
      </c>
      <c r="K817" s="101"/>
      <c r="L817" s="378"/>
      <c r="M817" s="377"/>
      <c r="N817" s="377"/>
      <c r="O817" s="377"/>
      <c r="P817" s="377"/>
      <c r="Q817" s="377"/>
      <c r="R817" s="377"/>
      <c r="S817" s="104"/>
      <c r="AP817" s="80"/>
      <c r="AR817" s="80"/>
      <c r="AS817" s="80"/>
      <c r="AW817" s="80"/>
      <c r="BC817" s="81"/>
      <c r="BD817" s="81"/>
      <c r="BE817" s="81"/>
      <c r="BF817" s="81"/>
      <c r="BG817" s="81"/>
      <c r="BH817" s="80"/>
      <c r="BI817" s="81"/>
      <c r="BJ817" s="80"/>
      <c r="BK817" s="80"/>
    </row>
    <row r="818" spans="2:49" s="83" customFormat="1" ht="12.75" customHeight="1" hidden="1">
      <c r="B818" s="82"/>
      <c r="D818" s="84"/>
      <c r="E818" s="129"/>
      <c r="F818" s="109" t="s">
        <v>233</v>
      </c>
      <c r="H818" s="610"/>
      <c r="I818" s="157"/>
      <c r="J818" s="453">
        <f t="shared" si="6"/>
        <v>0</v>
      </c>
      <c r="K818" s="100"/>
      <c r="L818" s="103"/>
      <c r="M818" s="103"/>
      <c r="N818" s="103"/>
      <c r="O818" s="103"/>
      <c r="P818" s="103"/>
      <c r="Q818" s="103"/>
      <c r="R818" s="103"/>
      <c r="S818" s="103"/>
      <c r="AR818" s="85"/>
      <c r="AS818" s="85"/>
      <c r="AW818" s="85"/>
    </row>
    <row r="819" spans="2:63" s="79" customFormat="1" ht="22.5" customHeight="1" hidden="1">
      <c r="B819" s="70"/>
      <c r="C819" s="71"/>
      <c r="D819" s="71"/>
      <c r="E819" s="114" t="s">
        <v>234</v>
      </c>
      <c r="F819" s="110" t="s">
        <v>235</v>
      </c>
      <c r="G819" s="73" t="s">
        <v>347</v>
      </c>
      <c r="H819" s="601"/>
      <c r="I819" s="157"/>
      <c r="J819" s="453">
        <f t="shared" si="6"/>
        <v>0</v>
      </c>
      <c r="K819" s="101"/>
      <c r="L819" s="376"/>
      <c r="M819" s="377"/>
      <c r="N819" s="377"/>
      <c r="O819" s="377"/>
      <c r="P819" s="377"/>
      <c r="Q819" s="377"/>
      <c r="R819" s="377"/>
      <c r="S819" s="104"/>
      <c r="AP819" s="80"/>
      <c r="AR819" s="80"/>
      <c r="AS819" s="80"/>
      <c r="AW819" s="80"/>
      <c r="BC819" s="81"/>
      <c r="BD819" s="81"/>
      <c r="BE819" s="81"/>
      <c r="BF819" s="81"/>
      <c r="BG819" s="81"/>
      <c r="BH819" s="80"/>
      <c r="BI819" s="81"/>
      <c r="BJ819" s="80"/>
      <c r="BK819" s="80"/>
    </row>
    <row r="820" spans="2:49" s="83" customFormat="1" ht="12.75" customHeight="1" hidden="1">
      <c r="B820" s="82"/>
      <c r="D820" s="84"/>
      <c r="E820" s="130" t="s">
        <v>298</v>
      </c>
      <c r="F820" s="109" t="s">
        <v>1091</v>
      </c>
      <c r="H820" s="610"/>
      <c r="I820" s="157"/>
      <c r="J820" s="453">
        <f t="shared" si="6"/>
        <v>0</v>
      </c>
      <c r="K820" s="100"/>
      <c r="L820" s="103"/>
      <c r="M820" s="103"/>
      <c r="N820" s="103"/>
      <c r="O820" s="103"/>
      <c r="P820" s="103"/>
      <c r="Q820" s="103"/>
      <c r="R820" s="103"/>
      <c r="S820" s="103"/>
      <c r="AR820" s="85"/>
      <c r="AS820" s="85"/>
      <c r="AW820" s="85"/>
    </row>
    <row r="821" spans="2:49" s="83" customFormat="1" ht="12.75" customHeight="1" hidden="1">
      <c r="B821" s="82"/>
      <c r="D821" s="84"/>
      <c r="E821" s="130" t="s">
        <v>298</v>
      </c>
      <c r="F821" s="109" t="s">
        <v>236</v>
      </c>
      <c r="H821" s="610"/>
      <c r="I821" s="157"/>
      <c r="J821" s="453">
        <f t="shared" si="6"/>
        <v>0</v>
      </c>
      <c r="K821" s="100"/>
      <c r="L821" s="103"/>
      <c r="M821" s="103"/>
      <c r="N821" s="103"/>
      <c r="O821" s="103"/>
      <c r="P821" s="103"/>
      <c r="Q821" s="103"/>
      <c r="R821" s="103"/>
      <c r="S821" s="103"/>
      <c r="AR821" s="85"/>
      <c r="AS821" s="85"/>
      <c r="AW821" s="85"/>
    </row>
    <row r="822" spans="2:63" s="79" customFormat="1" ht="22.5" customHeight="1" hidden="1">
      <c r="B822" s="70"/>
      <c r="C822" s="71"/>
      <c r="D822" s="71"/>
      <c r="E822" s="114" t="s">
        <v>237</v>
      </c>
      <c r="F822" s="110" t="s">
        <v>238</v>
      </c>
      <c r="G822" s="73" t="s">
        <v>347</v>
      </c>
      <c r="H822" s="601"/>
      <c r="I822" s="157"/>
      <c r="J822" s="453">
        <f t="shared" si="6"/>
        <v>0</v>
      </c>
      <c r="K822" s="101"/>
      <c r="L822" s="376"/>
      <c r="M822" s="377"/>
      <c r="N822" s="377"/>
      <c r="O822" s="377"/>
      <c r="P822" s="377"/>
      <c r="Q822" s="377"/>
      <c r="R822" s="377"/>
      <c r="S822" s="104"/>
      <c r="AP822" s="80"/>
      <c r="AR822" s="80"/>
      <c r="AS822" s="80"/>
      <c r="AW822" s="80"/>
      <c r="BC822" s="81"/>
      <c r="BD822" s="81"/>
      <c r="BE822" s="81"/>
      <c r="BF822" s="81"/>
      <c r="BG822" s="81"/>
      <c r="BH822" s="80"/>
      <c r="BI822" s="81"/>
      <c r="BJ822" s="80"/>
      <c r="BK822" s="80"/>
    </row>
    <row r="823" spans="2:49" s="92" customFormat="1" ht="12.75" customHeight="1" hidden="1">
      <c r="B823" s="91"/>
      <c r="D823" s="84"/>
      <c r="E823" s="130" t="s">
        <v>298</v>
      </c>
      <c r="F823" s="108" t="s">
        <v>239</v>
      </c>
      <c r="H823" s="609"/>
      <c r="I823" s="157"/>
      <c r="J823" s="453">
        <f t="shared" si="6"/>
        <v>0</v>
      </c>
      <c r="K823" s="102"/>
      <c r="L823" s="105"/>
      <c r="M823" s="105"/>
      <c r="N823" s="105"/>
      <c r="O823" s="105"/>
      <c r="P823" s="105"/>
      <c r="Q823" s="105"/>
      <c r="R823" s="105"/>
      <c r="S823" s="105"/>
      <c r="AR823" s="93"/>
      <c r="AS823" s="93"/>
      <c r="AW823" s="93"/>
    </row>
    <row r="824" spans="2:49" s="83" customFormat="1" ht="12.75" customHeight="1" hidden="1">
      <c r="B824" s="82"/>
      <c r="D824" s="84"/>
      <c r="E824" s="130" t="s">
        <v>298</v>
      </c>
      <c r="F824" s="109" t="s">
        <v>240</v>
      </c>
      <c r="H824" s="610"/>
      <c r="I824" s="157"/>
      <c r="J824" s="453">
        <f aca="true" t="shared" si="7" ref="J824:J857">H824*I824</f>
        <v>0</v>
      </c>
      <c r="K824" s="100"/>
      <c r="L824" s="103"/>
      <c r="M824" s="103"/>
      <c r="N824" s="103"/>
      <c r="O824" s="103"/>
      <c r="P824" s="103"/>
      <c r="Q824" s="103"/>
      <c r="R824" s="103"/>
      <c r="S824" s="103"/>
      <c r="AR824" s="85"/>
      <c r="AS824" s="85"/>
      <c r="AW824" s="85"/>
    </row>
    <row r="825" spans="2:49" s="92" customFormat="1" ht="12.75" customHeight="1" hidden="1">
      <c r="B825" s="91"/>
      <c r="D825" s="84"/>
      <c r="E825" s="130" t="s">
        <v>298</v>
      </c>
      <c r="F825" s="108" t="s">
        <v>91</v>
      </c>
      <c r="H825" s="609"/>
      <c r="I825" s="157"/>
      <c r="J825" s="453">
        <f t="shared" si="7"/>
        <v>0</v>
      </c>
      <c r="K825" s="102"/>
      <c r="L825" s="105"/>
      <c r="M825" s="105"/>
      <c r="N825" s="105"/>
      <c r="O825" s="105"/>
      <c r="P825" s="105"/>
      <c r="Q825" s="105"/>
      <c r="R825" s="105"/>
      <c r="S825" s="105"/>
      <c r="AR825" s="93"/>
      <c r="AS825" s="93"/>
      <c r="AW825" s="93"/>
    </row>
    <row r="826" spans="2:49" s="83" customFormat="1" ht="12.75" customHeight="1" hidden="1">
      <c r="B826" s="82"/>
      <c r="D826" s="84"/>
      <c r="E826" s="130" t="s">
        <v>298</v>
      </c>
      <c r="F826" s="109" t="s">
        <v>241</v>
      </c>
      <c r="H826" s="610"/>
      <c r="I826" s="157"/>
      <c r="J826" s="453">
        <f t="shared" si="7"/>
        <v>0</v>
      </c>
      <c r="K826" s="100"/>
      <c r="L826" s="103"/>
      <c r="M826" s="103"/>
      <c r="N826" s="103"/>
      <c r="O826" s="103"/>
      <c r="P826" s="103"/>
      <c r="Q826" s="103"/>
      <c r="R826" s="103"/>
      <c r="S826" s="103"/>
      <c r="AR826" s="85"/>
      <c r="AS826" s="85"/>
      <c r="AW826" s="85"/>
    </row>
    <row r="827" spans="2:63" s="79" customFormat="1" ht="16.5" customHeight="1" hidden="1">
      <c r="B827" s="70"/>
      <c r="C827" s="87"/>
      <c r="D827" s="87"/>
      <c r="E827" s="551" t="s">
        <v>242</v>
      </c>
      <c r="F827" s="113" t="s">
        <v>243</v>
      </c>
      <c r="G827" s="89" t="s">
        <v>343</v>
      </c>
      <c r="H827" s="611"/>
      <c r="I827" s="157"/>
      <c r="J827" s="453">
        <f t="shared" si="7"/>
        <v>0</v>
      </c>
      <c r="K827" s="101"/>
      <c r="L827" s="378"/>
      <c r="M827" s="377"/>
      <c r="N827" s="377"/>
      <c r="O827" s="377"/>
      <c r="P827" s="377"/>
      <c r="Q827" s="377"/>
      <c r="R827" s="377"/>
      <c r="S827" s="104"/>
      <c r="AP827" s="80"/>
      <c r="AR827" s="80"/>
      <c r="AS827" s="80"/>
      <c r="AW827" s="80"/>
      <c r="BC827" s="81"/>
      <c r="BD827" s="81"/>
      <c r="BE827" s="81"/>
      <c r="BF827" s="81"/>
      <c r="BG827" s="81"/>
      <c r="BH827" s="80"/>
      <c r="BI827" s="81"/>
      <c r="BJ827" s="80"/>
      <c r="BK827" s="80"/>
    </row>
    <row r="828" spans="2:49" s="83" customFormat="1" ht="12.75" customHeight="1" hidden="1">
      <c r="B828" s="82"/>
      <c r="D828" s="84"/>
      <c r="E828" s="130" t="s">
        <v>298</v>
      </c>
      <c r="F828" s="109" t="s">
        <v>244</v>
      </c>
      <c r="H828" s="610"/>
      <c r="I828" s="157"/>
      <c r="J828" s="453">
        <f t="shared" si="7"/>
        <v>0</v>
      </c>
      <c r="K828" s="100"/>
      <c r="L828" s="103"/>
      <c r="M828" s="103"/>
      <c r="N828" s="103"/>
      <c r="O828" s="103"/>
      <c r="P828" s="103"/>
      <c r="Q828" s="103"/>
      <c r="R828" s="103"/>
      <c r="S828" s="103"/>
      <c r="AR828" s="85"/>
      <c r="AS828" s="85"/>
      <c r="AW828" s="85"/>
    </row>
    <row r="829" spans="2:49" s="83" customFormat="1" ht="12.75" customHeight="1" hidden="1">
      <c r="B829" s="82"/>
      <c r="D829" s="84"/>
      <c r="E829" s="130" t="s">
        <v>298</v>
      </c>
      <c r="F829" s="109" t="s">
        <v>245</v>
      </c>
      <c r="H829" s="610"/>
      <c r="I829" s="157"/>
      <c r="J829" s="453">
        <f t="shared" si="7"/>
        <v>0</v>
      </c>
      <c r="K829" s="100"/>
      <c r="L829" s="103"/>
      <c r="M829" s="103"/>
      <c r="N829" s="103"/>
      <c r="O829" s="103"/>
      <c r="P829" s="103"/>
      <c r="Q829" s="103"/>
      <c r="R829" s="103"/>
      <c r="S829" s="103"/>
      <c r="AR829" s="85"/>
      <c r="AS829" s="85"/>
      <c r="AW829" s="85"/>
    </row>
    <row r="830" spans="2:49" s="83" customFormat="1" ht="12.75" customHeight="1" hidden="1">
      <c r="B830" s="82"/>
      <c r="D830" s="84"/>
      <c r="E830" s="129"/>
      <c r="F830" s="109" t="s">
        <v>246</v>
      </c>
      <c r="H830" s="610"/>
      <c r="I830" s="157"/>
      <c r="J830" s="453">
        <f t="shared" si="7"/>
        <v>0</v>
      </c>
      <c r="K830" s="100"/>
      <c r="L830" s="103"/>
      <c r="M830" s="103"/>
      <c r="N830" s="103"/>
      <c r="O830" s="103"/>
      <c r="P830" s="103"/>
      <c r="Q830" s="103"/>
      <c r="R830" s="103"/>
      <c r="S830" s="103"/>
      <c r="AR830" s="85"/>
      <c r="AS830" s="85"/>
      <c r="AW830" s="85"/>
    </row>
    <row r="831" spans="2:63" s="79" customFormat="1" ht="16.5" customHeight="1" hidden="1">
      <c r="B831" s="70"/>
      <c r="C831" s="71"/>
      <c r="D831" s="71"/>
      <c r="E831" s="114" t="s">
        <v>247</v>
      </c>
      <c r="F831" s="110" t="s">
        <v>248</v>
      </c>
      <c r="G831" s="73" t="s">
        <v>347</v>
      </c>
      <c r="H831" s="601"/>
      <c r="I831" s="157"/>
      <c r="J831" s="453">
        <f t="shared" si="7"/>
        <v>0</v>
      </c>
      <c r="K831" s="101"/>
      <c r="L831" s="376"/>
      <c r="M831" s="377"/>
      <c r="N831" s="377"/>
      <c r="O831" s="377"/>
      <c r="P831" s="377"/>
      <c r="Q831" s="377"/>
      <c r="R831" s="377"/>
      <c r="S831" s="104"/>
      <c r="AP831" s="80"/>
      <c r="AR831" s="80"/>
      <c r="AS831" s="80"/>
      <c r="AW831" s="80"/>
      <c r="BC831" s="81"/>
      <c r="BD831" s="81"/>
      <c r="BE831" s="81"/>
      <c r="BF831" s="81"/>
      <c r="BG831" s="81"/>
      <c r="BH831" s="80"/>
      <c r="BI831" s="81"/>
      <c r="BJ831" s="80"/>
      <c r="BK831" s="80"/>
    </row>
    <row r="832" spans="2:49" s="92" customFormat="1" ht="12.75" customHeight="1" hidden="1">
      <c r="B832" s="91"/>
      <c r="D832" s="84"/>
      <c r="E832" s="130" t="s">
        <v>298</v>
      </c>
      <c r="F832" s="108" t="s">
        <v>249</v>
      </c>
      <c r="H832" s="609"/>
      <c r="I832" s="157"/>
      <c r="J832" s="453">
        <f t="shared" si="7"/>
        <v>0</v>
      </c>
      <c r="K832" s="102"/>
      <c r="L832" s="105"/>
      <c r="M832" s="105"/>
      <c r="N832" s="105"/>
      <c r="O832" s="105"/>
      <c r="P832" s="105"/>
      <c r="Q832" s="105"/>
      <c r="R832" s="105"/>
      <c r="S832" s="105"/>
      <c r="AR832" s="93"/>
      <c r="AS832" s="93"/>
      <c r="AW832" s="93"/>
    </row>
    <row r="833" spans="2:49" s="83" customFormat="1" ht="12.75" customHeight="1" hidden="1">
      <c r="B833" s="82"/>
      <c r="D833" s="84"/>
      <c r="E833" s="130" t="s">
        <v>298</v>
      </c>
      <c r="F833" s="109" t="s">
        <v>250</v>
      </c>
      <c r="H833" s="610"/>
      <c r="I833" s="157"/>
      <c r="J833" s="453">
        <f t="shared" si="7"/>
        <v>0</v>
      </c>
      <c r="K833" s="100"/>
      <c r="L833" s="103"/>
      <c r="M833" s="103"/>
      <c r="N833" s="103"/>
      <c r="O833" s="103"/>
      <c r="P833" s="103"/>
      <c r="Q833" s="103"/>
      <c r="R833" s="103"/>
      <c r="S833" s="103"/>
      <c r="AR833" s="85"/>
      <c r="AS833" s="85"/>
      <c r="AW833" s="85"/>
    </row>
    <row r="834" spans="2:49" s="92" customFormat="1" ht="12.75" customHeight="1" hidden="1">
      <c r="B834" s="91"/>
      <c r="D834" s="84"/>
      <c r="E834" s="130" t="s">
        <v>298</v>
      </c>
      <c r="F834" s="108" t="s">
        <v>251</v>
      </c>
      <c r="H834" s="609"/>
      <c r="I834" s="157"/>
      <c r="J834" s="453">
        <f t="shared" si="7"/>
        <v>0</v>
      </c>
      <c r="K834" s="102"/>
      <c r="L834" s="105"/>
      <c r="M834" s="105"/>
      <c r="N834" s="105"/>
      <c r="O834" s="105"/>
      <c r="P834" s="105"/>
      <c r="Q834" s="105"/>
      <c r="R834" s="105"/>
      <c r="S834" s="105"/>
      <c r="AR834" s="93"/>
      <c r="AS834" s="93"/>
      <c r="AW834" s="93"/>
    </row>
    <row r="835" spans="2:49" s="83" customFormat="1" ht="12.75" customHeight="1" hidden="1">
      <c r="B835" s="82"/>
      <c r="D835" s="84"/>
      <c r="E835" s="130" t="s">
        <v>298</v>
      </c>
      <c r="F835" s="109" t="s">
        <v>252</v>
      </c>
      <c r="H835" s="610"/>
      <c r="I835" s="157"/>
      <c r="J835" s="453">
        <f t="shared" si="7"/>
        <v>0</v>
      </c>
      <c r="K835" s="100"/>
      <c r="L835" s="103"/>
      <c r="M835" s="103"/>
      <c r="N835" s="103"/>
      <c r="O835" s="103"/>
      <c r="P835" s="103"/>
      <c r="Q835" s="103"/>
      <c r="R835" s="103"/>
      <c r="S835" s="103"/>
      <c r="AR835" s="85"/>
      <c r="AS835" s="85"/>
      <c r="AW835" s="85"/>
    </row>
    <row r="836" spans="2:49" s="92" customFormat="1" ht="12.75" customHeight="1" hidden="1">
      <c r="B836" s="91"/>
      <c r="D836" s="84"/>
      <c r="E836" s="130" t="s">
        <v>298</v>
      </c>
      <c r="F836" s="108" t="s">
        <v>253</v>
      </c>
      <c r="H836" s="609"/>
      <c r="I836" s="157"/>
      <c r="J836" s="453">
        <f t="shared" si="7"/>
        <v>0</v>
      </c>
      <c r="K836" s="102"/>
      <c r="L836" s="105"/>
      <c r="M836" s="105"/>
      <c r="N836" s="105"/>
      <c r="O836" s="105"/>
      <c r="P836" s="105"/>
      <c r="Q836" s="105"/>
      <c r="R836" s="105"/>
      <c r="S836" s="105"/>
      <c r="AR836" s="93"/>
      <c r="AS836" s="93"/>
      <c r="AW836" s="93"/>
    </row>
    <row r="837" spans="2:49" s="83" customFormat="1" ht="12.75" customHeight="1" hidden="1">
      <c r="B837" s="82"/>
      <c r="D837" s="84"/>
      <c r="E837" s="130" t="s">
        <v>298</v>
      </c>
      <c r="F837" s="109" t="s">
        <v>254</v>
      </c>
      <c r="H837" s="610"/>
      <c r="I837" s="157"/>
      <c r="J837" s="453">
        <f t="shared" si="7"/>
        <v>0</v>
      </c>
      <c r="K837" s="100"/>
      <c r="L837" s="103"/>
      <c r="M837" s="103"/>
      <c r="N837" s="103"/>
      <c r="O837" s="103"/>
      <c r="P837" s="103"/>
      <c r="Q837" s="103"/>
      <c r="R837" s="103"/>
      <c r="S837" s="103"/>
      <c r="AR837" s="85"/>
      <c r="AS837" s="85"/>
      <c r="AW837" s="85"/>
    </row>
    <row r="838" spans="2:49" s="92" customFormat="1" ht="12.75" customHeight="1" hidden="1">
      <c r="B838" s="91"/>
      <c r="D838" s="84"/>
      <c r="E838" s="130" t="s">
        <v>298</v>
      </c>
      <c r="F838" s="108" t="s">
        <v>255</v>
      </c>
      <c r="H838" s="609"/>
      <c r="I838" s="157"/>
      <c r="J838" s="453">
        <f t="shared" si="7"/>
        <v>0</v>
      </c>
      <c r="K838" s="102"/>
      <c r="L838" s="105"/>
      <c r="M838" s="105"/>
      <c r="N838" s="105"/>
      <c r="O838" s="105"/>
      <c r="P838" s="105"/>
      <c r="Q838" s="105"/>
      <c r="R838" s="105"/>
      <c r="S838" s="105"/>
      <c r="AR838" s="93"/>
      <c r="AS838" s="93"/>
      <c r="AW838" s="93"/>
    </row>
    <row r="839" spans="2:49" s="83" customFormat="1" ht="12.75" customHeight="1" hidden="1">
      <c r="B839" s="82"/>
      <c r="D839" s="84"/>
      <c r="E839" s="130" t="s">
        <v>298</v>
      </c>
      <c r="F839" s="109" t="s">
        <v>256</v>
      </c>
      <c r="H839" s="610"/>
      <c r="I839" s="157"/>
      <c r="J839" s="453">
        <f t="shared" si="7"/>
        <v>0</v>
      </c>
      <c r="K839" s="100"/>
      <c r="L839" s="103"/>
      <c r="M839" s="103"/>
      <c r="N839" s="103"/>
      <c r="O839" s="103"/>
      <c r="P839" s="103"/>
      <c r="Q839" s="103"/>
      <c r="R839" s="103"/>
      <c r="S839" s="103"/>
      <c r="AR839" s="85"/>
      <c r="AS839" s="85"/>
      <c r="AW839" s="85"/>
    </row>
    <row r="840" spans="2:63" s="79" customFormat="1" ht="16.5" customHeight="1" hidden="1">
      <c r="B840" s="70"/>
      <c r="C840" s="87"/>
      <c r="D840" s="87"/>
      <c r="E840" s="551" t="s">
        <v>257</v>
      </c>
      <c r="F840" s="113" t="s">
        <v>258</v>
      </c>
      <c r="G840" s="89" t="s">
        <v>347</v>
      </c>
      <c r="H840" s="611"/>
      <c r="I840" s="157"/>
      <c r="J840" s="453">
        <f t="shared" si="7"/>
        <v>0</v>
      </c>
      <c r="K840" s="101"/>
      <c r="L840" s="378"/>
      <c r="M840" s="377"/>
      <c r="N840" s="377"/>
      <c r="O840" s="377"/>
      <c r="P840" s="377"/>
      <c r="Q840" s="377"/>
      <c r="R840" s="377"/>
      <c r="S840" s="104"/>
      <c r="AP840" s="80"/>
      <c r="AR840" s="80"/>
      <c r="AS840" s="80"/>
      <c r="AW840" s="80"/>
      <c r="BC840" s="81"/>
      <c r="BD840" s="81"/>
      <c r="BE840" s="81"/>
      <c r="BF840" s="81"/>
      <c r="BG840" s="81"/>
      <c r="BH840" s="80"/>
      <c r="BI840" s="81"/>
      <c r="BJ840" s="80"/>
      <c r="BK840" s="80"/>
    </row>
    <row r="841" spans="2:49" s="83" customFormat="1" ht="12.75" customHeight="1" hidden="1">
      <c r="B841" s="82"/>
      <c r="D841" s="84"/>
      <c r="E841" s="129"/>
      <c r="F841" s="109" t="s">
        <v>259</v>
      </c>
      <c r="H841" s="610"/>
      <c r="I841" s="157"/>
      <c r="J841" s="453">
        <f t="shared" si="7"/>
        <v>0</v>
      </c>
      <c r="K841" s="100"/>
      <c r="L841" s="103"/>
      <c r="M841" s="103"/>
      <c r="N841" s="103"/>
      <c r="O841" s="103"/>
      <c r="P841" s="103"/>
      <c r="Q841" s="103"/>
      <c r="R841" s="103"/>
      <c r="S841" s="103"/>
      <c r="AR841" s="85"/>
      <c r="AS841" s="85"/>
      <c r="AW841" s="85"/>
    </row>
    <row r="842" spans="2:63" s="79" customFormat="1" ht="16.5" customHeight="1" hidden="1">
      <c r="B842" s="70"/>
      <c r="C842" s="87"/>
      <c r="D842" s="87"/>
      <c r="E842" s="551" t="s">
        <v>260</v>
      </c>
      <c r="F842" s="113" t="s">
        <v>261</v>
      </c>
      <c r="G842" s="89" t="s">
        <v>347</v>
      </c>
      <c r="H842" s="611"/>
      <c r="I842" s="157"/>
      <c r="J842" s="453">
        <f t="shared" si="7"/>
        <v>0</v>
      </c>
      <c r="K842" s="101"/>
      <c r="L842" s="378"/>
      <c r="M842" s="377"/>
      <c r="N842" s="377"/>
      <c r="O842" s="377"/>
      <c r="P842" s="377"/>
      <c r="Q842" s="377"/>
      <c r="R842" s="377"/>
      <c r="S842" s="104"/>
      <c r="AP842" s="80"/>
      <c r="AR842" s="80"/>
      <c r="AS842" s="80"/>
      <c r="AW842" s="80"/>
      <c r="BC842" s="81"/>
      <c r="BD842" s="81"/>
      <c r="BE842" s="81"/>
      <c r="BF842" s="81"/>
      <c r="BG842" s="81"/>
      <c r="BH842" s="80"/>
      <c r="BI842" s="81"/>
      <c r="BJ842" s="80"/>
      <c r="BK842" s="80"/>
    </row>
    <row r="843" spans="2:49" s="83" customFormat="1" ht="12.75" customHeight="1" hidden="1">
      <c r="B843" s="82"/>
      <c r="D843" s="84"/>
      <c r="E843" s="129"/>
      <c r="F843" s="109" t="s">
        <v>259</v>
      </c>
      <c r="H843" s="610"/>
      <c r="I843" s="157"/>
      <c r="J843" s="453">
        <f t="shared" si="7"/>
        <v>0</v>
      </c>
      <c r="K843" s="100"/>
      <c r="L843" s="103"/>
      <c r="M843" s="103"/>
      <c r="N843" s="103"/>
      <c r="O843" s="103"/>
      <c r="P843" s="103"/>
      <c r="Q843" s="103"/>
      <c r="R843" s="103"/>
      <c r="S843" s="103"/>
      <c r="AR843" s="85"/>
      <c r="AS843" s="85"/>
      <c r="AW843" s="85"/>
    </row>
    <row r="844" spans="2:63" s="79" customFormat="1" ht="16.5" customHeight="1" hidden="1">
      <c r="B844" s="70"/>
      <c r="C844" s="87"/>
      <c r="D844" s="87"/>
      <c r="E844" s="551" t="s">
        <v>262</v>
      </c>
      <c r="F844" s="113" t="s">
        <v>263</v>
      </c>
      <c r="G844" s="89" t="s">
        <v>347</v>
      </c>
      <c r="H844" s="611"/>
      <c r="I844" s="157"/>
      <c r="J844" s="453">
        <f t="shared" si="7"/>
        <v>0</v>
      </c>
      <c r="K844" s="101"/>
      <c r="L844" s="378"/>
      <c r="M844" s="377"/>
      <c r="N844" s="377"/>
      <c r="O844" s="377"/>
      <c r="P844" s="377"/>
      <c r="Q844" s="377"/>
      <c r="R844" s="377"/>
      <c r="S844" s="104"/>
      <c r="AP844" s="80"/>
      <c r="AR844" s="80"/>
      <c r="AS844" s="80"/>
      <c r="AW844" s="80"/>
      <c r="BC844" s="81"/>
      <c r="BD844" s="81"/>
      <c r="BE844" s="81"/>
      <c r="BF844" s="81"/>
      <c r="BG844" s="81"/>
      <c r="BH844" s="80"/>
      <c r="BI844" s="81"/>
      <c r="BJ844" s="80"/>
      <c r="BK844" s="80"/>
    </row>
    <row r="845" spans="2:49" s="83" customFormat="1" ht="12.75" customHeight="1" hidden="1">
      <c r="B845" s="82"/>
      <c r="D845" s="84"/>
      <c r="E845" s="129"/>
      <c r="F845" s="109" t="s">
        <v>264</v>
      </c>
      <c r="H845" s="610"/>
      <c r="I845" s="157"/>
      <c r="J845" s="453">
        <f t="shared" si="7"/>
        <v>0</v>
      </c>
      <c r="K845" s="100"/>
      <c r="L845" s="103"/>
      <c r="M845" s="103"/>
      <c r="N845" s="103"/>
      <c r="O845" s="103"/>
      <c r="P845" s="103"/>
      <c r="Q845" s="103"/>
      <c r="R845" s="103"/>
      <c r="S845" s="103"/>
      <c r="AR845" s="85"/>
      <c r="AS845" s="85"/>
      <c r="AW845" s="85"/>
    </row>
    <row r="846" spans="2:63" s="79" customFormat="1" ht="16.5" customHeight="1" hidden="1">
      <c r="B846" s="70"/>
      <c r="C846" s="87"/>
      <c r="D846" s="87"/>
      <c r="E846" s="551" t="s">
        <v>265</v>
      </c>
      <c r="F846" s="113" t="s">
        <v>266</v>
      </c>
      <c r="G846" s="89" t="s">
        <v>347</v>
      </c>
      <c r="H846" s="611"/>
      <c r="I846" s="157"/>
      <c r="J846" s="453">
        <f t="shared" si="7"/>
        <v>0</v>
      </c>
      <c r="K846" s="101"/>
      <c r="L846" s="378"/>
      <c r="M846" s="377"/>
      <c r="N846" s="377"/>
      <c r="O846" s="377"/>
      <c r="P846" s="377"/>
      <c r="Q846" s="377"/>
      <c r="R846" s="377"/>
      <c r="S846" s="104"/>
      <c r="AP846" s="80"/>
      <c r="AR846" s="80"/>
      <c r="AS846" s="80"/>
      <c r="AW846" s="80"/>
      <c r="BC846" s="81"/>
      <c r="BD846" s="81"/>
      <c r="BE846" s="81"/>
      <c r="BF846" s="81"/>
      <c r="BG846" s="81"/>
      <c r="BH846" s="80"/>
      <c r="BI846" s="81"/>
      <c r="BJ846" s="80"/>
      <c r="BK846" s="80"/>
    </row>
    <row r="847" spans="2:49" s="83" customFormat="1" ht="12.75" customHeight="1" hidden="1">
      <c r="B847" s="82"/>
      <c r="D847" s="84"/>
      <c r="E847" s="129"/>
      <c r="F847" s="109" t="s">
        <v>1101</v>
      </c>
      <c r="H847" s="610"/>
      <c r="I847" s="157"/>
      <c r="J847" s="453">
        <f t="shared" si="7"/>
        <v>0</v>
      </c>
      <c r="K847" s="100"/>
      <c r="L847" s="103"/>
      <c r="M847" s="103"/>
      <c r="N847" s="103"/>
      <c r="O847" s="103"/>
      <c r="P847" s="103"/>
      <c r="Q847" s="103"/>
      <c r="R847" s="103"/>
      <c r="S847" s="103"/>
      <c r="AR847" s="85"/>
      <c r="AS847" s="85"/>
      <c r="AW847" s="85"/>
    </row>
    <row r="848" spans="2:63" s="79" customFormat="1" ht="16.5" customHeight="1" hidden="1">
      <c r="B848" s="70"/>
      <c r="C848" s="71"/>
      <c r="D848" s="71"/>
      <c r="E848" s="114" t="s">
        <v>267</v>
      </c>
      <c r="F848" s="110" t="s">
        <v>268</v>
      </c>
      <c r="G848" s="73" t="s">
        <v>343</v>
      </c>
      <c r="H848" s="601"/>
      <c r="I848" s="157"/>
      <c r="J848" s="453">
        <f t="shared" si="7"/>
        <v>0</v>
      </c>
      <c r="K848" s="101"/>
      <c r="L848" s="376"/>
      <c r="M848" s="377"/>
      <c r="N848" s="377"/>
      <c r="O848" s="377"/>
      <c r="P848" s="377"/>
      <c r="Q848" s="377"/>
      <c r="R848" s="377"/>
      <c r="S848" s="104"/>
      <c r="AP848" s="80"/>
      <c r="AR848" s="80"/>
      <c r="AS848" s="80"/>
      <c r="AW848" s="80"/>
      <c r="BC848" s="81"/>
      <c r="BD848" s="81"/>
      <c r="BE848" s="81"/>
      <c r="BF848" s="81"/>
      <c r="BG848" s="81"/>
      <c r="BH848" s="80"/>
      <c r="BI848" s="81"/>
      <c r="BJ848" s="80"/>
      <c r="BK848" s="80"/>
    </row>
    <row r="849" spans="2:49" s="83" customFormat="1" ht="12.75" customHeight="1" hidden="1">
      <c r="B849" s="82"/>
      <c r="D849" s="84"/>
      <c r="E849" s="130" t="s">
        <v>298</v>
      </c>
      <c r="F849" s="109" t="s">
        <v>269</v>
      </c>
      <c r="H849" s="610"/>
      <c r="I849" s="157"/>
      <c r="J849" s="453">
        <f t="shared" si="7"/>
        <v>0</v>
      </c>
      <c r="K849" s="100"/>
      <c r="L849" s="103"/>
      <c r="M849" s="103"/>
      <c r="N849" s="103"/>
      <c r="O849" s="103"/>
      <c r="P849" s="103"/>
      <c r="Q849" s="103"/>
      <c r="R849" s="103"/>
      <c r="S849" s="103"/>
      <c r="AR849" s="85"/>
      <c r="AS849" s="85"/>
      <c r="AW849" s="85"/>
    </row>
    <row r="850" spans="2:63" s="79" customFormat="1" ht="16.5" customHeight="1" hidden="1">
      <c r="B850" s="70"/>
      <c r="C850" s="71"/>
      <c r="D850" s="71"/>
      <c r="E850" s="114" t="s">
        <v>270</v>
      </c>
      <c r="F850" s="110" t="s">
        <v>271</v>
      </c>
      <c r="G850" s="73" t="s">
        <v>343</v>
      </c>
      <c r="H850" s="601"/>
      <c r="I850" s="157"/>
      <c r="J850" s="453">
        <f t="shared" si="7"/>
        <v>0</v>
      </c>
      <c r="K850" s="101"/>
      <c r="L850" s="376"/>
      <c r="M850" s="377"/>
      <c r="N850" s="377"/>
      <c r="O850" s="377"/>
      <c r="P850" s="377"/>
      <c r="Q850" s="377"/>
      <c r="R850" s="377"/>
      <c r="S850" s="104"/>
      <c r="AP850" s="80"/>
      <c r="AR850" s="80"/>
      <c r="AS850" s="80"/>
      <c r="AW850" s="80"/>
      <c r="BC850" s="81"/>
      <c r="BD850" s="81"/>
      <c r="BE850" s="81"/>
      <c r="BF850" s="81"/>
      <c r="BG850" s="81"/>
      <c r="BH850" s="80"/>
      <c r="BI850" s="81"/>
      <c r="BJ850" s="80"/>
      <c r="BK850" s="80"/>
    </row>
    <row r="851" spans="2:63" s="79" customFormat="1" ht="16.5" customHeight="1" hidden="1">
      <c r="B851" s="70"/>
      <c r="C851" s="71"/>
      <c r="D851" s="71"/>
      <c r="E851" s="114" t="s">
        <v>272</v>
      </c>
      <c r="F851" s="110" t="s">
        <v>273</v>
      </c>
      <c r="G851" s="73" t="s">
        <v>343</v>
      </c>
      <c r="H851" s="601"/>
      <c r="I851" s="157"/>
      <c r="J851" s="453">
        <f t="shared" si="7"/>
        <v>0</v>
      </c>
      <c r="K851" s="101"/>
      <c r="L851" s="376"/>
      <c r="M851" s="377"/>
      <c r="N851" s="377"/>
      <c r="O851" s="377"/>
      <c r="P851" s="377"/>
      <c r="Q851" s="377"/>
      <c r="R851" s="377"/>
      <c r="S851" s="104"/>
      <c r="AP851" s="80"/>
      <c r="AR851" s="80"/>
      <c r="AS851" s="80"/>
      <c r="AW851" s="80"/>
      <c r="BC851" s="81"/>
      <c r="BD851" s="81"/>
      <c r="BE851" s="81"/>
      <c r="BF851" s="81"/>
      <c r="BG851" s="81"/>
      <c r="BH851" s="80"/>
      <c r="BI851" s="81"/>
      <c r="BJ851" s="80"/>
      <c r="BK851" s="80"/>
    </row>
    <row r="852" spans="2:49" s="92" customFormat="1" ht="12.75" customHeight="1" hidden="1">
      <c r="B852" s="91"/>
      <c r="D852" s="84"/>
      <c r="E852" s="130" t="s">
        <v>298</v>
      </c>
      <c r="F852" s="108" t="s">
        <v>274</v>
      </c>
      <c r="H852" s="609"/>
      <c r="I852" s="157"/>
      <c r="J852" s="453">
        <f t="shared" si="7"/>
        <v>0</v>
      </c>
      <c r="K852" s="102"/>
      <c r="L852" s="105"/>
      <c r="M852" s="105"/>
      <c r="N852" s="105"/>
      <c r="O852" s="105"/>
      <c r="P852" s="105"/>
      <c r="Q852" s="105"/>
      <c r="R852" s="105"/>
      <c r="S852" s="105"/>
      <c r="AR852" s="93"/>
      <c r="AS852" s="93"/>
      <c r="AW852" s="93"/>
    </row>
    <row r="853" spans="2:49" s="83" customFormat="1" ht="12.75" customHeight="1" hidden="1">
      <c r="B853" s="82"/>
      <c r="D853" s="84"/>
      <c r="E853" s="130" t="s">
        <v>298</v>
      </c>
      <c r="F853" s="109" t="s">
        <v>275</v>
      </c>
      <c r="H853" s="610"/>
      <c r="I853" s="157"/>
      <c r="J853" s="453">
        <f t="shared" si="7"/>
        <v>0</v>
      </c>
      <c r="K853" s="100"/>
      <c r="L853" s="103"/>
      <c r="M853" s="103"/>
      <c r="N853" s="103"/>
      <c r="O853" s="103"/>
      <c r="P853" s="103"/>
      <c r="Q853" s="103"/>
      <c r="R853" s="103"/>
      <c r="S853" s="103"/>
      <c r="AR853" s="85"/>
      <c r="AS853" s="85"/>
      <c r="AW853" s="85"/>
    </row>
    <row r="854" spans="2:49" s="92" customFormat="1" ht="12.75" customHeight="1" hidden="1">
      <c r="B854" s="91"/>
      <c r="D854" s="84"/>
      <c r="E854" s="130" t="s">
        <v>298</v>
      </c>
      <c r="F854" s="108" t="s">
        <v>276</v>
      </c>
      <c r="H854" s="609"/>
      <c r="I854" s="157"/>
      <c r="J854" s="453">
        <f t="shared" si="7"/>
        <v>0</v>
      </c>
      <c r="K854" s="102"/>
      <c r="L854" s="105"/>
      <c r="M854" s="105"/>
      <c r="N854" s="105"/>
      <c r="O854" s="105"/>
      <c r="P854" s="105"/>
      <c r="Q854" s="105"/>
      <c r="R854" s="105"/>
      <c r="S854" s="105"/>
      <c r="AR854" s="93"/>
      <c r="AS854" s="93"/>
      <c r="AW854" s="93"/>
    </row>
    <row r="855" spans="2:49" s="83" customFormat="1" ht="12.75" customHeight="1" hidden="1">
      <c r="B855" s="82"/>
      <c r="D855" s="84"/>
      <c r="E855" s="130" t="s">
        <v>298</v>
      </c>
      <c r="F855" s="109" t="s">
        <v>277</v>
      </c>
      <c r="H855" s="610"/>
      <c r="I855" s="157"/>
      <c r="J855" s="453">
        <f t="shared" si="7"/>
        <v>0</v>
      </c>
      <c r="K855" s="100"/>
      <c r="L855" s="103"/>
      <c r="M855" s="103"/>
      <c r="N855" s="103"/>
      <c r="O855" s="103"/>
      <c r="P855" s="103"/>
      <c r="Q855" s="103"/>
      <c r="R855" s="103"/>
      <c r="S855" s="103"/>
      <c r="AR855" s="85"/>
      <c r="AS855" s="85"/>
      <c r="AW855" s="85"/>
    </row>
    <row r="856" spans="2:63" s="79" customFormat="1" ht="16.5" customHeight="1" hidden="1">
      <c r="B856" s="70"/>
      <c r="C856" s="71"/>
      <c r="D856" s="71"/>
      <c r="E856" s="114" t="s">
        <v>966</v>
      </c>
      <c r="F856" s="110" t="s">
        <v>967</v>
      </c>
      <c r="G856" s="73" t="s">
        <v>343</v>
      </c>
      <c r="H856" s="601"/>
      <c r="I856" s="157"/>
      <c r="J856" s="453">
        <f t="shared" si="7"/>
        <v>0</v>
      </c>
      <c r="K856" s="101"/>
      <c r="L856" s="376"/>
      <c r="M856" s="377"/>
      <c r="N856" s="377"/>
      <c r="O856" s="377"/>
      <c r="P856" s="377"/>
      <c r="Q856" s="377"/>
      <c r="R856" s="377"/>
      <c r="S856" s="104"/>
      <c r="AP856" s="80"/>
      <c r="AR856" s="80"/>
      <c r="AS856" s="80"/>
      <c r="AW856" s="80"/>
      <c r="BC856" s="81"/>
      <c r="BD856" s="81"/>
      <c r="BE856" s="81"/>
      <c r="BF856" s="81"/>
      <c r="BG856" s="81"/>
      <c r="BH856" s="80"/>
      <c r="BI856" s="81"/>
      <c r="BJ856" s="80"/>
      <c r="BK856" s="80"/>
    </row>
    <row r="857" spans="2:49" s="83" customFormat="1" ht="12.75">
      <c r="B857" s="82"/>
      <c r="C857" s="571"/>
      <c r="D857" s="84"/>
      <c r="E857" s="178" t="s">
        <v>1068</v>
      </c>
      <c r="F857" s="179" t="s">
        <v>628</v>
      </c>
      <c r="G857" s="565" t="s">
        <v>343</v>
      </c>
      <c r="H857" s="574">
        <v>107</v>
      </c>
      <c r="I857" s="182"/>
      <c r="J857" s="453">
        <f t="shared" si="7"/>
        <v>0</v>
      </c>
      <c r="K857" s="100"/>
      <c r="L857" s="103"/>
      <c r="M857" s="103"/>
      <c r="N857" s="103"/>
      <c r="O857" s="103"/>
      <c r="P857" s="103"/>
      <c r="Q857" s="103"/>
      <c r="R857" s="103"/>
      <c r="S857" s="103"/>
      <c r="AR857" s="85"/>
      <c r="AS857" s="85"/>
      <c r="AW857" s="85"/>
    </row>
    <row r="858" spans="2:61" s="95" customFormat="1" ht="18" customHeight="1">
      <c r="B858" s="94"/>
      <c r="D858" s="96"/>
      <c r="E858" s="535" t="s">
        <v>690</v>
      </c>
      <c r="F858" s="111" t="s">
        <v>861</v>
      </c>
      <c r="I858" s="481"/>
      <c r="J858" s="489">
        <f>J859+J860</f>
        <v>0</v>
      </c>
      <c r="K858" s="433"/>
      <c r="L858" s="161"/>
      <c r="M858" s="161"/>
      <c r="N858" s="375"/>
      <c r="O858" s="161"/>
      <c r="P858" s="375"/>
      <c r="Q858" s="161"/>
      <c r="R858" s="375"/>
      <c r="S858" s="161"/>
      <c r="AP858" s="96"/>
      <c r="AR858" s="97"/>
      <c r="AS858" s="97"/>
      <c r="AW858" s="96"/>
      <c r="BI858" s="98"/>
    </row>
    <row r="859" spans="2:63" s="79" customFormat="1" ht="15" customHeight="1">
      <c r="B859" s="70"/>
      <c r="C859" s="118"/>
      <c r="D859" s="118"/>
      <c r="E859" s="388" t="s">
        <v>146</v>
      </c>
      <c r="F859" s="154" t="s">
        <v>147</v>
      </c>
      <c r="G859" s="386" t="s">
        <v>343</v>
      </c>
      <c r="H859" s="387">
        <f>H857</f>
        <v>107</v>
      </c>
      <c r="I859" s="157"/>
      <c r="J859" s="455">
        <f>H859*I859</f>
        <v>0</v>
      </c>
      <c r="K859" s="101"/>
      <c r="L859" s="376"/>
      <c r="M859" s="377"/>
      <c r="N859" s="377"/>
      <c r="O859" s="377"/>
      <c r="P859" s="377"/>
      <c r="Q859" s="377"/>
      <c r="R859" s="377"/>
      <c r="S859" s="104"/>
      <c r="AP859" s="80"/>
      <c r="AR859" s="80"/>
      <c r="AS859" s="80"/>
      <c r="AW859" s="80"/>
      <c r="BC859" s="81"/>
      <c r="BD859" s="81"/>
      <c r="BE859" s="81"/>
      <c r="BF859" s="81"/>
      <c r="BG859" s="81"/>
      <c r="BH859" s="80"/>
      <c r="BI859" s="81"/>
      <c r="BJ859" s="80"/>
      <c r="BK859" s="80"/>
    </row>
    <row r="860" spans="1:11" ht="12.75" customHeight="1">
      <c r="A860" s="242"/>
      <c r="B860" s="393"/>
      <c r="C860" s="391"/>
      <c r="D860" s="392"/>
      <c r="E860" s="212" t="s">
        <v>137</v>
      </c>
      <c r="F860" s="389" t="s">
        <v>138</v>
      </c>
      <c r="G860" s="390" t="s">
        <v>343</v>
      </c>
      <c r="H860" s="200">
        <f>H857</f>
        <v>107</v>
      </c>
      <c r="I860" s="182"/>
      <c r="J860" s="431">
        <f>H860*I860</f>
        <v>0</v>
      </c>
      <c r="K860" s="466"/>
    </row>
    <row r="861" spans="2:61" s="95" customFormat="1" ht="18" customHeight="1">
      <c r="B861" s="190"/>
      <c r="D861" s="96"/>
      <c r="E861" s="535" t="s">
        <v>104</v>
      </c>
      <c r="F861" s="111" t="s">
        <v>881</v>
      </c>
      <c r="I861" s="482"/>
      <c r="J861" s="483"/>
      <c r="K861" s="433"/>
      <c r="L861" s="161"/>
      <c r="M861" s="161"/>
      <c r="N861" s="375"/>
      <c r="O861" s="161"/>
      <c r="P861" s="375"/>
      <c r="Q861" s="161"/>
      <c r="R861" s="375"/>
      <c r="S861" s="161"/>
      <c r="AP861" s="96"/>
      <c r="AR861" s="97"/>
      <c r="AS861" s="97"/>
      <c r="AW861" s="96"/>
      <c r="BI861" s="98"/>
    </row>
    <row r="862" spans="2:63" s="79" customFormat="1" ht="0.75" customHeight="1" hidden="1">
      <c r="B862" s="70"/>
      <c r="C862" s="71"/>
      <c r="D862" s="71"/>
      <c r="E862" s="114" t="s">
        <v>978</v>
      </c>
      <c r="F862" s="110" t="s">
        <v>979</v>
      </c>
      <c r="G862" s="73" t="s">
        <v>878</v>
      </c>
      <c r="H862" s="601"/>
      <c r="I862" s="476"/>
      <c r="J862" s="454">
        <f>ROUND(I862*H862,2)</f>
        <v>0</v>
      </c>
      <c r="K862" s="101"/>
      <c r="L862" s="376"/>
      <c r="M862" s="377"/>
      <c r="N862" s="377"/>
      <c r="O862" s="377"/>
      <c r="P862" s="377"/>
      <c r="Q862" s="377"/>
      <c r="R862" s="377"/>
      <c r="S862" s="104"/>
      <c r="AP862" s="80"/>
      <c r="AR862" s="80"/>
      <c r="AS862" s="80"/>
      <c r="AW862" s="80"/>
      <c r="BC862" s="81"/>
      <c r="BD862" s="81"/>
      <c r="BE862" s="81"/>
      <c r="BF862" s="81"/>
      <c r="BG862" s="81"/>
      <c r="BH862" s="80"/>
      <c r="BI862" s="81"/>
      <c r="BJ862" s="80"/>
      <c r="BK862" s="80"/>
    </row>
    <row r="863" spans="8:11" ht="12.75" customHeight="1" hidden="1">
      <c r="H863" s="612"/>
      <c r="I863" s="157"/>
      <c r="K863" s="466"/>
    </row>
    <row r="864" spans="2:49" s="92" customFormat="1" ht="12.75" customHeight="1" hidden="1">
      <c r="B864" s="91"/>
      <c r="D864" s="84"/>
      <c r="E864" s="130" t="s">
        <v>298</v>
      </c>
      <c r="F864" s="108" t="s">
        <v>90</v>
      </c>
      <c r="H864" s="609"/>
      <c r="I864" s="157"/>
      <c r="J864" s="418"/>
      <c r="K864" s="102"/>
      <c r="L864" s="105"/>
      <c r="M864" s="105"/>
      <c r="N864" s="105"/>
      <c r="O864" s="105"/>
      <c r="P864" s="105"/>
      <c r="Q864" s="105"/>
      <c r="R864" s="105"/>
      <c r="S864" s="105"/>
      <c r="AR864" s="93"/>
      <c r="AS864" s="93"/>
      <c r="AW864" s="93"/>
    </row>
    <row r="865" spans="2:49" s="83" customFormat="1" ht="12.75" customHeight="1" hidden="1">
      <c r="B865" s="82"/>
      <c r="D865" s="84"/>
      <c r="E865" s="130" t="s">
        <v>298</v>
      </c>
      <c r="F865" s="109" t="s">
        <v>969</v>
      </c>
      <c r="H865" s="610"/>
      <c r="I865" s="157"/>
      <c r="J865" s="418"/>
      <c r="K865" s="100"/>
      <c r="L865" s="103"/>
      <c r="M865" s="103"/>
      <c r="N865" s="103"/>
      <c r="O865" s="103"/>
      <c r="P865" s="103"/>
      <c r="Q865" s="103"/>
      <c r="R865" s="103"/>
      <c r="S865" s="103"/>
      <c r="AR865" s="85"/>
      <c r="AS865" s="85"/>
      <c r="AW865" s="85"/>
    </row>
    <row r="866" spans="2:49" s="92" customFormat="1" ht="12.75" customHeight="1" hidden="1">
      <c r="B866" s="91"/>
      <c r="D866" s="84"/>
      <c r="E866" s="130" t="s">
        <v>298</v>
      </c>
      <c r="F866" s="108" t="s">
        <v>91</v>
      </c>
      <c r="H866" s="609"/>
      <c r="I866" s="157"/>
      <c r="J866" s="418"/>
      <c r="K866" s="102"/>
      <c r="L866" s="105"/>
      <c r="M866" s="105"/>
      <c r="N866" s="105"/>
      <c r="O866" s="105"/>
      <c r="P866" s="105"/>
      <c r="Q866" s="105"/>
      <c r="R866" s="105"/>
      <c r="S866" s="105"/>
      <c r="AR866" s="93"/>
      <c r="AS866" s="93"/>
      <c r="AW866" s="93"/>
    </row>
    <row r="867" spans="2:49" s="83" customFormat="1" ht="12.75" customHeight="1" hidden="1">
      <c r="B867" s="82"/>
      <c r="D867" s="84"/>
      <c r="E867" s="130" t="s">
        <v>298</v>
      </c>
      <c r="F867" s="109" t="s">
        <v>970</v>
      </c>
      <c r="H867" s="610"/>
      <c r="I867" s="157"/>
      <c r="J867" s="418"/>
      <c r="K867" s="100"/>
      <c r="L867" s="103"/>
      <c r="M867" s="103"/>
      <c r="N867" s="103"/>
      <c r="O867" s="103"/>
      <c r="P867" s="103"/>
      <c r="Q867" s="103"/>
      <c r="R867" s="103"/>
      <c r="S867" s="103"/>
      <c r="AR867" s="85"/>
      <c r="AS867" s="85"/>
      <c r="AW867" s="85"/>
    </row>
    <row r="868" spans="2:63" s="79" customFormat="1" ht="15.75" customHeight="1" hidden="1">
      <c r="B868" s="70"/>
      <c r="C868" s="71"/>
      <c r="D868" s="71"/>
      <c r="E868" s="114" t="s">
        <v>971</v>
      </c>
      <c r="F868" s="110" t="s">
        <v>972</v>
      </c>
      <c r="G868" s="73" t="s">
        <v>341</v>
      </c>
      <c r="H868" s="601"/>
      <c r="I868" s="157"/>
      <c r="J868" s="449">
        <f>ROUND(I868*H868,2)</f>
        <v>0</v>
      </c>
      <c r="K868" s="101"/>
      <c r="L868" s="376"/>
      <c r="M868" s="377"/>
      <c r="N868" s="377"/>
      <c r="O868" s="377"/>
      <c r="P868" s="377"/>
      <c r="Q868" s="377"/>
      <c r="R868" s="377"/>
      <c r="S868" s="104"/>
      <c r="AP868" s="80"/>
      <c r="AR868" s="80"/>
      <c r="AS868" s="80"/>
      <c r="AW868" s="80"/>
      <c r="BC868" s="81"/>
      <c r="BD868" s="81"/>
      <c r="BE868" s="81"/>
      <c r="BF868" s="81"/>
      <c r="BG868" s="81"/>
      <c r="BH868" s="80"/>
      <c r="BI868" s="81"/>
      <c r="BJ868" s="80"/>
      <c r="BK868" s="80"/>
    </row>
    <row r="869" spans="2:49" s="92" customFormat="1" ht="0.75" customHeight="1" hidden="1">
      <c r="B869" s="91"/>
      <c r="D869" s="84"/>
      <c r="E869" s="130" t="s">
        <v>298</v>
      </c>
      <c r="F869" s="108" t="s">
        <v>89</v>
      </c>
      <c r="H869" s="609"/>
      <c r="I869" s="157"/>
      <c r="J869" s="418"/>
      <c r="K869" s="102"/>
      <c r="L869" s="105"/>
      <c r="M869" s="105"/>
      <c r="N869" s="105"/>
      <c r="O869" s="105"/>
      <c r="P869" s="105"/>
      <c r="Q869" s="105"/>
      <c r="R869" s="105"/>
      <c r="S869" s="105"/>
      <c r="AR869" s="93"/>
      <c r="AS869" s="93"/>
      <c r="AW869" s="93"/>
    </row>
    <row r="870" spans="2:49" s="83" customFormat="1" ht="9.75" customHeight="1" hidden="1">
      <c r="B870" s="82"/>
      <c r="D870" s="84"/>
      <c r="E870" s="130" t="s">
        <v>298</v>
      </c>
      <c r="F870" s="109" t="s">
        <v>973</v>
      </c>
      <c r="H870" s="610"/>
      <c r="I870" s="157"/>
      <c r="J870" s="418"/>
      <c r="K870" s="100"/>
      <c r="L870" s="103"/>
      <c r="M870" s="103"/>
      <c r="N870" s="103"/>
      <c r="O870" s="103"/>
      <c r="P870" s="103"/>
      <c r="Q870" s="103"/>
      <c r="R870" s="103"/>
      <c r="S870" s="103"/>
      <c r="AR870" s="85"/>
      <c r="AS870" s="85"/>
      <c r="AW870" s="85"/>
    </row>
    <row r="871" spans="2:63" s="79" customFormat="1" ht="16.5" customHeight="1" hidden="1">
      <c r="B871" s="70"/>
      <c r="C871" s="71"/>
      <c r="D871" s="71"/>
      <c r="E871" s="114" t="s">
        <v>974</v>
      </c>
      <c r="F871" s="110" t="s">
        <v>975</v>
      </c>
      <c r="G871" s="73" t="s">
        <v>341</v>
      </c>
      <c r="H871" s="601"/>
      <c r="I871" s="157"/>
      <c r="J871" s="449">
        <f>ROUND(I871*H871,2)</f>
        <v>0</v>
      </c>
      <c r="K871" s="101"/>
      <c r="L871" s="376"/>
      <c r="M871" s="377"/>
      <c r="N871" s="377"/>
      <c r="O871" s="377"/>
      <c r="P871" s="377"/>
      <c r="Q871" s="377"/>
      <c r="R871" s="377"/>
      <c r="S871" s="104"/>
      <c r="AP871" s="80"/>
      <c r="AR871" s="80"/>
      <c r="AS871" s="80"/>
      <c r="AW871" s="80"/>
      <c r="BC871" s="81"/>
      <c r="BD871" s="81"/>
      <c r="BE871" s="81"/>
      <c r="BF871" s="81"/>
      <c r="BG871" s="81"/>
      <c r="BH871" s="80"/>
      <c r="BI871" s="81"/>
      <c r="BJ871" s="80"/>
      <c r="BK871" s="80"/>
    </row>
    <row r="872" spans="2:63" s="79" customFormat="1" ht="29.25" customHeight="1" hidden="1">
      <c r="B872" s="70"/>
      <c r="C872" s="71"/>
      <c r="D872" s="71"/>
      <c r="E872" s="114" t="s">
        <v>976</v>
      </c>
      <c r="F872" s="110" t="s">
        <v>977</v>
      </c>
      <c r="G872" s="73" t="s">
        <v>341</v>
      </c>
      <c r="H872" s="601"/>
      <c r="I872" s="157"/>
      <c r="J872" s="449">
        <f>ROUND(I872*H872,2)</f>
        <v>0</v>
      </c>
      <c r="K872" s="101"/>
      <c r="L872" s="376"/>
      <c r="M872" s="377"/>
      <c r="N872" s="377"/>
      <c r="O872" s="377"/>
      <c r="P872" s="377"/>
      <c r="Q872" s="377"/>
      <c r="R872" s="377"/>
      <c r="S872" s="104"/>
      <c r="AP872" s="80"/>
      <c r="AR872" s="80"/>
      <c r="AS872" s="80"/>
      <c r="AW872" s="80"/>
      <c r="BC872" s="81"/>
      <c r="BD872" s="81"/>
      <c r="BE872" s="81"/>
      <c r="BF872" s="81"/>
      <c r="BG872" s="81"/>
      <c r="BH872" s="80"/>
      <c r="BI872" s="81"/>
      <c r="BJ872" s="80"/>
      <c r="BK872" s="80"/>
    </row>
    <row r="873" spans="8:11" ht="12.75" customHeight="1" hidden="1">
      <c r="H873" s="612"/>
      <c r="I873" s="157"/>
      <c r="K873" s="466"/>
    </row>
    <row r="874" spans="2:49" s="92" customFormat="1" ht="12.75" customHeight="1" hidden="1">
      <c r="B874" s="91"/>
      <c r="D874" s="84"/>
      <c r="E874" s="130" t="s">
        <v>298</v>
      </c>
      <c r="F874" s="108" t="s">
        <v>89</v>
      </c>
      <c r="H874" s="609"/>
      <c r="I874" s="157"/>
      <c r="J874" s="418"/>
      <c r="K874" s="102"/>
      <c r="L874" s="105"/>
      <c r="M874" s="105"/>
      <c r="N874" s="105"/>
      <c r="O874" s="105"/>
      <c r="P874" s="105"/>
      <c r="Q874" s="105"/>
      <c r="R874" s="105"/>
      <c r="S874" s="105"/>
      <c r="AR874" s="93"/>
      <c r="AS874" s="93"/>
      <c r="AW874" s="93"/>
    </row>
    <row r="875" spans="2:49" s="83" customFormat="1" ht="12.75" customHeight="1" hidden="1">
      <c r="B875" s="82"/>
      <c r="D875" s="84"/>
      <c r="E875" s="130" t="s">
        <v>298</v>
      </c>
      <c r="F875" s="109" t="s">
        <v>980</v>
      </c>
      <c r="H875" s="610"/>
      <c r="I875" s="157"/>
      <c r="J875" s="418"/>
      <c r="K875" s="100"/>
      <c r="L875" s="103"/>
      <c r="M875" s="103"/>
      <c r="N875" s="103"/>
      <c r="O875" s="103"/>
      <c r="P875" s="103"/>
      <c r="Q875" s="103"/>
      <c r="R875" s="103"/>
      <c r="S875" s="103"/>
      <c r="AR875" s="85"/>
      <c r="AS875" s="85"/>
      <c r="AW875" s="85"/>
    </row>
    <row r="876" spans="2:49" s="92" customFormat="1" ht="12.75" customHeight="1" hidden="1">
      <c r="B876" s="91"/>
      <c r="D876" s="84"/>
      <c r="E876" s="130" t="s">
        <v>298</v>
      </c>
      <c r="F876" s="108" t="s">
        <v>981</v>
      </c>
      <c r="H876" s="609"/>
      <c r="I876" s="157"/>
      <c r="J876" s="418"/>
      <c r="K876" s="102"/>
      <c r="L876" s="105"/>
      <c r="M876" s="105"/>
      <c r="N876" s="105"/>
      <c r="O876" s="105"/>
      <c r="P876" s="105"/>
      <c r="Q876" s="105"/>
      <c r="R876" s="105"/>
      <c r="S876" s="105"/>
      <c r="AR876" s="93"/>
      <c r="AS876" s="93"/>
      <c r="AW876" s="93"/>
    </row>
    <row r="877" spans="2:49" s="83" customFormat="1" ht="12.75" customHeight="1" hidden="1">
      <c r="B877" s="82"/>
      <c r="D877" s="84"/>
      <c r="E877" s="130" t="s">
        <v>298</v>
      </c>
      <c r="F877" s="109" t="s">
        <v>982</v>
      </c>
      <c r="H877" s="610"/>
      <c r="I877" s="157"/>
      <c r="J877" s="418"/>
      <c r="K877" s="100"/>
      <c r="L877" s="103"/>
      <c r="M877" s="103"/>
      <c r="N877" s="103"/>
      <c r="O877" s="103"/>
      <c r="P877" s="103"/>
      <c r="Q877" s="103"/>
      <c r="R877" s="103"/>
      <c r="S877" s="103"/>
      <c r="AR877" s="85"/>
      <c r="AS877" s="85"/>
      <c r="AW877" s="85"/>
    </row>
    <row r="878" spans="2:49" s="92" customFormat="1" ht="12.75" customHeight="1" hidden="1">
      <c r="B878" s="91"/>
      <c r="D878" s="84"/>
      <c r="E878" s="130" t="s">
        <v>298</v>
      </c>
      <c r="F878" s="108" t="s">
        <v>983</v>
      </c>
      <c r="H878" s="609"/>
      <c r="I878" s="157"/>
      <c r="J878" s="418"/>
      <c r="K878" s="102"/>
      <c r="L878" s="105"/>
      <c r="M878" s="105"/>
      <c r="N878" s="105"/>
      <c r="O878" s="105"/>
      <c r="P878" s="105"/>
      <c r="Q878" s="105"/>
      <c r="R878" s="105"/>
      <c r="S878" s="105"/>
      <c r="AR878" s="93"/>
      <c r="AS878" s="93"/>
      <c r="AW878" s="93"/>
    </row>
    <row r="879" spans="2:49" s="83" customFormat="1" ht="12.75" customHeight="1" hidden="1">
      <c r="B879" s="82"/>
      <c r="D879" s="84"/>
      <c r="E879" s="130" t="s">
        <v>298</v>
      </c>
      <c r="F879" s="109" t="s">
        <v>984</v>
      </c>
      <c r="H879" s="610"/>
      <c r="I879" s="157"/>
      <c r="J879" s="418"/>
      <c r="K879" s="100"/>
      <c r="L879" s="103"/>
      <c r="M879" s="103"/>
      <c r="N879" s="103"/>
      <c r="O879" s="103"/>
      <c r="P879" s="103"/>
      <c r="Q879" s="103"/>
      <c r="R879" s="103"/>
      <c r="S879" s="103"/>
      <c r="AR879" s="85"/>
      <c r="AS879" s="85"/>
      <c r="AW879" s="85"/>
    </row>
    <row r="880" spans="8:11" ht="12.75" customHeight="1" hidden="1">
      <c r="H880" s="612"/>
      <c r="I880" s="157"/>
      <c r="K880" s="466"/>
    </row>
    <row r="881" spans="2:61" s="95" customFormat="1" ht="18" customHeight="1">
      <c r="B881" s="94"/>
      <c r="D881" s="96"/>
      <c r="E881" s="535">
        <v>767</v>
      </c>
      <c r="F881" s="111" t="s">
        <v>278</v>
      </c>
      <c r="I881" s="481"/>
      <c r="J881" s="489">
        <f>J882+J883+J885+J886+J884</f>
        <v>0</v>
      </c>
      <c r="K881" s="433"/>
      <c r="L881" s="161"/>
      <c r="M881" s="161"/>
      <c r="N881" s="375"/>
      <c r="O881" s="161"/>
      <c r="P881" s="375"/>
      <c r="Q881" s="161"/>
      <c r="R881" s="375"/>
      <c r="S881" s="161"/>
      <c r="AP881" s="96"/>
      <c r="AR881" s="97"/>
      <c r="AS881" s="97"/>
      <c r="AW881" s="96"/>
      <c r="BI881" s="98"/>
    </row>
    <row r="882" spans="2:63" s="79" customFormat="1" ht="15" customHeight="1">
      <c r="B882" s="70"/>
      <c r="C882" s="71"/>
      <c r="D882" s="71"/>
      <c r="E882" s="114" t="s">
        <v>1050</v>
      </c>
      <c r="F882" s="110" t="s">
        <v>626</v>
      </c>
      <c r="G882" s="73" t="s">
        <v>11</v>
      </c>
      <c r="H882" s="74">
        <v>4</v>
      </c>
      <c r="I882" s="157"/>
      <c r="J882" s="449">
        <f>H882*I882</f>
        <v>0</v>
      </c>
      <c r="K882" s="101"/>
      <c r="L882" s="376"/>
      <c r="M882" s="377"/>
      <c r="N882" s="377"/>
      <c r="O882" s="377"/>
      <c r="P882" s="377"/>
      <c r="Q882" s="377"/>
      <c r="R882" s="377"/>
      <c r="S882" s="104"/>
      <c r="AP882" s="80"/>
      <c r="AR882" s="80"/>
      <c r="AS882" s="80"/>
      <c r="AW882" s="80"/>
      <c r="BC882" s="81"/>
      <c r="BD882" s="81"/>
      <c r="BE882" s="81"/>
      <c r="BF882" s="81"/>
      <c r="BG882" s="81"/>
      <c r="BH882" s="80"/>
      <c r="BI882" s="81"/>
      <c r="BJ882" s="80"/>
      <c r="BK882" s="80"/>
    </row>
    <row r="883" spans="2:63" s="79" customFormat="1" ht="15" customHeight="1">
      <c r="B883" s="70"/>
      <c r="C883" s="71"/>
      <c r="D883" s="71"/>
      <c r="E883" s="114" t="s">
        <v>1041</v>
      </c>
      <c r="F883" s="110" t="s">
        <v>1042</v>
      </c>
      <c r="G883" s="73" t="s">
        <v>358</v>
      </c>
      <c r="H883" s="74">
        <v>111.24</v>
      </c>
      <c r="I883" s="157"/>
      <c r="J883" s="449">
        <f>H883*I883</f>
        <v>0</v>
      </c>
      <c r="K883" s="101"/>
      <c r="L883" s="376"/>
      <c r="M883" s="377"/>
      <c r="N883" s="377"/>
      <c r="O883" s="377"/>
      <c r="P883" s="377"/>
      <c r="Q883" s="377"/>
      <c r="R883" s="377"/>
      <c r="S883" s="104"/>
      <c r="AP883" s="80"/>
      <c r="AR883" s="80"/>
      <c r="AS883" s="80"/>
      <c r="AW883" s="80"/>
      <c r="BC883" s="81"/>
      <c r="BD883" s="81"/>
      <c r="BE883" s="81"/>
      <c r="BF883" s="81"/>
      <c r="BG883" s="81"/>
      <c r="BH883" s="80"/>
      <c r="BI883" s="81"/>
      <c r="BJ883" s="80"/>
      <c r="BK883" s="80"/>
    </row>
    <row r="884" spans="2:63" s="79" customFormat="1" ht="15" customHeight="1">
      <c r="B884" s="70"/>
      <c r="C884" s="71"/>
      <c r="D884" s="71"/>
      <c r="E884" s="114" t="s">
        <v>630</v>
      </c>
      <c r="F884" s="110" t="s">
        <v>631</v>
      </c>
      <c r="G884" s="73" t="s">
        <v>860</v>
      </c>
      <c r="H884" s="74">
        <v>219.733</v>
      </c>
      <c r="I884" s="157"/>
      <c r="J884" s="449">
        <f>H884*I884</f>
        <v>0</v>
      </c>
      <c r="K884" s="101"/>
      <c r="L884" s="376"/>
      <c r="M884" s="377"/>
      <c r="N884" s="377"/>
      <c r="O884" s="377"/>
      <c r="P884" s="377"/>
      <c r="Q884" s="377"/>
      <c r="R884" s="377"/>
      <c r="S884" s="104"/>
      <c r="AP884" s="80"/>
      <c r="AR884" s="80"/>
      <c r="AS884" s="80"/>
      <c r="AW884" s="80"/>
      <c r="BC884" s="81"/>
      <c r="BD884" s="81"/>
      <c r="BE884" s="81"/>
      <c r="BF884" s="81"/>
      <c r="BG884" s="81"/>
      <c r="BH884" s="80"/>
      <c r="BI884" s="81"/>
      <c r="BJ884" s="80"/>
      <c r="BK884" s="80"/>
    </row>
    <row r="885" spans="2:63" s="79" customFormat="1" ht="27" customHeight="1">
      <c r="B885" s="70"/>
      <c r="C885" s="87"/>
      <c r="D885" s="87"/>
      <c r="E885" s="617" t="s">
        <v>1043</v>
      </c>
      <c r="F885" s="618" t="s">
        <v>0</v>
      </c>
      <c r="G885" s="619" t="s">
        <v>629</v>
      </c>
      <c r="H885" s="620">
        <v>41.2</v>
      </c>
      <c r="I885" s="157"/>
      <c r="J885" s="614">
        <f>H885*I885</f>
        <v>0</v>
      </c>
      <c r="K885" s="101"/>
      <c r="L885" s="378"/>
      <c r="M885" s="377"/>
      <c r="N885" s="377"/>
      <c r="O885" s="377"/>
      <c r="P885" s="377"/>
      <c r="Q885" s="377"/>
      <c r="R885" s="377"/>
      <c r="S885" s="104"/>
      <c r="AP885" s="80"/>
      <c r="AR885" s="80"/>
      <c r="AS885" s="80"/>
      <c r="AW885" s="80"/>
      <c r="BC885" s="81"/>
      <c r="BD885" s="81"/>
      <c r="BE885" s="81"/>
      <c r="BF885" s="81"/>
      <c r="BG885" s="81"/>
      <c r="BH885" s="80"/>
      <c r="BI885" s="81"/>
      <c r="BJ885" s="80"/>
      <c r="BK885" s="80"/>
    </row>
    <row r="886" spans="2:63" s="79" customFormat="1" ht="27" customHeight="1">
      <c r="B886" s="70"/>
      <c r="C886" s="186"/>
      <c r="D886" s="186"/>
      <c r="E886" s="621" t="s">
        <v>1</v>
      </c>
      <c r="F886" s="622" t="s">
        <v>2</v>
      </c>
      <c r="G886" s="623" t="s">
        <v>11</v>
      </c>
      <c r="H886" s="624">
        <v>8</v>
      </c>
      <c r="I886" s="182"/>
      <c r="J886" s="465">
        <f>H886*I886</f>
        <v>0</v>
      </c>
      <c r="K886" s="101"/>
      <c r="L886" s="378"/>
      <c r="M886" s="377"/>
      <c r="N886" s="377"/>
      <c r="O886" s="377"/>
      <c r="P886" s="377"/>
      <c r="Q886" s="377"/>
      <c r="R886" s="377"/>
      <c r="S886" s="104"/>
      <c r="AP886" s="80"/>
      <c r="AR886" s="80"/>
      <c r="AS886" s="80"/>
      <c r="AW886" s="80"/>
      <c r="BC886" s="81"/>
      <c r="BD886" s="81"/>
      <c r="BE886" s="81"/>
      <c r="BF886" s="81"/>
      <c r="BG886" s="81"/>
      <c r="BH886" s="80"/>
      <c r="BI886" s="81"/>
      <c r="BJ886" s="80"/>
      <c r="BK886" s="80"/>
    </row>
    <row r="887" spans="2:61" s="95" customFormat="1" ht="18" customHeight="1">
      <c r="B887" s="190"/>
      <c r="D887" s="96"/>
      <c r="E887" s="535" t="s">
        <v>612</v>
      </c>
      <c r="F887" s="111" t="s">
        <v>1054</v>
      </c>
      <c r="I887" s="479"/>
      <c r="J887" s="590">
        <f>J890+J893+J894+J895+J896</f>
        <v>0</v>
      </c>
      <c r="K887" s="433"/>
      <c r="L887" s="161"/>
      <c r="M887" s="161"/>
      <c r="N887" s="375"/>
      <c r="O887" s="161"/>
      <c r="P887" s="375"/>
      <c r="Q887" s="161"/>
      <c r="R887" s="375"/>
      <c r="S887" s="161"/>
      <c r="AP887" s="96"/>
      <c r="AR887" s="97"/>
      <c r="AS887" s="97"/>
      <c r="AW887" s="96"/>
      <c r="BI887" s="98"/>
    </row>
    <row r="888" spans="2:63" s="79" customFormat="1" ht="15" customHeight="1">
      <c r="B888" s="70"/>
      <c r="C888" s="71"/>
      <c r="D888" s="71"/>
      <c r="E888" s="114" t="s">
        <v>968</v>
      </c>
      <c r="F888" s="110" t="s">
        <v>112</v>
      </c>
      <c r="G888" s="73" t="s">
        <v>341</v>
      </c>
      <c r="H888" s="74">
        <f>((4*11.4*0.9)+(5*0.9))*0.05</f>
        <v>2.277</v>
      </c>
      <c r="I888" s="157"/>
      <c r="J888" s="451">
        <f>H888*I888</f>
        <v>0</v>
      </c>
      <c r="K888" s="101"/>
      <c r="L888" s="376"/>
      <c r="M888" s="377"/>
      <c r="N888" s="377"/>
      <c r="O888" s="377"/>
      <c r="P888" s="377"/>
      <c r="Q888" s="377"/>
      <c r="R888" s="377"/>
      <c r="S888" s="104"/>
      <c r="AP888" s="80"/>
      <c r="AR888" s="80"/>
      <c r="AS888" s="80"/>
      <c r="AW888" s="80"/>
      <c r="BC888" s="81"/>
      <c r="BD888" s="81"/>
      <c r="BE888" s="81"/>
      <c r="BF888" s="81"/>
      <c r="BG888" s="81"/>
      <c r="BH888" s="80"/>
      <c r="BI888" s="81"/>
      <c r="BJ888" s="80"/>
      <c r="BK888" s="80"/>
    </row>
    <row r="889" spans="2:63" s="79" customFormat="1" ht="15" customHeight="1">
      <c r="B889" s="70"/>
      <c r="C889" s="71"/>
      <c r="D889" s="71"/>
      <c r="E889" s="114" t="s">
        <v>985</v>
      </c>
      <c r="F889" s="110" t="s">
        <v>986</v>
      </c>
      <c r="G889" s="73" t="s">
        <v>347</v>
      </c>
      <c r="H889" s="74">
        <v>41.2</v>
      </c>
      <c r="I889" s="157"/>
      <c r="J889" s="451">
        <f>H889*I889</f>
        <v>0</v>
      </c>
      <c r="K889" s="101"/>
      <c r="L889" s="376"/>
      <c r="M889" s="377"/>
      <c r="N889" s="377"/>
      <c r="O889" s="377"/>
      <c r="P889" s="377"/>
      <c r="Q889" s="377"/>
      <c r="R889" s="377"/>
      <c r="S889" s="104"/>
      <c r="AP889" s="80"/>
      <c r="AR889" s="80"/>
      <c r="AS889" s="80"/>
      <c r="AW889" s="80"/>
      <c r="BC889" s="81"/>
      <c r="BD889" s="81"/>
      <c r="BE889" s="81"/>
      <c r="BF889" s="81"/>
      <c r="BG889" s="81"/>
      <c r="BH889" s="80"/>
      <c r="BI889" s="81"/>
      <c r="BJ889" s="80"/>
      <c r="BK889" s="80"/>
    </row>
    <row r="890" spans="2:63" s="79" customFormat="1" ht="15" customHeight="1">
      <c r="B890" s="70"/>
      <c r="C890" s="71"/>
      <c r="D890" s="71"/>
      <c r="E890" s="114" t="s">
        <v>985</v>
      </c>
      <c r="F890" s="110" t="s">
        <v>169</v>
      </c>
      <c r="G890" s="73" t="s">
        <v>341</v>
      </c>
      <c r="H890" s="74">
        <v>2.5</v>
      </c>
      <c r="I890" s="157"/>
      <c r="J890" s="451">
        <f>H890*I890</f>
        <v>0</v>
      </c>
      <c r="K890" s="101"/>
      <c r="L890" s="376"/>
      <c r="M890" s="377"/>
      <c r="N890" s="377"/>
      <c r="O890" s="377"/>
      <c r="P890" s="377"/>
      <c r="Q890" s="377"/>
      <c r="R890" s="377"/>
      <c r="S890" s="104"/>
      <c r="AP890" s="80"/>
      <c r="AR890" s="80"/>
      <c r="AS890" s="80"/>
      <c r="AW890" s="80"/>
      <c r="BC890" s="81"/>
      <c r="BD890" s="81"/>
      <c r="BE890" s="81"/>
      <c r="BF890" s="81"/>
      <c r="BG890" s="81"/>
      <c r="BH890" s="80"/>
      <c r="BI890" s="81"/>
      <c r="BJ890" s="80"/>
      <c r="BK890" s="80"/>
    </row>
    <row r="891" spans="2:63" s="79" customFormat="1" ht="15" customHeight="1" hidden="1">
      <c r="B891" s="70"/>
      <c r="C891" s="71"/>
      <c r="D891" s="71"/>
      <c r="E891" s="114" t="s">
        <v>1046</v>
      </c>
      <c r="F891" s="110" t="s">
        <v>1047</v>
      </c>
      <c r="G891" s="73" t="s">
        <v>343</v>
      </c>
      <c r="H891" s="601"/>
      <c r="I891" s="157"/>
      <c r="J891" s="449">
        <f aca="true" t="shared" si="8" ref="J891:J896">H891*I891</f>
        <v>0</v>
      </c>
      <c r="K891" s="101"/>
      <c r="L891" s="376"/>
      <c r="M891" s="377"/>
      <c r="N891" s="377"/>
      <c r="O891" s="377"/>
      <c r="P891" s="377"/>
      <c r="Q891" s="377"/>
      <c r="R891" s="377"/>
      <c r="S891" s="104"/>
      <c r="AP891" s="80"/>
      <c r="AR891" s="80"/>
      <c r="AS891" s="80"/>
      <c r="AW891" s="80"/>
      <c r="BC891" s="81"/>
      <c r="BD891" s="81"/>
      <c r="BE891" s="81"/>
      <c r="BF891" s="81"/>
      <c r="BG891" s="81"/>
      <c r="BH891" s="80"/>
      <c r="BI891" s="81"/>
      <c r="BJ891" s="80"/>
      <c r="BK891" s="80"/>
    </row>
    <row r="892" spans="2:63" s="79" customFormat="1" ht="15" customHeight="1" hidden="1">
      <c r="B892" s="70"/>
      <c r="C892" s="71"/>
      <c r="D892" s="71"/>
      <c r="E892" s="114" t="s">
        <v>1048</v>
      </c>
      <c r="F892" s="110" t="s">
        <v>864</v>
      </c>
      <c r="G892" s="73" t="s">
        <v>343</v>
      </c>
      <c r="H892" s="601"/>
      <c r="I892" s="157"/>
      <c r="J892" s="449">
        <f t="shared" si="8"/>
        <v>0</v>
      </c>
      <c r="K892" s="101"/>
      <c r="L892" s="376"/>
      <c r="M892" s="377"/>
      <c r="N892" s="377"/>
      <c r="O892" s="377"/>
      <c r="P892" s="377"/>
      <c r="Q892" s="377"/>
      <c r="R892" s="377"/>
      <c r="S892" s="104"/>
      <c r="AP892" s="80"/>
      <c r="AR892" s="80"/>
      <c r="AS892" s="80"/>
      <c r="AW892" s="80"/>
      <c r="BC892" s="81"/>
      <c r="BD892" s="81"/>
      <c r="BE892" s="81"/>
      <c r="BF892" s="81"/>
      <c r="BG892" s="81"/>
      <c r="BH892" s="80"/>
      <c r="BI892" s="81"/>
      <c r="BJ892" s="80"/>
      <c r="BK892" s="80"/>
    </row>
    <row r="893" spans="2:63" s="79" customFormat="1" ht="15" customHeight="1">
      <c r="B893" s="70"/>
      <c r="C893" s="71"/>
      <c r="D893" s="71"/>
      <c r="E893" s="114" t="s">
        <v>1056</v>
      </c>
      <c r="F893" s="110" t="s">
        <v>168</v>
      </c>
      <c r="G893" s="73" t="s">
        <v>343</v>
      </c>
      <c r="H893" s="74">
        <v>107</v>
      </c>
      <c r="I893" s="157"/>
      <c r="J893" s="449">
        <f t="shared" si="8"/>
        <v>0</v>
      </c>
      <c r="K893" s="101"/>
      <c r="L893" s="376"/>
      <c r="M893" s="377"/>
      <c r="N893" s="377"/>
      <c r="O893" s="377"/>
      <c r="P893" s="377"/>
      <c r="Q893" s="377"/>
      <c r="R893" s="377"/>
      <c r="S893" s="104"/>
      <c r="AP893" s="80"/>
      <c r="AR893" s="80"/>
      <c r="AS893" s="80"/>
      <c r="AW893" s="80"/>
      <c r="BC893" s="81"/>
      <c r="BD893" s="81"/>
      <c r="BE893" s="81"/>
      <c r="BF893" s="81"/>
      <c r="BG893" s="81"/>
      <c r="BH893" s="80"/>
      <c r="BI893" s="81"/>
      <c r="BJ893" s="80"/>
      <c r="BK893" s="80"/>
    </row>
    <row r="894" spans="2:63" s="79" customFormat="1" ht="15" customHeight="1">
      <c r="B894" s="70"/>
      <c r="C894" s="71"/>
      <c r="D894" s="71"/>
      <c r="E894" s="114" t="s">
        <v>1055</v>
      </c>
      <c r="F894" s="110" t="s">
        <v>167</v>
      </c>
      <c r="G894" s="73" t="s">
        <v>343</v>
      </c>
      <c r="H894" s="74">
        <v>107</v>
      </c>
      <c r="I894" s="157"/>
      <c r="J894" s="449">
        <f t="shared" si="8"/>
        <v>0</v>
      </c>
      <c r="K894" s="101"/>
      <c r="L894" s="376"/>
      <c r="M894" s="377"/>
      <c r="N894" s="377"/>
      <c r="O894" s="377"/>
      <c r="P894" s="377"/>
      <c r="Q894" s="377"/>
      <c r="R894" s="377"/>
      <c r="S894" s="104"/>
      <c r="AP894" s="80"/>
      <c r="AR894" s="80"/>
      <c r="AS894" s="80"/>
      <c r="AW894" s="80"/>
      <c r="BC894" s="81"/>
      <c r="BD894" s="81"/>
      <c r="BE894" s="81"/>
      <c r="BF894" s="81"/>
      <c r="BG894" s="81"/>
      <c r="BH894" s="80"/>
      <c r="BI894" s="81"/>
      <c r="BJ894" s="80"/>
      <c r="BK894" s="80"/>
    </row>
    <row r="895" spans="2:63" s="79" customFormat="1" ht="15" customHeight="1">
      <c r="B895" s="70"/>
      <c r="C895" s="71"/>
      <c r="D895" s="71"/>
      <c r="E895" s="114" t="s">
        <v>1057</v>
      </c>
      <c r="F895" s="110" t="s">
        <v>1058</v>
      </c>
      <c r="G895" s="73" t="s">
        <v>343</v>
      </c>
      <c r="H895" s="74">
        <v>107</v>
      </c>
      <c r="I895" s="157"/>
      <c r="J895" s="449">
        <f t="shared" si="8"/>
        <v>0</v>
      </c>
      <c r="K895" s="101"/>
      <c r="L895" s="376"/>
      <c r="M895" s="377"/>
      <c r="N895" s="377"/>
      <c r="O895" s="377"/>
      <c r="P895" s="377"/>
      <c r="Q895" s="377"/>
      <c r="R895" s="377"/>
      <c r="S895" s="104"/>
      <c r="AP895" s="80"/>
      <c r="AR895" s="80"/>
      <c r="AS895" s="80"/>
      <c r="AW895" s="80"/>
      <c r="BC895" s="81"/>
      <c r="BD895" s="81"/>
      <c r="BE895" s="81"/>
      <c r="BF895" s="81"/>
      <c r="BG895" s="81"/>
      <c r="BH895" s="80"/>
      <c r="BI895" s="81"/>
      <c r="BJ895" s="80"/>
      <c r="BK895" s="80"/>
    </row>
    <row r="896" spans="2:63" s="79" customFormat="1" ht="15" customHeight="1">
      <c r="B896" s="193"/>
      <c r="C896" s="175"/>
      <c r="D896" s="175"/>
      <c r="E896" s="178" t="s">
        <v>1059</v>
      </c>
      <c r="F896" s="179" t="s">
        <v>1060</v>
      </c>
      <c r="G896" s="180" t="s">
        <v>343</v>
      </c>
      <c r="H896" s="181">
        <v>107</v>
      </c>
      <c r="I896" s="182"/>
      <c r="J896" s="453">
        <f t="shared" si="8"/>
        <v>0</v>
      </c>
      <c r="K896" s="101"/>
      <c r="L896" s="376"/>
      <c r="M896" s="377"/>
      <c r="N896" s="377"/>
      <c r="O896" s="377"/>
      <c r="P896" s="377"/>
      <c r="Q896" s="377"/>
      <c r="R896" s="377"/>
      <c r="S896" s="104"/>
      <c r="AP896" s="80"/>
      <c r="AR896" s="80"/>
      <c r="AS896" s="80"/>
      <c r="AW896" s="80"/>
      <c r="BC896" s="81"/>
      <c r="BD896" s="81"/>
      <c r="BE896" s="81"/>
      <c r="BF896" s="81"/>
      <c r="BG896" s="81"/>
      <c r="BH896" s="80"/>
      <c r="BI896" s="81"/>
      <c r="BJ896" s="80"/>
      <c r="BK896" s="80"/>
    </row>
    <row r="897" spans="2:63" s="79" customFormat="1" ht="15" customHeight="1" hidden="1">
      <c r="B897" s="70"/>
      <c r="C897" s="183"/>
      <c r="D897" s="183"/>
      <c r="E897" s="184" t="s">
        <v>1061</v>
      </c>
      <c r="F897" s="164" t="s">
        <v>865</v>
      </c>
      <c r="G897" s="185" t="s">
        <v>878</v>
      </c>
      <c r="H897" s="613"/>
      <c r="I897" s="476"/>
      <c r="J897" s="454">
        <f>H897*I897</f>
        <v>0</v>
      </c>
      <c r="K897" s="101"/>
      <c r="L897" s="376"/>
      <c r="M897" s="377"/>
      <c r="N897" s="377"/>
      <c r="O897" s="377"/>
      <c r="P897" s="377"/>
      <c r="Q897" s="377"/>
      <c r="R897" s="377"/>
      <c r="S897" s="104"/>
      <c r="AP897" s="80"/>
      <c r="AR897" s="80"/>
      <c r="AS897" s="80"/>
      <c r="AW897" s="80"/>
      <c r="BC897" s="81"/>
      <c r="BD897" s="81"/>
      <c r="BE897" s="81"/>
      <c r="BF897" s="81"/>
      <c r="BG897" s="81"/>
      <c r="BH897" s="80"/>
      <c r="BI897" s="81"/>
      <c r="BJ897" s="80"/>
      <c r="BK897" s="80"/>
    </row>
    <row r="898" spans="8:11" ht="12.75" customHeight="1" hidden="1">
      <c r="H898" s="612"/>
      <c r="I898" s="157"/>
      <c r="K898" s="466"/>
    </row>
    <row r="899" spans="8:11" ht="12.75" customHeight="1" hidden="1">
      <c r="H899" s="612"/>
      <c r="I899" s="157"/>
      <c r="K899" s="466"/>
    </row>
    <row r="900" spans="8:11" ht="12.75" customHeight="1" hidden="1">
      <c r="H900" s="612"/>
      <c r="I900" s="157"/>
      <c r="K900" s="466"/>
    </row>
    <row r="901" spans="8:11" ht="12.75" customHeight="1" hidden="1">
      <c r="H901" s="612"/>
      <c r="I901" s="157"/>
      <c r="K901" s="466"/>
    </row>
    <row r="902" spans="2:49" s="92" customFormat="1" ht="12.75" customHeight="1" hidden="1">
      <c r="B902" s="91"/>
      <c r="D902" s="84"/>
      <c r="E902" s="130" t="s">
        <v>298</v>
      </c>
      <c r="F902" s="108" t="s">
        <v>89</v>
      </c>
      <c r="H902" s="609"/>
      <c r="I902" s="157"/>
      <c r="J902" s="418"/>
      <c r="K902" s="102"/>
      <c r="L902" s="105"/>
      <c r="M902" s="105"/>
      <c r="N902" s="105"/>
      <c r="O902" s="105"/>
      <c r="P902" s="105"/>
      <c r="Q902" s="105"/>
      <c r="R902" s="105"/>
      <c r="S902" s="105"/>
      <c r="AR902" s="93"/>
      <c r="AS902" s="93"/>
      <c r="AW902" s="93"/>
    </row>
    <row r="903" spans="2:49" s="83" customFormat="1" ht="12.75" customHeight="1" hidden="1">
      <c r="B903" s="82"/>
      <c r="D903" s="84"/>
      <c r="E903" s="130" t="s">
        <v>298</v>
      </c>
      <c r="F903" s="109" t="s">
        <v>987</v>
      </c>
      <c r="H903" s="610"/>
      <c r="I903" s="157"/>
      <c r="J903" s="418"/>
      <c r="K903" s="100"/>
      <c r="L903" s="103"/>
      <c r="M903" s="103"/>
      <c r="N903" s="103"/>
      <c r="O903" s="103"/>
      <c r="P903" s="103"/>
      <c r="Q903" s="103"/>
      <c r="R903" s="103"/>
      <c r="S903" s="103"/>
      <c r="AR903" s="85"/>
      <c r="AS903" s="85"/>
      <c r="AW903" s="85"/>
    </row>
    <row r="904" spans="2:49" s="92" customFormat="1" ht="12.75" customHeight="1" hidden="1">
      <c r="B904" s="91"/>
      <c r="D904" s="84"/>
      <c r="E904" s="130" t="s">
        <v>298</v>
      </c>
      <c r="F904" s="108" t="s">
        <v>90</v>
      </c>
      <c r="H904" s="609"/>
      <c r="I904" s="157"/>
      <c r="J904" s="418"/>
      <c r="K904" s="102"/>
      <c r="L904" s="105"/>
      <c r="M904" s="105"/>
      <c r="N904" s="105"/>
      <c r="O904" s="105"/>
      <c r="P904" s="105"/>
      <c r="Q904" s="105"/>
      <c r="R904" s="105"/>
      <c r="S904" s="105"/>
      <c r="AR904" s="93"/>
      <c r="AS904" s="93"/>
      <c r="AW904" s="93"/>
    </row>
    <row r="905" spans="2:49" s="83" customFormat="1" ht="1.5" customHeight="1" hidden="1">
      <c r="B905" s="82"/>
      <c r="D905" s="84"/>
      <c r="E905" s="130"/>
      <c r="F905" s="109"/>
      <c r="H905" s="610"/>
      <c r="I905" s="157"/>
      <c r="J905" s="418"/>
      <c r="K905" s="100"/>
      <c r="L905" s="103"/>
      <c r="M905" s="103"/>
      <c r="N905" s="103"/>
      <c r="O905" s="103"/>
      <c r="P905" s="103"/>
      <c r="Q905" s="103"/>
      <c r="R905" s="103"/>
      <c r="S905" s="103"/>
      <c r="AR905" s="85"/>
      <c r="AS905" s="85"/>
      <c r="AW905" s="85"/>
    </row>
    <row r="906" spans="2:61" s="95" customFormat="1" ht="18" customHeight="1">
      <c r="B906" s="94"/>
      <c r="D906" s="96"/>
      <c r="E906" s="535" t="s">
        <v>613</v>
      </c>
      <c r="F906" s="111" t="s">
        <v>862</v>
      </c>
      <c r="I906" s="480"/>
      <c r="J906" s="489">
        <f>J907</f>
        <v>0</v>
      </c>
      <c r="K906" s="433"/>
      <c r="L906" s="161"/>
      <c r="M906" s="161"/>
      <c r="N906" s="375"/>
      <c r="O906" s="161"/>
      <c r="P906" s="375"/>
      <c r="Q906" s="161"/>
      <c r="R906" s="375"/>
      <c r="S906" s="161"/>
      <c r="AP906" s="96"/>
      <c r="AR906" s="97"/>
      <c r="AS906" s="97"/>
      <c r="AW906" s="96"/>
      <c r="BI906" s="98"/>
    </row>
    <row r="907" spans="2:63" s="79" customFormat="1" ht="15" customHeight="1">
      <c r="B907" s="70"/>
      <c r="C907" s="175"/>
      <c r="D907" s="175"/>
      <c r="E907" s="178" t="s">
        <v>1062</v>
      </c>
      <c r="F907" s="179" t="s">
        <v>179</v>
      </c>
      <c r="G907" s="180" t="s">
        <v>343</v>
      </c>
      <c r="H907" s="181">
        <v>107</v>
      </c>
      <c r="I907" s="157"/>
      <c r="J907" s="453">
        <f>H907*I907</f>
        <v>0</v>
      </c>
      <c r="K907" s="101"/>
      <c r="L907" s="376"/>
      <c r="M907" s="377"/>
      <c r="N907" s="377"/>
      <c r="O907" s="377"/>
      <c r="P907" s="377"/>
      <c r="Q907" s="377"/>
      <c r="R907" s="377"/>
      <c r="S907" s="104"/>
      <c r="AP907" s="80"/>
      <c r="AR907" s="80"/>
      <c r="AS907" s="80"/>
      <c r="AW907" s="80"/>
      <c r="BC907" s="81"/>
      <c r="BD907" s="81"/>
      <c r="BE907" s="81"/>
      <c r="BF907" s="81"/>
      <c r="BG907" s="81"/>
      <c r="BH907" s="80"/>
      <c r="BI907" s="81"/>
      <c r="BJ907" s="80"/>
      <c r="BK907" s="80"/>
    </row>
    <row r="908" spans="2:61" s="95" customFormat="1" ht="18" customHeight="1">
      <c r="B908" s="190"/>
      <c r="D908" s="96"/>
      <c r="E908" s="535" t="s">
        <v>108</v>
      </c>
      <c r="F908" s="111" t="s">
        <v>988</v>
      </c>
      <c r="I908" s="479"/>
      <c r="J908" s="588">
        <f>J930+J933+J957+J958+J959+J960</f>
        <v>0</v>
      </c>
      <c r="K908" s="433"/>
      <c r="L908" s="161"/>
      <c r="M908" s="161"/>
      <c r="N908" s="375"/>
      <c r="O908" s="161"/>
      <c r="P908" s="375"/>
      <c r="Q908" s="161"/>
      <c r="R908" s="375"/>
      <c r="S908" s="161"/>
      <c r="AP908" s="96"/>
      <c r="AR908" s="97"/>
      <c r="AS908" s="97"/>
      <c r="AW908" s="96"/>
      <c r="BI908" s="98"/>
    </row>
    <row r="909" spans="2:63" s="79" customFormat="1" ht="28.5" customHeight="1" hidden="1">
      <c r="B909" s="70"/>
      <c r="C909" s="71"/>
      <c r="D909" s="71"/>
      <c r="E909" s="114" t="s">
        <v>989</v>
      </c>
      <c r="F909" s="110" t="s">
        <v>990</v>
      </c>
      <c r="G909" s="73" t="s">
        <v>11</v>
      </c>
      <c r="H909" s="601"/>
      <c r="I909" s="157"/>
      <c r="J909" s="449">
        <f>ROUND(I909*H909,2)</f>
        <v>0</v>
      </c>
      <c r="K909" s="101"/>
      <c r="L909" s="376"/>
      <c r="M909" s="377"/>
      <c r="N909" s="377"/>
      <c r="O909" s="377"/>
      <c r="P909" s="377"/>
      <c r="Q909" s="377"/>
      <c r="R909" s="377"/>
      <c r="S909" s="104"/>
      <c r="AP909" s="80"/>
      <c r="AR909" s="80"/>
      <c r="AS909" s="80"/>
      <c r="AW909" s="80"/>
      <c r="BC909" s="81"/>
      <c r="BD909" s="81"/>
      <c r="BE909" s="81"/>
      <c r="BF909" s="81"/>
      <c r="BG909" s="81"/>
      <c r="BH909" s="80"/>
      <c r="BI909" s="81"/>
      <c r="BJ909" s="80"/>
      <c r="BK909" s="80"/>
    </row>
    <row r="910" spans="2:49" s="83" customFormat="1" ht="12.75" customHeight="1" hidden="1">
      <c r="B910" s="82"/>
      <c r="D910" s="84"/>
      <c r="E910" s="130" t="s">
        <v>298</v>
      </c>
      <c r="F910" s="109" t="s">
        <v>991</v>
      </c>
      <c r="H910" s="610"/>
      <c r="I910" s="157"/>
      <c r="J910" s="418"/>
      <c r="K910" s="100"/>
      <c r="L910" s="103"/>
      <c r="M910" s="103"/>
      <c r="N910" s="103"/>
      <c r="O910" s="103"/>
      <c r="P910" s="103"/>
      <c r="Q910" s="103"/>
      <c r="R910" s="103"/>
      <c r="S910" s="103"/>
      <c r="AR910" s="85"/>
      <c r="AS910" s="85"/>
      <c r="AW910" s="85"/>
    </row>
    <row r="911" spans="2:63" s="79" customFormat="1" ht="16.5" customHeight="1" hidden="1">
      <c r="B911" s="70"/>
      <c r="C911" s="87"/>
      <c r="D911" s="87"/>
      <c r="E911" s="551" t="s">
        <v>992</v>
      </c>
      <c r="F911" s="113" t="s">
        <v>993</v>
      </c>
      <c r="G911" s="89" t="s">
        <v>11</v>
      </c>
      <c r="H911" s="611"/>
      <c r="I911" s="157"/>
      <c r="J911" s="450">
        <f>ROUND(I911*H911,2)</f>
        <v>0</v>
      </c>
      <c r="K911" s="101"/>
      <c r="L911" s="378"/>
      <c r="M911" s="377"/>
      <c r="N911" s="377"/>
      <c r="O911" s="377"/>
      <c r="P911" s="377"/>
      <c r="Q911" s="377"/>
      <c r="R911" s="377"/>
      <c r="S911" s="104"/>
      <c r="AP911" s="80"/>
      <c r="AR911" s="80"/>
      <c r="AS911" s="80"/>
      <c r="AW911" s="80"/>
      <c r="BC911" s="81"/>
      <c r="BD911" s="81"/>
      <c r="BE911" s="81"/>
      <c r="BF911" s="81"/>
      <c r="BG911" s="81"/>
      <c r="BH911" s="80"/>
      <c r="BI911" s="81"/>
      <c r="BJ911" s="80"/>
      <c r="BK911" s="80"/>
    </row>
    <row r="912" spans="2:49" s="83" customFormat="1" ht="12.75" customHeight="1" hidden="1">
      <c r="B912" s="82"/>
      <c r="D912" s="84"/>
      <c r="E912" s="130" t="s">
        <v>298</v>
      </c>
      <c r="F912" s="109" t="s">
        <v>994</v>
      </c>
      <c r="H912" s="610"/>
      <c r="I912" s="157"/>
      <c r="J912" s="429"/>
      <c r="K912" s="100"/>
      <c r="L912" s="103"/>
      <c r="M912" s="103"/>
      <c r="N912" s="103"/>
      <c r="O912" s="103"/>
      <c r="P912" s="103"/>
      <c r="Q912" s="103"/>
      <c r="R912" s="103"/>
      <c r="S912" s="103"/>
      <c r="AR912" s="85"/>
      <c r="AS912" s="85"/>
      <c r="AW912" s="85"/>
    </row>
    <row r="913" spans="2:63" s="79" customFormat="1" ht="16.5" customHeight="1" hidden="1">
      <c r="B913" s="70"/>
      <c r="C913" s="87"/>
      <c r="D913" s="87"/>
      <c r="E913" s="551" t="s">
        <v>995</v>
      </c>
      <c r="F913" s="113" t="s">
        <v>996</v>
      </c>
      <c r="G913" s="89" t="s">
        <v>11</v>
      </c>
      <c r="H913" s="611"/>
      <c r="I913" s="157"/>
      <c r="J913" s="450">
        <f>ROUND(I913*H913,2)</f>
        <v>0</v>
      </c>
      <c r="K913" s="101"/>
      <c r="L913" s="378"/>
      <c r="M913" s="377"/>
      <c r="N913" s="377"/>
      <c r="O913" s="377"/>
      <c r="P913" s="377"/>
      <c r="Q913" s="377"/>
      <c r="R913" s="377"/>
      <c r="S913" s="104"/>
      <c r="AP913" s="80"/>
      <c r="AR913" s="80"/>
      <c r="AS913" s="80"/>
      <c r="AW913" s="80"/>
      <c r="BC913" s="81"/>
      <c r="BD913" s="81"/>
      <c r="BE913" s="81"/>
      <c r="BF913" s="81"/>
      <c r="BG913" s="81"/>
      <c r="BH913" s="80"/>
      <c r="BI913" s="81"/>
      <c r="BJ913" s="80"/>
      <c r="BK913" s="80"/>
    </row>
    <row r="914" spans="2:49" s="83" customFormat="1" ht="12.75" customHeight="1" hidden="1">
      <c r="B914" s="82"/>
      <c r="D914" s="84"/>
      <c r="E914" s="130" t="s">
        <v>298</v>
      </c>
      <c r="F914" s="109" t="s">
        <v>997</v>
      </c>
      <c r="H914" s="610"/>
      <c r="I914" s="157"/>
      <c r="J914" s="429"/>
      <c r="K914" s="100"/>
      <c r="L914" s="103"/>
      <c r="M914" s="103"/>
      <c r="N914" s="103"/>
      <c r="O914" s="103"/>
      <c r="P914" s="103"/>
      <c r="Q914" s="103"/>
      <c r="R914" s="103"/>
      <c r="S914" s="103"/>
      <c r="AR914" s="85"/>
      <c r="AS914" s="85"/>
      <c r="AW914" s="85"/>
    </row>
    <row r="915" spans="2:63" s="79" customFormat="1" ht="16.5" customHeight="1" hidden="1">
      <c r="B915" s="70"/>
      <c r="C915" s="87"/>
      <c r="D915" s="87"/>
      <c r="E915" s="551" t="s">
        <v>998</v>
      </c>
      <c r="F915" s="113" t="s">
        <v>999</v>
      </c>
      <c r="G915" s="89" t="s">
        <v>11</v>
      </c>
      <c r="H915" s="611"/>
      <c r="I915" s="157"/>
      <c r="J915" s="450">
        <f>ROUND(I915*H915,2)</f>
        <v>0</v>
      </c>
      <c r="K915" s="101"/>
      <c r="L915" s="378"/>
      <c r="M915" s="377"/>
      <c r="N915" s="377"/>
      <c r="O915" s="377"/>
      <c r="P915" s="377"/>
      <c r="Q915" s="377"/>
      <c r="R915" s="377"/>
      <c r="S915" s="104"/>
      <c r="AP915" s="80"/>
      <c r="AR915" s="80"/>
      <c r="AS915" s="80"/>
      <c r="AW915" s="80"/>
      <c r="BC915" s="81"/>
      <c r="BD915" s="81"/>
      <c r="BE915" s="81"/>
      <c r="BF915" s="81"/>
      <c r="BG915" s="81"/>
      <c r="BH915" s="80"/>
      <c r="BI915" s="81"/>
      <c r="BJ915" s="80"/>
      <c r="BK915" s="80"/>
    </row>
    <row r="916" spans="2:49" s="83" customFormat="1" ht="12.75" customHeight="1" hidden="1">
      <c r="B916" s="82"/>
      <c r="D916" s="84"/>
      <c r="E916" s="130" t="s">
        <v>298</v>
      </c>
      <c r="F916" s="109" t="s">
        <v>1000</v>
      </c>
      <c r="H916" s="610"/>
      <c r="I916" s="157"/>
      <c r="J916" s="429"/>
      <c r="K916" s="100"/>
      <c r="L916" s="103"/>
      <c r="M916" s="103"/>
      <c r="N916" s="103"/>
      <c r="O916" s="103"/>
      <c r="P916" s="103"/>
      <c r="Q916" s="103"/>
      <c r="R916" s="103"/>
      <c r="S916" s="103"/>
      <c r="AR916" s="85"/>
      <c r="AS916" s="85"/>
      <c r="AW916" s="85"/>
    </row>
    <row r="917" spans="2:63" s="79" customFormat="1" ht="16.5" customHeight="1" hidden="1">
      <c r="B917" s="70"/>
      <c r="C917" s="87"/>
      <c r="D917" s="87"/>
      <c r="E917" s="551" t="s">
        <v>1001</v>
      </c>
      <c r="F917" s="113" t="s">
        <v>1002</v>
      </c>
      <c r="G917" s="89" t="s">
        <v>11</v>
      </c>
      <c r="H917" s="611"/>
      <c r="I917" s="157"/>
      <c r="J917" s="450">
        <f>ROUND(I917*H917,2)</f>
        <v>0</v>
      </c>
      <c r="K917" s="101"/>
      <c r="L917" s="378"/>
      <c r="M917" s="377"/>
      <c r="N917" s="377"/>
      <c r="O917" s="377"/>
      <c r="P917" s="377"/>
      <c r="Q917" s="377"/>
      <c r="R917" s="377"/>
      <c r="S917" s="104"/>
      <c r="AP917" s="80"/>
      <c r="AR917" s="80"/>
      <c r="AS917" s="80"/>
      <c r="AW917" s="80"/>
      <c r="BC917" s="81"/>
      <c r="BD917" s="81"/>
      <c r="BE917" s="81"/>
      <c r="BF917" s="81"/>
      <c r="BG917" s="81"/>
      <c r="BH917" s="80"/>
      <c r="BI917" s="81"/>
      <c r="BJ917" s="80"/>
      <c r="BK917" s="80"/>
    </row>
    <row r="918" spans="2:63" s="79" customFormat="1" ht="25.5" customHeight="1" hidden="1">
      <c r="B918" s="70"/>
      <c r="C918" s="71"/>
      <c r="D918" s="71"/>
      <c r="E918" s="114" t="s">
        <v>1003</v>
      </c>
      <c r="F918" s="110" t="s">
        <v>754</v>
      </c>
      <c r="G918" s="73" t="s">
        <v>11</v>
      </c>
      <c r="H918" s="601"/>
      <c r="I918" s="157"/>
      <c r="J918" s="451">
        <f>ROUND(I918*H918,2)</f>
        <v>0</v>
      </c>
      <c r="K918" s="101"/>
      <c r="L918" s="376"/>
      <c r="M918" s="377"/>
      <c r="N918" s="377"/>
      <c r="O918" s="377"/>
      <c r="P918" s="377"/>
      <c r="Q918" s="377"/>
      <c r="R918" s="377"/>
      <c r="S918" s="104"/>
      <c r="AP918" s="80"/>
      <c r="AR918" s="80"/>
      <c r="AS918" s="80"/>
      <c r="AW918" s="80"/>
      <c r="BC918" s="81"/>
      <c r="BD918" s="81"/>
      <c r="BE918" s="81"/>
      <c r="BF918" s="81"/>
      <c r="BG918" s="81"/>
      <c r="BH918" s="80"/>
      <c r="BI918" s="81"/>
      <c r="BJ918" s="80"/>
      <c r="BK918" s="80"/>
    </row>
    <row r="919" spans="2:49" s="83" customFormat="1" ht="12.75" customHeight="1" hidden="1">
      <c r="B919" s="82"/>
      <c r="D919" s="84"/>
      <c r="E919" s="130" t="s">
        <v>298</v>
      </c>
      <c r="F919" s="109" t="s">
        <v>755</v>
      </c>
      <c r="H919" s="610"/>
      <c r="I919" s="157"/>
      <c r="J919" s="429"/>
      <c r="K919" s="100"/>
      <c r="L919" s="103"/>
      <c r="M919" s="103"/>
      <c r="N919" s="103"/>
      <c r="O919" s="103"/>
      <c r="P919" s="103"/>
      <c r="Q919" s="103"/>
      <c r="R919" s="103"/>
      <c r="S919" s="103"/>
      <c r="AR919" s="85"/>
      <c r="AS919" s="85"/>
      <c r="AW919" s="85"/>
    </row>
    <row r="920" spans="2:63" s="79" customFormat="1" ht="16.5" customHeight="1" hidden="1">
      <c r="B920" s="70"/>
      <c r="C920" s="87"/>
      <c r="D920" s="87"/>
      <c r="E920" s="551" t="s">
        <v>756</v>
      </c>
      <c r="F920" s="113" t="s">
        <v>757</v>
      </c>
      <c r="G920" s="89" t="s">
        <v>11</v>
      </c>
      <c r="H920" s="611"/>
      <c r="I920" s="157"/>
      <c r="J920" s="450">
        <f>ROUND(I920*H920,2)</f>
        <v>0</v>
      </c>
      <c r="K920" s="101"/>
      <c r="L920" s="378"/>
      <c r="M920" s="377"/>
      <c r="N920" s="377"/>
      <c r="O920" s="377"/>
      <c r="P920" s="377"/>
      <c r="Q920" s="377"/>
      <c r="R920" s="377"/>
      <c r="S920" s="104"/>
      <c r="AP920" s="80"/>
      <c r="AR920" s="80"/>
      <c r="AS920" s="80"/>
      <c r="AW920" s="80"/>
      <c r="BC920" s="81"/>
      <c r="BD920" s="81"/>
      <c r="BE920" s="81"/>
      <c r="BF920" s="81"/>
      <c r="BG920" s="81"/>
      <c r="BH920" s="80"/>
      <c r="BI920" s="81"/>
      <c r="BJ920" s="80"/>
      <c r="BK920" s="80"/>
    </row>
    <row r="921" spans="2:63" s="79" customFormat="1" ht="16.5" customHeight="1" hidden="1">
      <c r="B921" s="70"/>
      <c r="C921" s="87"/>
      <c r="D921" s="87"/>
      <c r="E921" s="551" t="s">
        <v>758</v>
      </c>
      <c r="F921" s="113" t="s">
        <v>757</v>
      </c>
      <c r="G921" s="89" t="s">
        <v>11</v>
      </c>
      <c r="H921" s="611"/>
      <c r="I921" s="157"/>
      <c r="J921" s="450">
        <f>ROUND(I921*H921,2)</f>
        <v>0</v>
      </c>
      <c r="K921" s="101"/>
      <c r="L921" s="378"/>
      <c r="M921" s="377"/>
      <c r="N921" s="377"/>
      <c r="O921" s="377"/>
      <c r="P921" s="377"/>
      <c r="Q921" s="377"/>
      <c r="R921" s="377"/>
      <c r="S921" s="104"/>
      <c r="AP921" s="80"/>
      <c r="AR921" s="80"/>
      <c r="AS921" s="80"/>
      <c r="AW921" s="80"/>
      <c r="BC921" s="81"/>
      <c r="BD921" s="81"/>
      <c r="BE921" s="81"/>
      <c r="BF921" s="81"/>
      <c r="BG921" s="81"/>
      <c r="BH921" s="80"/>
      <c r="BI921" s="81"/>
      <c r="BJ921" s="80"/>
      <c r="BK921" s="80"/>
    </row>
    <row r="922" spans="2:63" s="79" customFormat="1" ht="16.5" customHeight="1" hidden="1">
      <c r="B922" s="70"/>
      <c r="C922" s="87"/>
      <c r="D922" s="87"/>
      <c r="E922" s="551" t="s">
        <v>759</v>
      </c>
      <c r="F922" s="113" t="s">
        <v>757</v>
      </c>
      <c r="G922" s="89" t="s">
        <v>11</v>
      </c>
      <c r="H922" s="611"/>
      <c r="I922" s="157"/>
      <c r="J922" s="450">
        <f>ROUND(I922*H922,2)</f>
        <v>0</v>
      </c>
      <c r="K922" s="101"/>
      <c r="L922" s="378"/>
      <c r="M922" s="377"/>
      <c r="N922" s="377"/>
      <c r="O922" s="377"/>
      <c r="P922" s="377"/>
      <c r="Q922" s="377"/>
      <c r="R922" s="377"/>
      <c r="S922" s="104"/>
      <c r="AP922" s="80"/>
      <c r="AR922" s="80"/>
      <c r="AS922" s="80"/>
      <c r="AW922" s="80"/>
      <c r="BC922" s="81"/>
      <c r="BD922" s="81"/>
      <c r="BE922" s="81"/>
      <c r="BF922" s="81"/>
      <c r="BG922" s="81"/>
      <c r="BH922" s="80"/>
      <c r="BI922" s="81"/>
      <c r="BJ922" s="80"/>
      <c r="BK922" s="80"/>
    </row>
    <row r="923" spans="2:63" s="79" customFormat="1" ht="28.5" customHeight="1" hidden="1">
      <c r="B923" s="70"/>
      <c r="C923" s="71"/>
      <c r="D923" s="71"/>
      <c r="E923" s="114" t="s">
        <v>760</v>
      </c>
      <c r="F923" s="110" t="s">
        <v>761</v>
      </c>
      <c r="G923" s="73" t="s">
        <v>11</v>
      </c>
      <c r="H923" s="601"/>
      <c r="I923" s="157"/>
      <c r="J923" s="451">
        <f>ROUND(I923*H923,2)</f>
        <v>0</v>
      </c>
      <c r="K923" s="101"/>
      <c r="L923" s="376"/>
      <c r="M923" s="377"/>
      <c r="N923" s="377"/>
      <c r="O923" s="377"/>
      <c r="P923" s="377"/>
      <c r="Q923" s="377"/>
      <c r="R923" s="377"/>
      <c r="S923" s="104"/>
      <c r="AP923" s="80"/>
      <c r="AR923" s="80"/>
      <c r="AS923" s="80"/>
      <c r="AW923" s="80"/>
      <c r="BC923" s="81"/>
      <c r="BD923" s="81"/>
      <c r="BE923" s="81"/>
      <c r="BF923" s="81"/>
      <c r="BG923" s="81"/>
      <c r="BH923" s="80"/>
      <c r="BI923" s="81"/>
      <c r="BJ923" s="80"/>
      <c r="BK923" s="80"/>
    </row>
    <row r="924" spans="2:49" s="83" customFormat="1" ht="12.75" customHeight="1" hidden="1">
      <c r="B924" s="82"/>
      <c r="D924" s="84"/>
      <c r="E924" s="130" t="s">
        <v>298</v>
      </c>
      <c r="F924" s="109" t="s">
        <v>762</v>
      </c>
      <c r="H924" s="610"/>
      <c r="I924" s="157"/>
      <c r="J924" s="429"/>
      <c r="K924" s="100"/>
      <c r="L924" s="103"/>
      <c r="M924" s="103"/>
      <c r="N924" s="103"/>
      <c r="O924" s="103"/>
      <c r="P924" s="103"/>
      <c r="Q924" s="103"/>
      <c r="R924" s="103"/>
      <c r="S924" s="103"/>
      <c r="AR924" s="85"/>
      <c r="AS924" s="85"/>
      <c r="AW924" s="85"/>
    </row>
    <row r="925" spans="2:63" s="79" customFormat="1" ht="16.5" customHeight="1" hidden="1">
      <c r="B925" s="70"/>
      <c r="C925" s="87"/>
      <c r="D925" s="87"/>
      <c r="E925" s="551" t="s">
        <v>995</v>
      </c>
      <c r="F925" s="113" t="s">
        <v>996</v>
      </c>
      <c r="G925" s="89" t="s">
        <v>11</v>
      </c>
      <c r="H925" s="611"/>
      <c r="I925" s="157"/>
      <c r="J925" s="450">
        <f>ROUND(I925*H925,2)</f>
        <v>0</v>
      </c>
      <c r="K925" s="101"/>
      <c r="L925" s="378"/>
      <c r="M925" s="377"/>
      <c r="N925" s="377"/>
      <c r="O925" s="377"/>
      <c r="P925" s="377"/>
      <c r="Q925" s="377"/>
      <c r="R925" s="377"/>
      <c r="S925" s="104"/>
      <c r="AP925" s="80"/>
      <c r="AR925" s="80"/>
      <c r="AS925" s="80"/>
      <c r="AW925" s="80"/>
      <c r="BC925" s="81"/>
      <c r="BD925" s="81"/>
      <c r="BE925" s="81"/>
      <c r="BF925" s="81"/>
      <c r="BG925" s="81"/>
      <c r="BH925" s="80"/>
      <c r="BI925" s="81"/>
      <c r="BJ925" s="80"/>
      <c r="BK925" s="80"/>
    </row>
    <row r="926" spans="2:63" s="79" customFormat="1" ht="16.5" customHeight="1" hidden="1">
      <c r="B926" s="70"/>
      <c r="C926" s="87"/>
      <c r="D926" s="87"/>
      <c r="E926" s="551" t="s">
        <v>998</v>
      </c>
      <c r="F926" s="113" t="s">
        <v>999</v>
      </c>
      <c r="G926" s="89" t="s">
        <v>11</v>
      </c>
      <c r="H926" s="611"/>
      <c r="I926" s="157"/>
      <c r="J926" s="450">
        <f>ROUND(I926*H926,2)</f>
        <v>0</v>
      </c>
      <c r="K926" s="101"/>
      <c r="L926" s="378"/>
      <c r="M926" s="377"/>
      <c r="N926" s="377"/>
      <c r="O926" s="377"/>
      <c r="P926" s="377"/>
      <c r="Q926" s="377"/>
      <c r="R926" s="377"/>
      <c r="S926" s="104"/>
      <c r="AP926" s="80"/>
      <c r="AR926" s="80"/>
      <c r="AS926" s="80"/>
      <c r="AW926" s="80"/>
      <c r="BC926" s="81"/>
      <c r="BD926" s="81"/>
      <c r="BE926" s="81"/>
      <c r="BF926" s="81"/>
      <c r="BG926" s="81"/>
      <c r="BH926" s="80"/>
      <c r="BI926" s="81"/>
      <c r="BJ926" s="80"/>
      <c r="BK926" s="80"/>
    </row>
    <row r="927" spans="2:63" s="79" customFormat="1" ht="16.5" customHeight="1" hidden="1">
      <c r="B927" s="70"/>
      <c r="C927" s="87"/>
      <c r="D927" s="87"/>
      <c r="E927" s="551" t="s">
        <v>1001</v>
      </c>
      <c r="F927" s="113" t="s">
        <v>1002</v>
      </c>
      <c r="G927" s="89" t="s">
        <v>11</v>
      </c>
      <c r="H927" s="611"/>
      <c r="I927" s="157"/>
      <c r="J927" s="450">
        <f>ROUND(I927*H927,2)</f>
        <v>0</v>
      </c>
      <c r="K927" s="101"/>
      <c r="L927" s="378"/>
      <c r="M927" s="377"/>
      <c r="N927" s="377"/>
      <c r="O927" s="377"/>
      <c r="P927" s="377"/>
      <c r="Q927" s="377"/>
      <c r="R927" s="377"/>
      <c r="S927" s="104"/>
      <c r="AP927" s="80"/>
      <c r="AR927" s="80"/>
      <c r="AS927" s="80"/>
      <c r="AW927" s="80"/>
      <c r="BC927" s="81"/>
      <c r="BD927" s="81"/>
      <c r="BE927" s="81"/>
      <c r="BF927" s="81"/>
      <c r="BG927" s="81"/>
      <c r="BH927" s="80"/>
      <c r="BI927" s="81"/>
      <c r="BJ927" s="80"/>
      <c r="BK927" s="80"/>
    </row>
    <row r="928" spans="2:49" s="83" customFormat="1" ht="12.75" customHeight="1" hidden="1">
      <c r="B928" s="82"/>
      <c r="D928" s="84"/>
      <c r="E928" s="130" t="s">
        <v>298</v>
      </c>
      <c r="F928" s="109" t="s">
        <v>763</v>
      </c>
      <c r="H928" s="610"/>
      <c r="I928" s="157"/>
      <c r="J928" s="429"/>
      <c r="K928" s="100"/>
      <c r="L928" s="103"/>
      <c r="M928" s="103"/>
      <c r="N928" s="103"/>
      <c r="O928" s="103"/>
      <c r="P928" s="103"/>
      <c r="Q928" s="103"/>
      <c r="R928" s="103"/>
      <c r="S928" s="103"/>
      <c r="AR928" s="85"/>
      <c r="AS928" s="85"/>
      <c r="AW928" s="85"/>
    </row>
    <row r="929" spans="2:63" s="106" customFormat="1" ht="16.5" customHeight="1">
      <c r="B929" s="578"/>
      <c r="C929" s="579"/>
      <c r="D929" s="579" t="s">
        <v>340</v>
      </c>
      <c r="E929" s="403" t="s">
        <v>508</v>
      </c>
      <c r="F929" s="404" t="s">
        <v>170</v>
      </c>
      <c r="G929" s="437" t="s">
        <v>358</v>
      </c>
      <c r="H929" s="603">
        <v>50</v>
      </c>
      <c r="I929" s="157"/>
      <c r="J929" s="584">
        <f>H929*I929</f>
        <v>0</v>
      </c>
      <c r="K929" s="585"/>
      <c r="L929" s="580"/>
      <c r="M929" s="581">
        <v>0.044</v>
      </c>
      <c r="N929" s="581">
        <f>M929*H929</f>
        <v>2.1999999999999997</v>
      </c>
      <c r="O929" s="581">
        <v>0</v>
      </c>
      <c r="P929" s="581">
        <f>O929*H929</f>
        <v>0</v>
      </c>
      <c r="Q929" s="581">
        <v>0.001</v>
      </c>
      <c r="R929" s="582">
        <f>Q929*H929</f>
        <v>0.05</v>
      </c>
      <c r="AP929" s="107" t="s">
        <v>342</v>
      </c>
      <c r="AR929" s="107" t="s">
        <v>340</v>
      </c>
      <c r="AS929" s="107" t="s">
        <v>220</v>
      </c>
      <c r="AW929" s="107" t="s">
        <v>339</v>
      </c>
      <c r="BC929" s="583">
        <f>IF(L929="základní",J929,0)</f>
        <v>0</v>
      </c>
      <c r="BD929" s="583">
        <f>IF(L929="snížená",J929,0)</f>
        <v>0</v>
      </c>
      <c r="BE929" s="583">
        <f>IF(L929="zákl. přenesená",J929,0)</f>
        <v>0</v>
      </c>
      <c r="BF929" s="583">
        <f>IF(L929="sníž. přenesená",J929,0)</f>
        <v>0</v>
      </c>
      <c r="BG929" s="583">
        <f>IF(L929="nulová",J929,0)</f>
        <v>0</v>
      </c>
      <c r="BH929" s="107" t="s">
        <v>218</v>
      </c>
      <c r="BI929" s="583">
        <f>ROUND(I929*H929,2)</f>
        <v>0</v>
      </c>
      <c r="BJ929" s="107" t="s">
        <v>342</v>
      </c>
      <c r="BK929" s="107" t="s">
        <v>509</v>
      </c>
    </row>
    <row r="930" spans="2:63" s="79" customFormat="1" ht="16.5" customHeight="1">
      <c r="B930" s="70"/>
      <c r="C930" s="71"/>
      <c r="D930" s="71"/>
      <c r="E930" s="114" t="s">
        <v>764</v>
      </c>
      <c r="F930" s="110" t="s">
        <v>225</v>
      </c>
      <c r="G930" s="73" t="s">
        <v>11</v>
      </c>
      <c r="H930" s="74">
        <v>1</v>
      </c>
      <c r="I930" s="157"/>
      <c r="J930" s="586">
        <f>H930*I930</f>
        <v>0</v>
      </c>
      <c r="K930" s="104"/>
      <c r="L930" s="376"/>
      <c r="M930" s="377"/>
      <c r="N930" s="377"/>
      <c r="O930" s="377"/>
      <c r="P930" s="377"/>
      <c r="Q930" s="377"/>
      <c r="R930" s="377"/>
      <c r="S930" s="104"/>
      <c r="AP930" s="80"/>
      <c r="AR930" s="80"/>
      <c r="AS930" s="80"/>
      <c r="AW930" s="80"/>
      <c r="BC930" s="81"/>
      <c r="BD930" s="81"/>
      <c r="BE930" s="81"/>
      <c r="BF930" s="81"/>
      <c r="BG930" s="81"/>
      <c r="BH930" s="80"/>
      <c r="BI930" s="81"/>
      <c r="BJ930" s="80"/>
      <c r="BK930" s="80"/>
    </row>
    <row r="931" spans="2:49" s="83" customFormat="1" ht="12.75" customHeight="1" hidden="1">
      <c r="B931" s="82"/>
      <c r="D931" s="84"/>
      <c r="E931" s="130" t="s">
        <v>298</v>
      </c>
      <c r="F931" s="109" t="s">
        <v>765</v>
      </c>
      <c r="H931" s="610"/>
      <c r="I931" s="157"/>
      <c r="J931" s="451">
        <f aca="true" t="shared" si="9" ref="J931:J957">H931*I931</f>
        <v>0</v>
      </c>
      <c r="K931" s="100"/>
      <c r="L931" s="103"/>
      <c r="M931" s="103"/>
      <c r="N931" s="103"/>
      <c r="O931" s="103"/>
      <c r="P931" s="103"/>
      <c r="Q931" s="103"/>
      <c r="R931" s="103"/>
      <c r="S931" s="103"/>
      <c r="AR931" s="85"/>
      <c r="AS931" s="85"/>
      <c r="AW931" s="85"/>
    </row>
    <row r="932" spans="2:63" s="79" customFormat="1" ht="16.5" customHeight="1" hidden="1">
      <c r="B932" s="70"/>
      <c r="C932" s="87"/>
      <c r="D932" s="87"/>
      <c r="E932" s="551" t="s">
        <v>756</v>
      </c>
      <c r="F932" s="113" t="s">
        <v>757</v>
      </c>
      <c r="G932" s="89" t="s">
        <v>11</v>
      </c>
      <c r="H932" s="611"/>
      <c r="I932" s="157"/>
      <c r="J932" s="451">
        <f t="shared" si="9"/>
        <v>0</v>
      </c>
      <c r="K932" s="101"/>
      <c r="L932" s="378"/>
      <c r="M932" s="377"/>
      <c r="N932" s="377"/>
      <c r="O932" s="377"/>
      <c r="P932" s="377"/>
      <c r="Q932" s="377"/>
      <c r="R932" s="377"/>
      <c r="S932" s="104"/>
      <c r="AP932" s="80"/>
      <c r="AR932" s="80"/>
      <c r="AS932" s="80"/>
      <c r="AW932" s="80"/>
      <c r="BC932" s="81"/>
      <c r="BD932" s="81"/>
      <c r="BE932" s="81"/>
      <c r="BF932" s="81"/>
      <c r="BG932" s="81"/>
      <c r="BH932" s="80"/>
      <c r="BI932" s="81"/>
      <c r="BJ932" s="80"/>
      <c r="BK932" s="80"/>
    </row>
    <row r="933" spans="2:63" s="79" customFormat="1" ht="15" customHeight="1">
      <c r="B933" s="70"/>
      <c r="C933" s="87"/>
      <c r="D933" s="87"/>
      <c r="E933" s="551" t="s">
        <v>758</v>
      </c>
      <c r="F933" s="113" t="s">
        <v>874</v>
      </c>
      <c r="G933" s="89" t="s">
        <v>11</v>
      </c>
      <c r="H933" s="90">
        <v>1</v>
      </c>
      <c r="I933" s="157"/>
      <c r="J933" s="451">
        <f t="shared" si="9"/>
        <v>0</v>
      </c>
      <c r="K933" s="101"/>
      <c r="L933" s="378"/>
      <c r="M933" s="377"/>
      <c r="N933" s="377"/>
      <c r="O933" s="377"/>
      <c r="P933" s="377"/>
      <c r="Q933" s="377"/>
      <c r="R933" s="377"/>
      <c r="S933" s="104"/>
      <c r="AP933" s="80"/>
      <c r="AR933" s="80"/>
      <c r="AS933" s="80"/>
      <c r="AW933" s="80"/>
      <c r="BC933" s="81"/>
      <c r="BD933" s="81"/>
      <c r="BE933" s="81"/>
      <c r="BF933" s="81"/>
      <c r="BG933" s="81"/>
      <c r="BH933" s="80"/>
      <c r="BI933" s="81"/>
      <c r="BJ933" s="80"/>
      <c r="BK933" s="80"/>
    </row>
    <row r="934" spans="2:63" s="79" customFormat="1" ht="28.5" customHeight="1" hidden="1">
      <c r="B934" s="70"/>
      <c r="C934" s="71"/>
      <c r="D934" s="71"/>
      <c r="E934" s="114" t="s">
        <v>766</v>
      </c>
      <c r="F934" s="110" t="s">
        <v>767</v>
      </c>
      <c r="G934" s="73" t="s">
        <v>11</v>
      </c>
      <c r="H934" s="601"/>
      <c r="I934" s="157"/>
      <c r="J934" s="451">
        <f t="shared" si="9"/>
        <v>0</v>
      </c>
      <c r="K934" s="101"/>
      <c r="L934" s="376"/>
      <c r="M934" s="377"/>
      <c r="N934" s="377"/>
      <c r="O934" s="377"/>
      <c r="P934" s="377"/>
      <c r="Q934" s="377"/>
      <c r="R934" s="377"/>
      <c r="S934" s="104"/>
      <c r="AP934" s="80"/>
      <c r="AR934" s="80"/>
      <c r="AS934" s="80"/>
      <c r="AW934" s="80"/>
      <c r="BC934" s="81"/>
      <c r="BD934" s="81"/>
      <c r="BE934" s="81"/>
      <c r="BF934" s="81"/>
      <c r="BG934" s="81"/>
      <c r="BH934" s="80"/>
      <c r="BI934" s="81"/>
      <c r="BJ934" s="80"/>
      <c r="BK934" s="80"/>
    </row>
    <row r="935" spans="2:63" s="79" customFormat="1" ht="0.75" customHeight="1" hidden="1">
      <c r="B935" s="70"/>
      <c r="C935" s="87"/>
      <c r="D935" s="87"/>
      <c r="E935" s="551" t="s">
        <v>768</v>
      </c>
      <c r="F935" s="113" t="s">
        <v>769</v>
      </c>
      <c r="G935" s="89" t="s">
        <v>11</v>
      </c>
      <c r="H935" s="611"/>
      <c r="I935" s="157"/>
      <c r="J935" s="451">
        <f t="shared" si="9"/>
        <v>0</v>
      </c>
      <c r="K935" s="101"/>
      <c r="L935" s="378"/>
      <c r="M935" s="377"/>
      <c r="N935" s="377"/>
      <c r="O935" s="377"/>
      <c r="P935" s="377"/>
      <c r="Q935" s="377"/>
      <c r="R935" s="377"/>
      <c r="S935" s="104"/>
      <c r="AP935" s="80"/>
      <c r="AR935" s="80"/>
      <c r="AS935" s="80"/>
      <c r="AW935" s="80"/>
      <c r="BC935" s="81"/>
      <c r="BD935" s="81"/>
      <c r="BE935" s="81"/>
      <c r="BF935" s="81"/>
      <c r="BG935" s="81"/>
      <c r="BH935" s="80"/>
      <c r="BI935" s="81"/>
      <c r="BJ935" s="80"/>
      <c r="BK935" s="80"/>
    </row>
    <row r="936" spans="2:63" s="79" customFormat="1" ht="22.5" customHeight="1" hidden="1">
      <c r="B936" s="70"/>
      <c r="C936" s="71"/>
      <c r="D936" s="71"/>
      <c r="E936" s="114" t="s">
        <v>770</v>
      </c>
      <c r="F936" s="110" t="s">
        <v>771</v>
      </c>
      <c r="G936" s="73" t="s">
        <v>11</v>
      </c>
      <c r="H936" s="601"/>
      <c r="I936" s="157"/>
      <c r="J936" s="451">
        <f t="shared" si="9"/>
        <v>0</v>
      </c>
      <c r="K936" s="101"/>
      <c r="L936" s="376"/>
      <c r="M936" s="377"/>
      <c r="N936" s="377"/>
      <c r="O936" s="377"/>
      <c r="P936" s="377"/>
      <c r="Q936" s="377"/>
      <c r="R936" s="377"/>
      <c r="S936" s="104"/>
      <c r="AP936" s="80"/>
      <c r="AR936" s="80"/>
      <c r="AS936" s="80"/>
      <c r="AW936" s="80"/>
      <c r="BC936" s="81"/>
      <c r="BD936" s="81"/>
      <c r="BE936" s="81"/>
      <c r="BF936" s="81"/>
      <c r="BG936" s="81"/>
      <c r="BH936" s="80"/>
      <c r="BI936" s="81"/>
      <c r="BJ936" s="80"/>
      <c r="BK936" s="80"/>
    </row>
    <row r="937" spans="2:63" s="79" customFormat="1" ht="16.5" customHeight="1" hidden="1">
      <c r="B937" s="70"/>
      <c r="C937" s="87"/>
      <c r="D937" s="87"/>
      <c r="E937" s="551" t="s">
        <v>772</v>
      </c>
      <c r="F937" s="113" t="s">
        <v>773</v>
      </c>
      <c r="G937" s="89" t="s">
        <v>11</v>
      </c>
      <c r="H937" s="611"/>
      <c r="I937" s="157"/>
      <c r="J937" s="451">
        <f t="shared" si="9"/>
        <v>0</v>
      </c>
      <c r="K937" s="101"/>
      <c r="L937" s="378"/>
      <c r="M937" s="377"/>
      <c r="N937" s="377"/>
      <c r="O937" s="377"/>
      <c r="P937" s="377"/>
      <c r="Q937" s="377"/>
      <c r="R937" s="377"/>
      <c r="S937" s="104"/>
      <c r="AP937" s="80"/>
      <c r="AR937" s="80"/>
      <c r="AS937" s="80"/>
      <c r="AW937" s="80"/>
      <c r="BC937" s="81"/>
      <c r="BD937" s="81"/>
      <c r="BE937" s="81"/>
      <c r="BF937" s="81"/>
      <c r="BG937" s="81"/>
      <c r="BH937" s="80"/>
      <c r="BI937" s="81"/>
      <c r="BJ937" s="80"/>
      <c r="BK937" s="80"/>
    </row>
    <row r="938" spans="2:61" s="95" customFormat="1" ht="0.75" customHeight="1" hidden="1">
      <c r="B938" s="94"/>
      <c r="D938" s="96"/>
      <c r="E938" s="535" t="s">
        <v>690</v>
      </c>
      <c r="F938" s="111" t="s">
        <v>774</v>
      </c>
      <c r="H938" s="608"/>
      <c r="I938" s="157"/>
      <c r="J938" s="451">
        <f t="shared" si="9"/>
        <v>0</v>
      </c>
      <c r="K938" s="433"/>
      <c r="L938" s="161"/>
      <c r="M938" s="161"/>
      <c r="N938" s="375"/>
      <c r="O938" s="161"/>
      <c r="P938" s="375"/>
      <c r="Q938" s="161"/>
      <c r="R938" s="375"/>
      <c r="S938" s="161"/>
      <c r="AP938" s="96"/>
      <c r="AR938" s="97"/>
      <c r="AS938" s="97"/>
      <c r="AW938" s="96"/>
      <c r="BI938" s="98"/>
    </row>
    <row r="939" spans="2:63" s="79" customFormat="1" ht="28.5" customHeight="1" hidden="1">
      <c r="B939" s="70"/>
      <c r="C939" s="71"/>
      <c r="D939" s="71"/>
      <c r="E939" s="114" t="s">
        <v>775</v>
      </c>
      <c r="F939" s="110" t="s">
        <v>776</v>
      </c>
      <c r="G939" s="73" t="s">
        <v>341</v>
      </c>
      <c r="H939" s="601"/>
      <c r="I939" s="157"/>
      <c r="J939" s="451">
        <f t="shared" si="9"/>
        <v>0</v>
      </c>
      <c r="K939" s="101"/>
      <c r="L939" s="376"/>
      <c r="M939" s="377"/>
      <c r="N939" s="377"/>
      <c r="O939" s="377"/>
      <c r="P939" s="377"/>
      <c r="Q939" s="377"/>
      <c r="R939" s="377"/>
      <c r="S939" s="104"/>
      <c r="AP939" s="80"/>
      <c r="AR939" s="80"/>
      <c r="AS939" s="80"/>
      <c r="AW939" s="80"/>
      <c r="BC939" s="81"/>
      <c r="BD939" s="81"/>
      <c r="BE939" s="81"/>
      <c r="BF939" s="81"/>
      <c r="BG939" s="81"/>
      <c r="BH939" s="80"/>
      <c r="BI939" s="81"/>
      <c r="BJ939" s="80"/>
      <c r="BK939" s="80"/>
    </row>
    <row r="940" spans="2:49" s="92" customFormat="1" ht="12.75" customHeight="1" hidden="1">
      <c r="B940" s="91"/>
      <c r="D940" s="84"/>
      <c r="E940" s="130" t="s">
        <v>298</v>
      </c>
      <c r="F940" s="108" t="s">
        <v>777</v>
      </c>
      <c r="H940" s="609"/>
      <c r="I940" s="157"/>
      <c r="J940" s="451">
        <f t="shared" si="9"/>
        <v>0</v>
      </c>
      <c r="K940" s="102"/>
      <c r="L940" s="105"/>
      <c r="M940" s="105"/>
      <c r="N940" s="105"/>
      <c r="O940" s="105"/>
      <c r="P940" s="105"/>
      <c r="Q940" s="105"/>
      <c r="R940" s="105"/>
      <c r="S940" s="105"/>
      <c r="AR940" s="93"/>
      <c r="AS940" s="93"/>
      <c r="AW940" s="93"/>
    </row>
    <row r="941" spans="2:49" s="83" customFormat="1" ht="12.75" customHeight="1" hidden="1">
      <c r="B941" s="82"/>
      <c r="D941" s="84"/>
      <c r="E941" s="130" t="s">
        <v>298</v>
      </c>
      <c r="F941" s="109" t="s">
        <v>778</v>
      </c>
      <c r="H941" s="610"/>
      <c r="I941" s="157"/>
      <c r="J941" s="451">
        <f t="shared" si="9"/>
        <v>0</v>
      </c>
      <c r="K941" s="100"/>
      <c r="L941" s="103"/>
      <c r="M941" s="103"/>
      <c r="N941" s="103"/>
      <c r="O941" s="103"/>
      <c r="P941" s="103"/>
      <c r="Q941" s="103"/>
      <c r="R941" s="103"/>
      <c r="S941" s="103"/>
      <c r="AR941" s="85"/>
      <c r="AS941" s="85"/>
      <c r="AW941" s="85"/>
    </row>
    <row r="942" spans="2:49" s="83" customFormat="1" ht="12.75" customHeight="1" hidden="1">
      <c r="B942" s="82"/>
      <c r="D942" s="84"/>
      <c r="E942" s="130" t="s">
        <v>298</v>
      </c>
      <c r="F942" s="109" t="s">
        <v>779</v>
      </c>
      <c r="H942" s="610"/>
      <c r="I942" s="157"/>
      <c r="J942" s="451">
        <f t="shared" si="9"/>
        <v>0</v>
      </c>
      <c r="K942" s="100"/>
      <c r="L942" s="103"/>
      <c r="M942" s="103"/>
      <c r="N942" s="103"/>
      <c r="O942" s="103"/>
      <c r="P942" s="103"/>
      <c r="Q942" s="103"/>
      <c r="R942" s="103"/>
      <c r="S942" s="103"/>
      <c r="AR942" s="85"/>
      <c r="AS942" s="85"/>
      <c r="AW942" s="85"/>
    </row>
    <row r="943" spans="2:63" s="79" customFormat="1" ht="30" customHeight="1" hidden="1">
      <c r="B943" s="70"/>
      <c r="C943" s="71"/>
      <c r="D943" s="71"/>
      <c r="E943" s="114" t="s">
        <v>780</v>
      </c>
      <c r="F943" s="110" t="s">
        <v>781</v>
      </c>
      <c r="G943" s="73" t="s">
        <v>341</v>
      </c>
      <c r="H943" s="601"/>
      <c r="I943" s="157"/>
      <c r="J943" s="451">
        <f t="shared" si="9"/>
        <v>0</v>
      </c>
      <c r="K943" s="101"/>
      <c r="L943" s="376"/>
      <c r="M943" s="377"/>
      <c r="N943" s="377"/>
      <c r="O943" s="377"/>
      <c r="P943" s="377"/>
      <c r="Q943" s="377"/>
      <c r="R943" s="377"/>
      <c r="S943" s="104"/>
      <c r="AP943" s="80"/>
      <c r="AR943" s="80"/>
      <c r="AS943" s="80"/>
      <c r="AW943" s="80"/>
      <c r="BC943" s="81"/>
      <c r="BD943" s="81"/>
      <c r="BE943" s="81"/>
      <c r="BF943" s="81"/>
      <c r="BG943" s="81"/>
      <c r="BH943" s="80"/>
      <c r="BI943" s="81"/>
      <c r="BJ943" s="80"/>
      <c r="BK943" s="80"/>
    </row>
    <row r="944" spans="2:49" s="83" customFormat="1" ht="12.75" customHeight="1" hidden="1">
      <c r="B944" s="82"/>
      <c r="D944" s="84"/>
      <c r="E944" s="129"/>
      <c r="F944" s="109" t="s">
        <v>782</v>
      </c>
      <c r="H944" s="610"/>
      <c r="I944" s="157"/>
      <c r="J944" s="451">
        <f t="shared" si="9"/>
        <v>0</v>
      </c>
      <c r="K944" s="100"/>
      <c r="L944" s="103"/>
      <c r="M944" s="103"/>
      <c r="N944" s="103"/>
      <c r="O944" s="103"/>
      <c r="P944" s="103"/>
      <c r="Q944" s="103"/>
      <c r="R944" s="103"/>
      <c r="S944" s="103"/>
      <c r="AR944" s="85"/>
      <c r="AS944" s="85"/>
      <c r="AW944" s="85"/>
    </row>
    <row r="945" spans="2:63" s="79" customFormat="1" ht="30.75" customHeight="1" hidden="1">
      <c r="B945" s="70"/>
      <c r="C945" s="71"/>
      <c r="D945" s="71"/>
      <c r="E945" s="114" t="s">
        <v>783</v>
      </c>
      <c r="F945" s="110" t="s">
        <v>784</v>
      </c>
      <c r="G945" s="73" t="s">
        <v>341</v>
      </c>
      <c r="H945" s="601"/>
      <c r="I945" s="157"/>
      <c r="J945" s="451">
        <f t="shared" si="9"/>
        <v>0</v>
      </c>
      <c r="K945" s="101"/>
      <c r="L945" s="376"/>
      <c r="M945" s="377"/>
      <c r="N945" s="377"/>
      <c r="O945" s="377"/>
      <c r="P945" s="377"/>
      <c r="Q945" s="377"/>
      <c r="R945" s="377"/>
      <c r="S945" s="104"/>
      <c r="AP945" s="80"/>
      <c r="AR945" s="80"/>
      <c r="AS945" s="80"/>
      <c r="AW945" s="80"/>
      <c r="BC945" s="81"/>
      <c r="BD945" s="81"/>
      <c r="BE945" s="81"/>
      <c r="BF945" s="81"/>
      <c r="BG945" s="81"/>
      <c r="BH945" s="80"/>
      <c r="BI945" s="81"/>
      <c r="BJ945" s="80"/>
      <c r="BK945" s="80"/>
    </row>
    <row r="946" spans="2:63" s="79" customFormat="1" ht="22.5" customHeight="1" hidden="1">
      <c r="B946" s="70"/>
      <c r="C946" s="71"/>
      <c r="D946" s="71"/>
      <c r="E946" s="114" t="s">
        <v>785</v>
      </c>
      <c r="F946" s="110" t="s">
        <v>132</v>
      </c>
      <c r="G946" s="73" t="s">
        <v>343</v>
      </c>
      <c r="H946" s="601"/>
      <c r="I946" s="157"/>
      <c r="J946" s="451">
        <f t="shared" si="9"/>
        <v>0</v>
      </c>
      <c r="K946" s="101"/>
      <c r="L946" s="376"/>
      <c r="M946" s="377"/>
      <c r="N946" s="377"/>
      <c r="O946" s="377"/>
      <c r="P946" s="377"/>
      <c r="Q946" s="377"/>
      <c r="R946" s="377"/>
      <c r="S946" s="104"/>
      <c r="AP946" s="80"/>
      <c r="AR946" s="80"/>
      <c r="AS946" s="80"/>
      <c r="AW946" s="80"/>
      <c r="BC946" s="81"/>
      <c r="BD946" s="81"/>
      <c r="BE946" s="81"/>
      <c r="BF946" s="81"/>
      <c r="BG946" s="81"/>
      <c r="BH946" s="80"/>
      <c r="BI946" s="81"/>
      <c r="BJ946" s="80"/>
      <c r="BK946" s="80"/>
    </row>
    <row r="947" spans="2:49" s="83" customFormat="1" ht="12.75" customHeight="1" hidden="1">
      <c r="B947" s="82"/>
      <c r="D947" s="84"/>
      <c r="E947" s="130" t="s">
        <v>298</v>
      </c>
      <c r="F947" s="109" t="s">
        <v>133</v>
      </c>
      <c r="H947" s="610"/>
      <c r="I947" s="157"/>
      <c r="J947" s="451">
        <f t="shared" si="9"/>
        <v>0</v>
      </c>
      <c r="K947" s="100"/>
      <c r="L947" s="103"/>
      <c r="M947" s="103"/>
      <c r="N947" s="103"/>
      <c r="O947" s="103"/>
      <c r="P947" s="103"/>
      <c r="Q947" s="103"/>
      <c r="R947" s="103"/>
      <c r="S947" s="103"/>
      <c r="AR947" s="85"/>
      <c r="AS947" s="85"/>
      <c r="AW947" s="85"/>
    </row>
    <row r="948" spans="2:63" s="79" customFormat="1" ht="33.75" customHeight="1" hidden="1">
      <c r="B948" s="70"/>
      <c r="C948" s="71"/>
      <c r="D948" s="71"/>
      <c r="E948" s="114" t="s">
        <v>134</v>
      </c>
      <c r="F948" s="110" t="s">
        <v>135</v>
      </c>
      <c r="G948" s="73" t="s">
        <v>343</v>
      </c>
      <c r="H948" s="601"/>
      <c r="I948" s="157"/>
      <c r="J948" s="451">
        <f t="shared" si="9"/>
        <v>0</v>
      </c>
      <c r="K948" s="101"/>
      <c r="L948" s="376"/>
      <c r="M948" s="377"/>
      <c r="N948" s="377"/>
      <c r="O948" s="377"/>
      <c r="P948" s="377"/>
      <c r="Q948" s="377"/>
      <c r="R948" s="377"/>
      <c r="S948" s="104"/>
      <c r="AP948" s="80"/>
      <c r="AR948" s="80"/>
      <c r="AS948" s="80"/>
      <c r="AW948" s="80"/>
      <c r="BC948" s="81"/>
      <c r="BD948" s="81"/>
      <c r="BE948" s="81"/>
      <c r="BF948" s="81"/>
      <c r="BG948" s="81"/>
      <c r="BH948" s="80"/>
      <c r="BI948" s="81"/>
      <c r="BJ948" s="80"/>
      <c r="BK948" s="80"/>
    </row>
    <row r="949" spans="2:49" s="83" customFormat="1" ht="12.75" customHeight="1" hidden="1">
      <c r="B949" s="82"/>
      <c r="D949" s="84"/>
      <c r="E949" s="129"/>
      <c r="F949" s="109" t="s">
        <v>136</v>
      </c>
      <c r="H949" s="610"/>
      <c r="I949" s="157"/>
      <c r="J949" s="451">
        <f t="shared" si="9"/>
        <v>0</v>
      </c>
      <c r="K949" s="100"/>
      <c r="L949" s="103"/>
      <c r="M949" s="103"/>
      <c r="N949" s="103"/>
      <c r="O949" s="103"/>
      <c r="P949" s="103"/>
      <c r="Q949" s="103"/>
      <c r="R949" s="103"/>
      <c r="S949" s="103"/>
      <c r="AR949" s="85"/>
      <c r="AS949" s="85"/>
      <c r="AW949" s="85"/>
    </row>
    <row r="950" spans="2:63" s="79" customFormat="1" ht="16.5" customHeight="1" hidden="1">
      <c r="B950" s="70"/>
      <c r="C950" s="71"/>
      <c r="D950" s="71"/>
      <c r="E950" s="114" t="s">
        <v>137</v>
      </c>
      <c r="F950" s="110" t="s">
        <v>138</v>
      </c>
      <c r="G950" s="73" t="s">
        <v>343</v>
      </c>
      <c r="H950" s="601"/>
      <c r="I950" s="157"/>
      <c r="J950" s="451">
        <f t="shared" si="9"/>
        <v>0</v>
      </c>
      <c r="K950" s="101"/>
      <c r="L950" s="376"/>
      <c r="M950" s="377"/>
      <c r="N950" s="377"/>
      <c r="O950" s="377"/>
      <c r="P950" s="377"/>
      <c r="Q950" s="377"/>
      <c r="R950" s="377"/>
      <c r="S950" s="104"/>
      <c r="AP950" s="80"/>
      <c r="AR950" s="80"/>
      <c r="AS950" s="80"/>
      <c r="AW950" s="80"/>
      <c r="BC950" s="81"/>
      <c r="BD950" s="81"/>
      <c r="BE950" s="81"/>
      <c r="BF950" s="81"/>
      <c r="BG950" s="81"/>
      <c r="BH950" s="80"/>
      <c r="BI950" s="81"/>
      <c r="BJ950" s="80"/>
      <c r="BK950" s="80"/>
    </row>
    <row r="951" spans="2:63" s="79" customFormat="1" ht="16.5" customHeight="1" hidden="1">
      <c r="B951" s="70"/>
      <c r="C951" s="71"/>
      <c r="D951" s="71"/>
      <c r="E951" s="114" t="s">
        <v>139</v>
      </c>
      <c r="F951" s="110" t="s">
        <v>140</v>
      </c>
      <c r="G951" s="73" t="s">
        <v>343</v>
      </c>
      <c r="H951" s="601"/>
      <c r="I951" s="157"/>
      <c r="J951" s="451">
        <f t="shared" si="9"/>
        <v>0</v>
      </c>
      <c r="K951" s="101"/>
      <c r="L951" s="376"/>
      <c r="M951" s="377"/>
      <c r="N951" s="377"/>
      <c r="O951" s="377"/>
      <c r="P951" s="377"/>
      <c r="Q951" s="377"/>
      <c r="R951" s="377"/>
      <c r="S951" s="104"/>
      <c r="AP951" s="80"/>
      <c r="AR951" s="80"/>
      <c r="AS951" s="80"/>
      <c r="AW951" s="80"/>
      <c r="BC951" s="81"/>
      <c r="BD951" s="81"/>
      <c r="BE951" s="81"/>
      <c r="BF951" s="81"/>
      <c r="BG951" s="81"/>
      <c r="BH951" s="80"/>
      <c r="BI951" s="81"/>
      <c r="BJ951" s="80"/>
      <c r="BK951" s="80"/>
    </row>
    <row r="952" spans="2:63" s="79" customFormat="1" ht="22.5" customHeight="1" hidden="1">
      <c r="B952" s="70"/>
      <c r="C952" s="71"/>
      <c r="D952" s="71"/>
      <c r="E952" s="114" t="s">
        <v>141</v>
      </c>
      <c r="F952" s="110" t="s">
        <v>142</v>
      </c>
      <c r="G952" s="73" t="s">
        <v>343</v>
      </c>
      <c r="H952" s="601"/>
      <c r="I952" s="157"/>
      <c r="J952" s="451">
        <f t="shared" si="9"/>
        <v>0</v>
      </c>
      <c r="K952" s="101"/>
      <c r="L952" s="376"/>
      <c r="M952" s="377"/>
      <c r="N952" s="377"/>
      <c r="O952" s="377"/>
      <c r="P952" s="377"/>
      <c r="Q952" s="377"/>
      <c r="R952" s="377"/>
      <c r="S952" s="104"/>
      <c r="AP952" s="80"/>
      <c r="AR952" s="80"/>
      <c r="AS952" s="80"/>
      <c r="AW952" s="80"/>
      <c r="BC952" s="81"/>
      <c r="BD952" s="81"/>
      <c r="BE952" s="81"/>
      <c r="BF952" s="81"/>
      <c r="BG952" s="81"/>
      <c r="BH952" s="80"/>
      <c r="BI952" s="81"/>
      <c r="BJ952" s="80"/>
      <c r="BK952" s="80"/>
    </row>
    <row r="953" spans="2:49" s="83" customFormat="1" ht="12.75" customHeight="1" hidden="1">
      <c r="B953" s="82"/>
      <c r="D953" s="84"/>
      <c r="E953" s="129"/>
      <c r="F953" s="109" t="s">
        <v>143</v>
      </c>
      <c r="H953" s="610"/>
      <c r="I953" s="157"/>
      <c r="J953" s="451">
        <f t="shared" si="9"/>
        <v>0</v>
      </c>
      <c r="K953" s="100"/>
      <c r="L953" s="103"/>
      <c r="M953" s="103"/>
      <c r="N953" s="103"/>
      <c r="O953" s="103"/>
      <c r="P953" s="103"/>
      <c r="Q953" s="103"/>
      <c r="R953" s="103"/>
      <c r="S953" s="103"/>
      <c r="AR953" s="85"/>
      <c r="AS953" s="85"/>
      <c r="AW953" s="85"/>
    </row>
    <row r="954" spans="2:63" s="79" customFormat="1" ht="16.5" customHeight="1" hidden="1">
      <c r="B954" s="70"/>
      <c r="C954" s="71"/>
      <c r="D954" s="71"/>
      <c r="E954" s="114" t="s">
        <v>144</v>
      </c>
      <c r="F954" s="110" t="s">
        <v>145</v>
      </c>
      <c r="G954" s="73" t="s">
        <v>343</v>
      </c>
      <c r="H954" s="601"/>
      <c r="I954" s="157"/>
      <c r="J954" s="451">
        <f t="shared" si="9"/>
        <v>0</v>
      </c>
      <c r="K954" s="101"/>
      <c r="L954" s="376"/>
      <c r="M954" s="377"/>
      <c r="N954" s="377"/>
      <c r="O954" s="377"/>
      <c r="P954" s="377"/>
      <c r="Q954" s="377"/>
      <c r="R954" s="377"/>
      <c r="S954" s="104"/>
      <c r="AP954" s="80"/>
      <c r="AR954" s="80"/>
      <c r="AS954" s="80"/>
      <c r="AW954" s="80"/>
      <c r="BC954" s="81"/>
      <c r="BD954" s="81"/>
      <c r="BE954" s="81"/>
      <c r="BF954" s="81"/>
      <c r="BG954" s="81"/>
      <c r="BH954" s="80"/>
      <c r="BI954" s="81"/>
      <c r="BJ954" s="80"/>
      <c r="BK954" s="80"/>
    </row>
    <row r="955" spans="2:63" s="79" customFormat="1" ht="15.75" customHeight="1" hidden="1">
      <c r="B955" s="70"/>
      <c r="C955" s="71"/>
      <c r="D955" s="71"/>
      <c r="E955" s="114" t="s">
        <v>146</v>
      </c>
      <c r="F955" s="110" t="s">
        <v>147</v>
      </c>
      <c r="G955" s="73" t="s">
        <v>343</v>
      </c>
      <c r="H955" s="601"/>
      <c r="I955" s="157"/>
      <c r="J955" s="451">
        <f t="shared" si="9"/>
        <v>0</v>
      </c>
      <c r="K955" s="101"/>
      <c r="L955" s="376"/>
      <c r="M955" s="377"/>
      <c r="N955" s="377"/>
      <c r="O955" s="377"/>
      <c r="P955" s="377"/>
      <c r="Q955" s="377"/>
      <c r="R955" s="377"/>
      <c r="S955" s="104"/>
      <c r="AP955" s="80"/>
      <c r="AR955" s="80"/>
      <c r="AS955" s="80"/>
      <c r="AW955" s="80"/>
      <c r="BC955" s="81"/>
      <c r="BD955" s="81"/>
      <c r="BE955" s="81"/>
      <c r="BF955" s="81"/>
      <c r="BG955" s="81"/>
      <c r="BH955" s="80"/>
      <c r="BI955" s="81"/>
      <c r="BJ955" s="80"/>
      <c r="BK955" s="80"/>
    </row>
    <row r="956" spans="2:49" s="83" customFormat="1" ht="12.75" customHeight="1" hidden="1">
      <c r="B956" s="82"/>
      <c r="D956" s="84"/>
      <c r="E956" s="130" t="s">
        <v>298</v>
      </c>
      <c r="F956" s="109" t="s">
        <v>148</v>
      </c>
      <c r="H956" s="610"/>
      <c r="I956" s="157"/>
      <c r="J956" s="451">
        <f t="shared" si="9"/>
        <v>0</v>
      </c>
      <c r="K956" s="100"/>
      <c r="L956" s="103"/>
      <c r="M956" s="103"/>
      <c r="N956" s="103"/>
      <c r="O956" s="103"/>
      <c r="P956" s="103"/>
      <c r="Q956" s="103"/>
      <c r="R956" s="103"/>
      <c r="S956" s="103"/>
      <c r="AR956" s="85"/>
      <c r="AS956" s="85"/>
      <c r="AW956" s="85"/>
    </row>
    <row r="957" spans="2:63" s="79" customFormat="1" ht="15" customHeight="1">
      <c r="B957" s="70"/>
      <c r="C957" s="71"/>
      <c r="D957" s="71"/>
      <c r="E957" s="114" t="s">
        <v>1004</v>
      </c>
      <c r="F957" s="110" t="s">
        <v>871</v>
      </c>
      <c r="G957" s="73" t="s">
        <v>11</v>
      </c>
      <c r="H957" s="74">
        <v>1</v>
      </c>
      <c r="I957" s="157"/>
      <c r="J957" s="451">
        <f t="shared" si="9"/>
        <v>0</v>
      </c>
      <c r="K957" s="101"/>
      <c r="L957" s="376"/>
      <c r="M957" s="377"/>
      <c r="N957" s="377"/>
      <c r="O957" s="377"/>
      <c r="P957" s="377"/>
      <c r="Q957" s="377"/>
      <c r="R957" s="377"/>
      <c r="S957" s="104"/>
      <c r="AP957" s="80"/>
      <c r="AR957" s="80"/>
      <c r="AS957" s="80"/>
      <c r="AW957" s="80"/>
      <c r="BC957" s="81"/>
      <c r="BD957" s="81"/>
      <c r="BE957" s="81"/>
      <c r="BF957" s="81"/>
      <c r="BG957" s="81"/>
      <c r="BH957" s="80"/>
      <c r="BI957" s="81"/>
      <c r="BJ957" s="80"/>
      <c r="BK957" s="80"/>
    </row>
    <row r="958" spans="2:63" s="79" customFormat="1" ht="15" customHeight="1">
      <c r="B958" s="70"/>
      <c r="C958" s="87"/>
      <c r="D958" s="87"/>
      <c r="E958" s="551" t="s">
        <v>1005</v>
      </c>
      <c r="F958" s="113" t="s">
        <v>870</v>
      </c>
      <c r="G958" s="89" t="s">
        <v>11</v>
      </c>
      <c r="H958" s="90">
        <v>1</v>
      </c>
      <c r="I958" s="157"/>
      <c r="J958" s="451">
        <f>H958*I958</f>
        <v>0</v>
      </c>
      <c r="K958" s="101"/>
      <c r="L958" s="378"/>
      <c r="M958" s="377"/>
      <c r="N958" s="377"/>
      <c r="O958" s="377"/>
      <c r="P958" s="377"/>
      <c r="Q958" s="377"/>
      <c r="R958" s="377"/>
      <c r="S958" s="104"/>
      <c r="AP958" s="80"/>
      <c r="AR958" s="80"/>
      <c r="AS958" s="80"/>
      <c r="AW958" s="80"/>
      <c r="BC958" s="81"/>
      <c r="BD958" s="81"/>
      <c r="BE958" s="81"/>
      <c r="BF958" s="81"/>
      <c r="BG958" s="81"/>
      <c r="BH958" s="80"/>
      <c r="BI958" s="81"/>
      <c r="BJ958" s="80"/>
      <c r="BK958" s="80"/>
    </row>
    <row r="959" spans="2:63" s="79" customFormat="1" ht="15" customHeight="1">
      <c r="B959" s="70"/>
      <c r="C959" s="71"/>
      <c r="D959" s="71"/>
      <c r="E959" s="114" t="s">
        <v>1006</v>
      </c>
      <c r="F959" s="110" t="s">
        <v>1007</v>
      </c>
      <c r="G959" s="73" t="s">
        <v>11</v>
      </c>
      <c r="H959" s="74">
        <v>1</v>
      </c>
      <c r="I959" s="157"/>
      <c r="J959" s="451">
        <f>H959*I959</f>
        <v>0</v>
      </c>
      <c r="K959" s="101"/>
      <c r="L959" s="376"/>
      <c r="M959" s="377"/>
      <c r="N959" s="377"/>
      <c r="O959" s="377"/>
      <c r="P959" s="377"/>
      <c r="Q959" s="377"/>
      <c r="R959" s="377"/>
      <c r="S959" s="104"/>
      <c r="AP959" s="80"/>
      <c r="AR959" s="80"/>
      <c r="AS959" s="80"/>
      <c r="AW959" s="80"/>
      <c r="BC959" s="81"/>
      <c r="BD959" s="81"/>
      <c r="BE959" s="81"/>
      <c r="BF959" s="81"/>
      <c r="BG959" s="81"/>
      <c r="BH959" s="80"/>
      <c r="BI959" s="81"/>
      <c r="BJ959" s="80"/>
      <c r="BK959" s="80"/>
    </row>
    <row r="960" spans="2:63" s="79" customFormat="1" ht="14.25" customHeight="1">
      <c r="B960" s="70"/>
      <c r="C960" s="186"/>
      <c r="D960" s="186"/>
      <c r="E960" s="552" t="s">
        <v>1008</v>
      </c>
      <c r="F960" s="187" t="s">
        <v>872</v>
      </c>
      <c r="G960" s="188" t="s">
        <v>11</v>
      </c>
      <c r="H960" s="189">
        <v>1</v>
      </c>
      <c r="I960" s="182"/>
      <c r="J960" s="452">
        <f>H960*I960</f>
        <v>0</v>
      </c>
      <c r="K960" s="101"/>
      <c r="L960" s="378"/>
      <c r="M960" s="377"/>
      <c r="N960" s="377"/>
      <c r="O960" s="377"/>
      <c r="P960" s="377"/>
      <c r="Q960" s="377"/>
      <c r="R960" s="377"/>
      <c r="S960" s="104"/>
      <c r="AP960" s="80"/>
      <c r="AR960" s="80"/>
      <c r="AS960" s="80"/>
      <c r="AW960" s="80"/>
      <c r="BC960" s="81"/>
      <c r="BD960" s="81"/>
      <c r="BE960" s="81"/>
      <c r="BF960" s="81"/>
      <c r="BG960" s="81"/>
      <c r="BH960" s="80"/>
      <c r="BI960" s="81"/>
      <c r="BJ960" s="80"/>
      <c r="BK960" s="80"/>
    </row>
    <row r="961" spans="8:11" ht="0.75" customHeight="1" hidden="1">
      <c r="H961" s="612"/>
      <c r="I961" s="476"/>
      <c r="J961" s="430"/>
      <c r="K961" s="466"/>
    </row>
    <row r="962" spans="2:63" s="79" customFormat="1" ht="15" customHeight="1" hidden="1">
      <c r="B962" s="70"/>
      <c r="C962" s="118"/>
      <c r="D962" s="118"/>
      <c r="E962" s="119"/>
      <c r="F962" s="154"/>
      <c r="G962" s="155"/>
      <c r="H962" s="607"/>
      <c r="I962" s="157"/>
      <c r="J962" s="456"/>
      <c r="K962" s="101"/>
      <c r="L962" s="376"/>
      <c r="M962" s="377"/>
      <c r="N962" s="377"/>
      <c r="O962" s="377"/>
      <c r="P962" s="377"/>
      <c r="Q962" s="377"/>
      <c r="R962" s="377"/>
      <c r="S962" s="104"/>
      <c r="AP962" s="80"/>
      <c r="AR962" s="80"/>
      <c r="AS962" s="80"/>
      <c r="AW962" s="80"/>
      <c r="BC962" s="81"/>
      <c r="BD962" s="81"/>
      <c r="BE962" s="81"/>
      <c r="BF962" s="81"/>
      <c r="BG962" s="81"/>
      <c r="BH962" s="80"/>
      <c r="BI962" s="81"/>
      <c r="BJ962" s="80"/>
      <c r="BK962" s="80"/>
    </row>
    <row r="963" spans="2:61" s="6" customFormat="1" ht="17.25" customHeight="1">
      <c r="B963" s="313"/>
      <c r="C963" s="314"/>
      <c r="D963" s="315" t="s">
        <v>210</v>
      </c>
      <c r="E963" s="553">
        <v>721</v>
      </c>
      <c r="F963" s="599" t="s">
        <v>671</v>
      </c>
      <c r="G963" s="314"/>
      <c r="H963" s="604"/>
      <c r="I963" s="484"/>
      <c r="J963" s="485"/>
      <c r="K963" s="472"/>
      <c r="L963" s="379"/>
      <c r="M963" s="379"/>
      <c r="N963" s="380"/>
      <c r="O963" s="379"/>
      <c r="P963" s="380"/>
      <c r="Q963" s="379"/>
      <c r="R963" s="380"/>
      <c r="S963" s="379"/>
      <c r="AP963" s="60"/>
      <c r="AR963" s="61"/>
      <c r="AS963" s="61"/>
      <c r="AW963" s="60"/>
      <c r="BI963" s="62"/>
    </row>
    <row r="964" spans="2:61" s="6" customFormat="1" ht="17.25" customHeight="1">
      <c r="B964" s="313"/>
      <c r="C964" s="317"/>
      <c r="D964" s="316" t="s">
        <v>210</v>
      </c>
      <c r="E964" s="554" t="s">
        <v>1051</v>
      </c>
      <c r="F964" s="602" t="s">
        <v>224</v>
      </c>
      <c r="G964" s="317"/>
      <c r="H964" s="605"/>
      <c r="I964" s="487"/>
      <c r="J964" s="486"/>
      <c r="K964" s="472"/>
      <c r="L964" s="379"/>
      <c r="M964" s="379"/>
      <c r="N964" s="380"/>
      <c r="O964" s="379"/>
      <c r="P964" s="380"/>
      <c r="Q964" s="379"/>
      <c r="R964" s="380"/>
      <c r="S964" s="379"/>
      <c r="AP964" s="60"/>
      <c r="AR964" s="61"/>
      <c r="AS964" s="61"/>
      <c r="AW964" s="60"/>
      <c r="BI964" s="62"/>
    </row>
    <row r="965" spans="2:61" s="95" customFormat="1" ht="18" customHeight="1">
      <c r="B965" s="94"/>
      <c r="C965" s="223"/>
      <c r="D965" s="318" t="s">
        <v>210</v>
      </c>
      <c r="E965" s="555" t="s">
        <v>1063</v>
      </c>
      <c r="F965" s="600" t="s">
        <v>672</v>
      </c>
      <c r="G965" s="223"/>
      <c r="H965" s="223"/>
      <c r="I965" s="479"/>
      <c r="J965" s="488"/>
      <c r="K965" s="433"/>
      <c r="L965" s="161"/>
      <c r="M965" s="161"/>
      <c r="N965" s="375"/>
      <c r="O965" s="161"/>
      <c r="P965" s="375"/>
      <c r="Q965" s="161"/>
      <c r="R965" s="375"/>
      <c r="S965" s="161"/>
      <c r="AP965" s="96"/>
      <c r="AR965" s="97"/>
      <c r="AS965" s="97"/>
      <c r="AW965" s="96"/>
      <c r="BI965" s="98"/>
    </row>
    <row r="966" spans="2:63" s="67" customFormat="1" ht="15.75" customHeight="1" hidden="1">
      <c r="B966" s="63"/>
      <c r="C966" s="310"/>
      <c r="D966" s="310" t="s">
        <v>340</v>
      </c>
      <c r="E966" s="556" t="s">
        <v>886</v>
      </c>
      <c r="F966" s="311" t="s">
        <v>887</v>
      </c>
      <c r="G966" s="312" t="s">
        <v>11</v>
      </c>
      <c r="H966" s="613">
        <v>0</v>
      </c>
      <c r="I966" s="157"/>
      <c r="J966" s="457">
        <f aca="true" t="shared" si="10" ref="J966:J974">ROUND(I966*H966,2)</f>
        <v>0</v>
      </c>
      <c r="K966" s="473"/>
      <c r="L966" s="381"/>
      <c r="M966" s="382"/>
      <c r="N966" s="382"/>
      <c r="O966" s="382"/>
      <c r="P966" s="382"/>
      <c r="Q966" s="382"/>
      <c r="R966" s="382"/>
      <c r="S966" s="383"/>
      <c r="AP966" s="68"/>
      <c r="AR966" s="68"/>
      <c r="AS966" s="68"/>
      <c r="AW966" s="68"/>
      <c r="BC966" s="69"/>
      <c r="BD966" s="69"/>
      <c r="BE966" s="69"/>
      <c r="BF966" s="69"/>
      <c r="BG966" s="69"/>
      <c r="BH966" s="68"/>
      <c r="BI966" s="69"/>
      <c r="BJ966" s="68"/>
      <c r="BK966" s="68"/>
    </row>
    <row r="967" spans="2:63" s="79" customFormat="1" ht="15.75" customHeight="1" hidden="1">
      <c r="B967" s="70"/>
      <c r="C967" s="87"/>
      <c r="D967" s="87" t="s">
        <v>360</v>
      </c>
      <c r="E967" s="557" t="s">
        <v>888</v>
      </c>
      <c r="F967" s="88" t="s">
        <v>889</v>
      </c>
      <c r="G967" s="89" t="s">
        <v>280</v>
      </c>
      <c r="H967" s="611"/>
      <c r="I967" s="157"/>
      <c r="J967" s="450">
        <f t="shared" si="10"/>
        <v>0</v>
      </c>
      <c r="K967" s="101"/>
      <c r="L967" s="378"/>
      <c r="M967" s="377"/>
      <c r="N967" s="377"/>
      <c r="O967" s="377"/>
      <c r="P967" s="377"/>
      <c r="Q967" s="377"/>
      <c r="R967" s="377"/>
      <c r="S967" s="104"/>
      <c r="AP967" s="80"/>
      <c r="AR967" s="80"/>
      <c r="AS967" s="80"/>
      <c r="AW967" s="80"/>
      <c r="BC967" s="81"/>
      <c r="BD967" s="81"/>
      <c r="BE967" s="81"/>
      <c r="BF967" s="81"/>
      <c r="BG967" s="81"/>
      <c r="BH967" s="80"/>
      <c r="BI967" s="81"/>
      <c r="BJ967" s="80"/>
      <c r="BK967" s="80"/>
    </row>
    <row r="968" spans="2:63" s="79" customFormat="1" ht="15.75" customHeight="1">
      <c r="B968" s="70"/>
      <c r="C968" s="87"/>
      <c r="D968" s="87" t="s">
        <v>360</v>
      </c>
      <c r="E968" s="557" t="s">
        <v>890</v>
      </c>
      <c r="F968" s="230" t="s">
        <v>392</v>
      </c>
      <c r="G968" s="89" t="s">
        <v>867</v>
      </c>
      <c r="H968" s="90">
        <v>1</v>
      </c>
      <c r="I968" s="157"/>
      <c r="J968" s="450">
        <f t="shared" si="10"/>
        <v>0</v>
      </c>
      <c r="K968" s="101"/>
      <c r="L968" s="378"/>
      <c r="M968" s="377"/>
      <c r="N968" s="377"/>
      <c r="O968" s="377"/>
      <c r="P968" s="377"/>
      <c r="Q968" s="377"/>
      <c r="R968" s="377"/>
      <c r="S968" s="104"/>
      <c r="AP968" s="80"/>
      <c r="AR968" s="80"/>
      <c r="AS968" s="80"/>
      <c r="AW968" s="80"/>
      <c r="BC968" s="81"/>
      <c r="BD968" s="81"/>
      <c r="BE968" s="81"/>
      <c r="BF968" s="81"/>
      <c r="BG968" s="81"/>
      <c r="BH968" s="80"/>
      <c r="BI968" s="81"/>
      <c r="BJ968" s="80"/>
      <c r="BK968" s="80"/>
    </row>
    <row r="969" spans="1:63" s="67" customFormat="1" ht="15.75" customHeight="1" hidden="1">
      <c r="A969" s="240"/>
      <c r="B969" s="239"/>
      <c r="C969" s="236"/>
      <c r="D969" s="64" t="s">
        <v>340</v>
      </c>
      <c r="E969" s="558" t="s">
        <v>891</v>
      </c>
      <c r="F969" s="65" t="s">
        <v>892</v>
      </c>
      <c r="G969" s="66" t="s">
        <v>11</v>
      </c>
      <c r="H969" s="74"/>
      <c r="I969" s="157"/>
      <c r="J969" s="458">
        <f t="shared" si="10"/>
        <v>0</v>
      </c>
      <c r="K969" s="473"/>
      <c r="L969" s="381"/>
      <c r="M969" s="382"/>
      <c r="N969" s="382"/>
      <c r="O969" s="382"/>
      <c r="P969" s="382"/>
      <c r="Q969" s="382"/>
      <c r="R969" s="382"/>
      <c r="S969" s="383"/>
      <c r="AP969" s="68"/>
      <c r="AR969" s="68"/>
      <c r="AS969" s="68"/>
      <c r="AW969" s="68"/>
      <c r="BC969" s="69"/>
      <c r="BD969" s="69"/>
      <c r="BE969" s="69"/>
      <c r="BF969" s="69"/>
      <c r="BG969" s="69"/>
      <c r="BH969" s="68"/>
      <c r="BI969" s="69"/>
      <c r="BJ969" s="68"/>
      <c r="BK969" s="68"/>
    </row>
    <row r="970" spans="1:63" s="79" customFormat="1" ht="14.25" customHeight="1">
      <c r="A970" s="241"/>
      <c r="B970" s="245"/>
      <c r="C970" s="246"/>
      <c r="D970" s="247" t="s">
        <v>340</v>
      </c>
      <c r="E970" s="559" t="s">
        <v>893</v>
      </c>
      <c r="F970" s="196" t="s">
        <v>443</v>
      </c>
      <c r="G970" s="180" t="s">
        <v>867</v>
      </c>
      <c r="H970" s="181">
        <v>1</v>
      </c>
      <c r="I970" s="182"/>
      <c r="J970" s="452">
        <f t="shared" si="10"/>
        <v>0</v>
      </c>
      <c r="K970" s="101"/>
      <c r="L970" s="376"/>
      <c r="M970" s="377"/>
      <c r="N970" s="377"/>
      <c r="O970" s="377"/>
      <c r="P970" s="377"/>
      <c r="Q970" s="377"/>
      <c r="R970" s="377"/>
      <c r="S970" s="104"/>
      <c r="AP970" s="80"/>
      <c r="AR970" s="80"/>
      <c r="AS970" s="80"/>
      <c r="AW970" s="80"/>
      <c r="BC970" s="81"/>
      <c r="BD970" s="81"/>
      <c r="BE970" s="81"/>
      <c r="BF970" s="81"/>
      <c r="BG970" s="81"/>
      <c r="BH970" s="80"/>
      <c r="BI970" s="81"/>
      <c r="BJ970" s="80"/>
      <c r="BK970" s="80"/>
    </row>
    <row r="971" spans="1:63" s="79" customFormat="1" ht="18" customHeight="1" hidden="1">
      <c r="A971" s="241"/>
      <c r="B971" s="104"/>
      <c r="C971" s="234"/>
      <c r="D971" s="233" t="s">
        <v>360</v>
      </c>
      <c r="E971" s="560" t="s">
        <v>894</v>
      </c>
      <c r="F971" s="244" t="s">
        <v>895</v>
      </c>
      <c r="G971" s="248" t="s">
        <v>11</v>
      </c>
      <c r="H971" s="249"/>
      <c r="I971" s="476"/>
      <c r="J971" s="459">
        <f t="shared" si="10"/>
        <v>0</v>
      </c>
      <c r="K971" s="101"/>
      <c r="L971" s="378"/>
      <c r="M971" s="377"/>
      <c r="N971" s="377"/>
      <c r="O971" s="377"/>
      <c r="P971" s="377"/>
      <c r="Q971" s="377"/>
      <c r="R971" s="377"/>
      <c r="S971" s="104"/>
      <c r="AP971" s="80"/>
      <c r="AR971" s="80"/>
      <c r="AS971" s="80"/>
      <c r="AW971" s="80"/>
      <c r="BC971" s="81"/>
      <c r="BD971" s="81"/>
      <c r="BE971" s="81"/>
      <c r="BF971" s="81"/>
      <c r="BG971" s="81"/>
      <c r="BH971" s="80"/>
      <c r="BI971" s="81"/>
      <c r="BJ971" s="80"/>
      <c r="BK971" s="80"/>
    </row>
    <row r="972" spans="1:63" s="79" customFormat="1" ht="22.5" customHeight="1" hidden="1">
      <c r="A972" s="241"/>
      <c r="B972" s="104"/>
      <c r="C972" s="235"/>
      <c r="D972" s="87" t="s">
        <v>360</v>
      </c>
      <c r="E972" s="557" t="s">
        <v>896</v>
      </c>
      <c r="F972" s="88" t="s">
        <v>897</v>
      </c>
      <c r="G972" s="89" t="s">
        <v>11</v>
      </c>
      <c r="H972" s="90"/>
      <c r="I972" s="157"/>
      <c r="J972" s="450">
        <f t="shared" si="10"/>
        <v>0</v>
      </c>
      <c r="K972" s="101"/>
      <c r="L972" s="378"/>
      <c r="M972" s="377"/>
      <c r="N972" s="377"/>
      <c r="O972" s="377"/>
      <c r="P972" s="377"/>
      <c r="Q972" s="377"/>
      <c r="R972" s="377"/>
      <c r="S972" s="104"/>
      <c r="AP972" s="80"/>
      <c r="AR972" s="80"/>
      <c r="AS972" s="80"/>
      <c r="AW972" s="80"/>
      <c r="BC972" s="81"/>
      <c r="BD972" s="81"/>
      <c r="BE972" s="81"/>
      <c r="BF972" s="81"/>
      <c r="BG972" s="81"/>
      <c r="BH972" s="80"/>
      <c r="BI972" s="81"/>
      <c r="BJ972" s="80"/>
      <c r="BK972" s="80"/>
    </row>
    <row r="973" spans="1:63" s="79" customFormat="1" ht="15.75" customHeight="1" hidden="1">
      <c r="A973" s="241"/>
      <c r="B973" s="104"/>
      <c r="C973" s="232"/>
      <c r="D973" s="71" t="s">
        <v>340</v>
      </c>
      <c r="E973" s="561" t="s">
        <v>898</v>
      </c>
      <c r="F973" s="72" t="s">
        <v>899</v>
      </c>
      <c r="G973" s="73" t="s">
        <v>347</v>
      </c>
      <c r="H973" s="74"/>
      <c r="I973" s="157"/>
      <c r="J973" s="451">
        <f t="shared" si="10"/>
        <v>0</v>
      </c>
      <c r="K973" s="101"/>
      <c r="L973" s="376"/>
      <c r="M973" s="377"/>
      <c r="N973" s="377"/>
      <c r="O973" s="377"/>
      <c r="P973" s="377"/>
      <c r="Q973" s="377"/>
      <c r="R973" s="377"/>
      <c r="S973" s="104"/>
      <c r="AP973" s="80"/>
      <c r="AR973" s="80"/>
      <c r="AS973" s="80"/>
      <c r="AW973" s="80"/>
      <c r="BC973" s="81"/>
      <c r="BD973" s="81"/>
      <c r="BE973" s="81"/>
      <c r="BF973" s="81"/>
      <c r="BG973" s="81"/>
      <c r="BH973" s="80"/>
      <c r="BI973" s="81"/>
      <c r="BJ973" s="80"/>
      <c r="BK973" s="80"/>
    </row>
    <row r="974" spans="1:63" s="79" customFormat="1" ht="18" customHeight="1" hidden="1">
      <c r="A974" s="241"/>
      <c r="B974" s="104"/>
      <c r="C974" s="235"/>
      <c r="D974" s="87" t="s">
        <v>360</v>
      </c>
      <c r="E974" s="557" t="s">
        <v>900</v>
      </c>
      <c r="F974" s="88" t="s">
        <v>901</v>
      </c>
      <c r="G974" s="89" t="s">
        <v>347</v>
      </c>
      <c r="H974" s="90"/>
      <c r="I974" s="157"/>
      <c r="J974" s="450">
        <f t="shared" si="10"/>
        <v>0</v>
      </c>
      <c r="K974" s="101"/>
      <c r="L974" s="378"/>
      <c r="M974" s="377"/>
      <c r="N974" s="377"/>
      <c r="O974" s="377"/>
      <c r="P974" s="377"/>
      <c r="Q974" s="377"/>
      <c r="R974" s="377"/>
      <c r="S974" s="104"/>
      <c r="AP974" s="80"/>
      <c r="AR974" s="80"/>
      <c r="AS974" s="80"/>
      <c r="AW974" s="80"/>
      <c r="BC974" s="81"/>
      <c r="BD974" s="81"/>
      <c r="BE974" s="81"/>
      <c r="BF974" s="81"/>
      <c r="BG974" s="81"/>
      <c r="BH974" s="80"/>
      <c r="BI974" s="81"/>
      <c r="BJ974" s="80"/>
      <c r="BK974" s="80"/>
    </row>
    <row r="975" spans="1:11" ht="11.25" customHeight="1" hidden="1">
      <c r="A975" s="242"/>
      <c r="B975" s="237"/>
      <c r="I975" s="157"/>
      <c r="J975" s="430"/>
      <c r="K975" s="466"/>
    </row>
    <row r="976" spans="1:61" s="95" customFormat="1" ht="18" customHeight="1">
      <c r="A976" s="243"/>
      <c r="B976" s="161"/>
      <c r="C976" s="238"/>
      <c r="D976" s="96"/>
      <c r="E976" s="562" t="s">
        <v>357</v>
      </c>
      <c r="F976" s="111" t="s">
        <v>882</v>
      </c>
      <c r="I976" s="480"/>
      <c r="J976" s="489">
        <f>J977</f>
        <v>0</v>
      </c>
      <c r="K976" s="433"/>
      <c r="L976" s="161"/>
      <c r="M976" s="161"/>
      <c r="N976" s="375"/>
      <c r="O976" s="161"/>
      <c r="P976" s="375"/>
      <c r="Q976" s="161"/>
      <c r="R976" s="375"/>
      <c r="S976" s="161"/>
      <c r="AP976" s="96"/>
      <c r="AR976" s="97"/>
      <c r="AS976" s="97"/>
      <c r="AW976" s="96"/>
      <c r="BI976" s="98"/>
    </row>
    <row r="977" spans="2:63" s="79" customFormat="1" ht="15" customHeight="1">
      <c r="B977" s="70"/>
      <c r="C977" s="87"/>
      <c r="D977" s="87"/>
      <c r="E977" s="551" t="s">
        <v>1040</v>
      </c>
      <c r="F977" s="113" t="s">
        <v>873</v>
      </c>
      <c r="G977" s="89" t="s">
        <v>358</v>
      </c>
      <c r="H977" s="90">
        <v>31</v>
      </c>
      <c r="I977" s="157"/>
      <c r="J977" s="450">
        <f>H977*I977</f>
        <v>0</v>
      </c>
      <c r="K977" s="101"/>
      <c r="L977" s="378"/>
      <c r="M977" s="377"/>
      <c r="N977" s="377"/>
      <c r="O977" s="377"/>
      <c r="P977" s="377"/>
      <c r="Q977" s="377"/>
      <c r="R977" s="377"/>
      <c r="S977" s="104"/>
      <c r="AP977" s="80"/>
      <c r="AR977" s="80"/>
      <c r="AS977" s="80"/>
      <c r="AW977" s="80"/>
      <c r="BC977" s="81"/>
      <c r="BD977" s="81"/>
      <c r="BE977" s="81"/>
      <c r="BF977" s="81"/>
      <c r="BG977" s="81"/>
      <c r="BH977" s="80"/>
      <c r="BI977" s="81"/>
      <c r="BJ977" s="80"/>
      <c r="BK977" s="80"/>
    </row>
    <row r="978" spans="2:61" s="95" customFormat="1" ht="18" customHeight="1">
      <c r="B978" s="94"/>
      <c r="C978" s="223"/>
      <c r="D978" s="224"/>
      <c r="E978" s="563" t="s">
        <v>502</v>
      </c>
      <c r="F978" s="598" t="s">
        <v>1033</v>
      </c>
      <c r="G978" s="223"/>
      <c r="H978" s="223"/>
      <c r="I978" s="479"/>
      <c r="J978" s="587">
        <f>J979+J980+J981+J982+J984+J983</f>
        <v>0</v>
      </c>
      <c r="K978" s="433"/>
      <c r="L978" s="161"/>
      <c r="M978" s="161"/>
      <c r="N978" s="375"/>
      <c r="O978" s="161"/>
      <c r="P978" s="375"/>
      <c r="Q978" s="161"/>
      <c r="R978" s="375"/>
      <c r="S978" s="161"/>
      <c r="AP978" s="96"/>
      <c r="AR978" s="97"/>
      <c r="AS978" s="97"/>
      <c r="AW978" s="96"/>
      <c r="BI978" s="98"/>
    </row>
    <row r="979" spans="2:63" s="79" customFormat="1" ht="15" customHeight="1">
      <c r="B979" s="70"/>
      <c r="C979" s="194"/>
      <c r="D979" s="227"/>
      <c r="E979" s="228" t="s">
        <v>1064</v>
      </c>
      <c r="F979" s="226" t="s">
        <v>1065</v>
      </c>
      <c r="G979" s="199" t="s">
        <v>11</v>
      </c>
      <c r="H979" s="200">
        <v>1</v>
      </c>
      <c r="I979" s="182"/>
      <c r="J979" s="460">
        <f aca="true" t="shared" si="11" ref="J979:J984">H979*I979</f>
        <v>0</v>
      </c>
      <c r="K979" s="101"/>
      <c r="L979" s="376"/>
      <c r="M979" s="377"/>
      <c r="N979" s="377"/>
      <c r="O979" s="377"/>
      <c r="P979" s="377"/>
      <c r="Q979" s="377"/>
      <c r="R979" s="377"/>
      <c r="S979" s="104"/>
      <c r="AP979" s="80"/>
      <c r="AR979" s="80"/>
      <c r="AS979" s="80"/>
      <c r="AW979" s="80"/>
      <c r="BC979" s="81"/>
      <c r="BD979" s="81"/>
      <c r="BE979" s="81"/>
      <c r="BF979" s="81"/>
      <c r="BG979" s="81"/>
      <c r="BH979" s="80"/>
      <c r="BI979" s="81"/>
      <c r="BJ979" s="80"/>
      <c r="BK979" s="80"/>
    </row>
    <row r="980" spans="2:63" s="79" customFormat="1" ht="15" customHeight="1">
      <c r="B980" s="211"/>
      <c r="C980" s="209"/>
      <c r="D980" s="209"/>
      <c r="E980" s="219" t="s">
        <v>390</v>
      </c>
      <c r="F980" s="225" t="s">
        <v>883</v>
      </c>
      <c r="G980" s="205" t="s">
        <v>11</v>
      </c>
      <c r="H980" s="203">
        <v>16</v>
      </c>
      <c r="I980" s="476"/>
      <c r="J980" s="461">
        <f t="shared" si="11"/>
        <v>0</v>
      </c>
      <c r="K980" s="101"/>
      <c r="L980" s="376"/>
      <c r="M980" s="377"/>
      <c r="N980" s="377"/>
      <c r="O980" s="377"/>
      <c r="P980" s="377"/>
      <c r="Q980" s="377"/>
      <c r="R980" s="377"/>
      <c r="S980" s="104"/>
      <c r="AP980" s="80"/>
      <c r="AR980" s="80"/>
      <c r="AS980" s="80"/>
      <c r="AW980" s="80"/>
      <c r="BC980" s="81"/>
      <c r="BD980" s="81"/>
      <c r="BE980" s="81"/>
      <c r="BF980" s="81"/>
      <c r="BG980" s="81"/>
      <c r="BH980" s="80"/>
      <c r="BI980" s="81"/>
      <c r="BJ980" s="80"/>
      <c r="BK980" s="80"/>
    </row>
    <row r="981" spans="2:63" s="79" customFormat="1" ht="15" customHeight="1">
      <c r="B981" s="211"/>
      <c r="C981" s="215"/>
      <c r="D981" s="215"/>
      <c r="E981" s="220" t="s">
        <v>391</v>
      </c>
      <c r="F981" s="207" t="s">
        <v>389</v>
      </c>
      <c r="G981" s="206" t="s">
        <v>11</v>
      </c>
      <c r="H981" s="204">
        <v>16</v>
      </c>
      <c r="I981" s="157"/>
      <c r="J981" s="462">
        <f t="shared" si="11"/>
        <v>0</v>
      </c>
      <c r="K981" s="101"/>
      <c r="L981" s="376"/>
      <c r="M981" s="377"/>
      <c r="N981" s="377"/>
      <c r="O981" s="377"/>
      <c r="P981" s="377"/>
      <c r="Q981" s="377"/>
      <c r="R981" s="377"/>
      <c r="S981" s="104"/>
      <c r="AP981" s="80"/>
      <c r="AR981" s="80"/>
      <c r="AS981" s="80"/>
      <c r="AW981" s="80"/>
      <c r="BC981" s="81"/>
      <c r="BD981" s="81"/>
      <c r="BE981" s="81"/>
      <c r="BF981" s="81"/>
      <c r="BG981" s="81"/>
      <c r="BH981" s="80"/>
      <c r="BI981" s="81"/>
      <c r="BJ981" s="80"/>
      <c r="BK981" s="80"/>
    </row>
    <row r="982" spans="2:63" s="129" customFormat="1" ht="15" customHeight="1">
      <c r="B982" s="213"/>
      <c r="C982" s="216"/>
      <c r="D982" s="217"/>
      <c r="E982" s="218" t="s">
        <v>354</v>
      </c>
      <c r="F982" s="214" t="s">
        <v>884</v>
      </c>
      <c r="G982" s="222" t="s">
        <v>347</v>
      </c>
      <c r="H982" s="606">
        <f>H984</f>
        <v>130</v>
      </c>
      <c r="I982" s="157"/>
      <c r="J982" s="462">
        <f t="shared" si="11"/>
        <v>0</v>
      </c>
      <c r="K982" s="474"/>
      <c r="L982" s="384"/>
      <c r="M982" s="385"/>
      <c r="N982" s="385"/>
      <c r="O982" s="385"/>
      <c r="P982" s="385"/>
      <c r="Q982" s="385"/>
      <c r="R982" s="385"/>
      <c r="S982" s="197"/>
      <c r="AP982" s="130"/>
      <c r="AR982" s="130"/>
      <c r="AS982" s="130"/>
      <c r="AW982" s="130"/>
      <c r="BC982" s="198"/>
      <c r="BD982" s="198"/>
      <c r="BE982" s="198"/>
      <c r="BF982" s="198"/>
      <c r="BG982" s="198"/>
      <c r="BH982" s="130"/>
      <c r="BI982" s="198"/>
      <c r="BJ982" s="130"/>
      <c r="BK982" s="130"/>
    </row>
    <row r="983" spans="2:63" s="129" customFormat="1" ht="15" customHeight="1">
      <c r="B983" s="213"/>
      <c r="C983" s="216"/>
      <c r="D983" s="402"/>
      <c r="E983" s="403" t="s">
        <v>503</v>
      </c>
      <c r="F983" s="404" t="s">
        <v>885</v>
      </c>
      <c r="G983" s="437" t="s">
        <v>11</v>
      </c>
      <c r="H983" s="603">
        <v>1</v>
      </c>
      <c r="I983" s="157"/>
      <c r="J983" s="463">
        <f>H983*I983</f>
        <v>0</v>
      </c>
      <c r="K983" s="474"/>
      <c r="L983" s="384"/>
      <c r="M983" s="385"/>
      <c r="N983" s="385"/>
      <c r="O983" s="385"/>
      <c r="P983" s="385"/>
      <c r="Q983" s="385"/>
      <c r="R983" s="385"/>
      <c r="S983" s="197"/>
      <c r="AP983" s="130"/>
      <c r="AR983" s="130"/>
      <c r="AS983" s="130"/>
      <c r="AW983" s="130"/>
      <c r="BC983" s="198"/>
      <c r="BD983" s="198"/>
      <c r="BE983" s="198"/>
      <c r="BF983" s="198"/>
      <c r="BG983" s="198"/>
      <c r="BH983" s="130"/>
      <c r="BI983" s="198"/>
      <c r="BJ983" s="130"/>
      <c r="BK983" s="130"/>
    </row>
    <row r="984" spans="2:63" s="79" customFormat="1" ht="15" customHeight="1">
      <c r="B984" s="210"/>
      <c r="C984" s="208"/>
      <c r="D984" s="201"/>
      <c r="E984" s="212" t="s">
        <v>355</v>
      </c>
      <c r="F984" s="202" t="s">
        <v>171</v>
      </c>
      <c r="G984" s="221" t="s">
        <v>11</v>
      </c>
      <c r="H984" s="181">
        <v>130</v>
      </c>
      <c r="I984" s="182"/>
      <c r="J984" s="464">
        <f t="shared" si="11"/>
        <v>0</v>
      </c>
      <c r="K984" s="101"/>
      <c r="L984" s="376"/>
      <c r="M984" s="377"/>
      <c r="N984" s="377"/>
      <c r="O984" s="377"/>
      <c r="P984" s="377"/>
      <c r="Q984" s="377"/>
      <c r="R984" s="377"/>
      <c r="S984" s="104"/>
      <c r="AP984" s="80"/>
      <c r="AR984" s="80"/>
      <c r="AS984" s="80"/>
      <c r="AW984" s="80"/>
      <c r="BC984" s="81"/>
      <c r="BD984" s="81"/>
      <c r="BE984" s="81"/>
      <c r="BF984" s="81"/>
      <c r="BG984" s="81"/>
      <c r="BH984" s="80"/>
      <c r="BI984" s="81"/>
      <c r="BJ984" s="80"/>
      <c r="BK984" s="80"/>
    </row>
    <row r="985" spans="2:61" s="95" customFormat="1" ht="18" customHeight="1">
      <c r="B985" s="94"/>
      <c r="D985" s="96"/>
      <c r="E985" s="535" t="s">
        <v>733</v>
      </c>
      <c r="F985" s="111" t="s">
        <v>149</v>
      </c>
      <c r="I985" s="479"/>
      <c r="J985" s="588">
        <f>J986+J987+J998+J999</f>
        <v>0</v>
      </c>
      <c r="K985" s="433"/>
      <c r="L985" s="161"/>
      <c r="M985" s="161"/>
      <c r="N985" s="375"/>
      <c r="O985" s="161"/>
      <c r="P985" s="375"/>
      <c r="Q985" s="161"/>
      <c r="R985" s="375"/>
      <c r="S985" s="161"/>
      <c r="AP985" s="96"/>
      <c r="AR985" s="97"/>
      <c r="AS985" s="97"/>
      <c r="AW985" s="96"/>
      <c r="BI985" s="98"/>
    </row>
    <row r="986" spans="2:63" s="79" customFormat="1" ht="15" customHeight="1">
      <c r="B986" s="70"/>
      <c r="C986" s="71"/>
      <c r="D986" s="71"/>
      <c r="E986" s="114" t="s">
        <v>150</v>
      </c>
      <c r="F986" s="110" t="s">
        <v>151</v>
      </c>
      <c r="G986" s="73" t="s">
        <v>152</v>
      </c>
      <c r="H986" s="74">
        <v>50</v>
      </c>
      <c r="I986" s="157"/>
      <c r="J986" s="449">
        <f>H986*I986</f>
        <v>0</v>
      </c>
      <c r="K986" s="101"/>
      <c r="L986" s="376"/>
      <c r="M986" s="377"/>
      <c r="N986" s="377"/>
      <c r="O986" s="377"/>
      <c r="P986" s="377"/>
      <c r="Q986" s="377"/>
      <c r="R986" s="377"/>
      <c r="S986" s="104"/>
      <c r="AP986" s="80"/>
      <c r="AR986" s="80"/>
      <c r="AS986" s="80"/>
      <c r="AW986" s="80"/>
      <c r="BC986" s="81"/>
      <c r="BD986" s="81"/>
      <c r="BE986" s="81"/>
      <c r="BF986" s="81"/>
      <c r="BG986" s="81"/>
      <c r="BH986" s="80"/>
      <c r="BI986" s="81"/>
      <c r="BJ986" s="80"/>
      <c r="BK986" s="80"/>
    </row>
    <row r="987" spans="2:63" s="79" customFormat="1" ht="27" customHeight="1">
      <c r="B987" s="70"/>
      <c r="C987" s="71"/>
      <c r="D987" s="71"/>
      <c r="E987" s="114" t="s">
        <v>153</v>
      </c>
      <c r="F987" s="110" t="s">
        <v>866</v>
      </c>
      <c r="G987" s="73" t="s">
        <v>343</v>
      </c>
      <c r="H987" s="74">
        <v>111</v>
      </c>
      <c r="I987" s="157"/>
      <c r="J987" s="449">
        <f aca="true" t="shared" si="12" ref="J987:J998">H987*I987</f>
        <v>0</v>
      </c>
      <c r="K987" s="101"/>
      <c r="L987" s="376"/>
      <c r="M987" s="377"/>
      <c r="N987" s="377"/>
      <c r="O987" s="377"/>
      <c r="P987" s="377"/>
      <c r="Q987" s="377"/>
      <c r="R987" s="377"/>
      <c r="S987" s="104"/>
      <c r="AP987" s="80"/>
      <c r="AR987" s="80"/>
      <c r="AS987" s="80"/>
      <c r="AW987" s="80"/>
      <c r="BC987" s="81"/>
      <c r="BD987" s="81"/>
      <c r="BE987" s="81"/>
      <c r="BF987" s="81"/>
      <c r="BG987" s="81"/>
      <c r="BH987" s="80"/>
      <c r="BI987" s="81"/>
      <c r="BJ987" s="80"/>
      <c r="BK987" s="80"/>
    </row>
    <row r="988" spans="2:49" s="92" customFormat="1" ht="12.75" customHeight="1" hidden="1">
      <c r="B988" s="91"/>
      <c r="D988" s="84"/>
      <c r="E988" s="130" t="s">
        <v>298</v>
      </c>
      <c r="F988" s="108" t="s">
        <v>92</v>
      </c>
      <c r="H988" s="609"/>
      <c r="I988" s="157"/>
      <c r="J988" s="449">
        <f t="shared" si="12"/>
        <v>0</v>
      </c>
      <c r="K988" s="102"/>
      <c r="L988" s="105"/>
      <c r="M988" s="105"/>
      <c r="N988" s="105"/>
      <c r="O988" s="105"/>
      <c r="P988" s="105"/>
      <c r="Q988" s="105"/>
      <c r="R988" s="105"/>
      <c r="S988" s="105"/>
      <c r="AR988" s="93"/>
      <c r="AS988" s="93"/>
      <c r="AW988" s="93"/>
    </row>
    <row r="989" spans="2:49" s="83" customFormat="1" ht="12.75" customHeight="1" hidden="1">
      <c r="B989" s="82"/>
      <c r="D989" s="84"/>
      <c r="E989" s="130" t="s">
        <v>298</v>
      </c>
      <c r="F989" s="109" t="s">
        <v>154</v>
      </c>
      <c r="H989" s="610"/>
      <c r="I989" s="157"/>
      <c r="J989" s="449">
        <f t="shared" si="12"/>
        <v>0</v>
      </c>
      <c r="K989" s="100"/>
      <c r="L989" s="103"/>
      <c r="M989" s="103"/>
      <c r="N989" s="103"/>
      <c r="O989" s="103"/>
      <c r="P989" s="103"/>
      <c r="Q989" s="103"/>
      <c r="R989" s="103"/>
      <c r="S989" s="103"/>
      <c r="AR989" s="85"/>
      <c r="AS989" s="85"/>
      <c r="AW989" s="85"/>
    </row>
    <row r="990" spans="2:49" s="92" customFormat="1" ht="12.75" customHeight="1" hidden="1">
      <c r="B990" s="91"/>
      <c r="D990" s="84"/>
      <c r="E990" s="130" t="s">
        <v>298</v>
      </c>
      <c r="F990" s="108" t="s">
        <v>93</v>
      </c>
      <c r="H990" s="609"/>
      <c r="I990" s="157"/>
      <c r="J990" s="449">
        <f t="shared" si="12"/>
        <v>0</v>
      </c>
      <c r="K990" s="102"/>
      <c r="L990" s="105"/>
      <c r="M990" s="105"/>
      <c r="N990" s="105"/>
      <c r="O990" s="105"/>
      <c r="P990" s="105"/>
      <c r="Q990" s="105"/>
      <c r="R990" s="105"/>
      <c r="S990" s="105"/>
      <c r="AR990" s="93"/>
      <c r="AS990" s="93"/>
      <c r="AW990" s="93"/>
    </row>
    <row r="991" spans="2:49" s="83" customFormat="1" ht="12.75" customHeight="1" hidden="1">
      <c r="B991" s="82"/>
      <c r="D991" s="84"/>
      <c r="E991" s="130" t="s">
        <v>298</v>
      </c>
      <c r="F991" s="109" t="s">
        <v>155</v>
      </c>
      <c r="H991" s="610"/>
      <c r="I991" s="157"/>
      <c r="J991" s="449">
        <f t="shared" si="12"/>
        <v>0</v>
      </c>
      <c r="K991" s="100"/>
      <c r="L991" s="103"/>
      <c r="M991" s="103"/>
      <c r="N991" s="103"/>
      <c r="O991" s="103"/>
      <c r="P991" s="103"/>
      <c r="Q991" s="103"/>
      <c r="R991" s="103"/>
      <c r="S991" s="103"/>
      <c r="AR991" s="85"/>
      <c r="AS991" s="85"/>
      <c r="AW991" s="85"/>
    </row>
    <row r="992" spans="2:49" s="92" customFormat="1" ht="12.75" customHeight="1" hidden="1">
      <c r="B992" s="91"/>
      <c r="D992" s="84"/>
      <c r="E992" s="130" t="s">
        <v>298</v>
      </c>
      <c r="F992" s="108" t="s">
        <v>94</v>
      </c>
      <c r="H992" s="609"/>
      <c r="I992" s="157"/>
      <c r="J992" s="449">
        <f t="shared" si="12"/>
        <v>0</v>
      </c>
      <c r="K992" s="102"/>
      <c r="L992" s="105"/>
      <c r="M992" s="105"/>
      <c r="N992" s="105"/>
      <c r="O992" s="105"/>
      <c r="P992" s="105"/>
      <c r="Q992" s="105"/>
      <c r="R992" s="105"/>
      <c r="S992" s="105"/>
      <c r="AR992" s="93"/>
      <c r="AS992" s="93"/>
      <c r="AW992" s="93"/>
    </row>
    <row r="993" spans="2:49" s="83" customFormat="1" ht="12.75" customHeight="1" hidden="1">
      <c r="B993" s="82"/>
      <c r="D993" s="84"/>
      <c r="E993" s="130" t="s">
        <v>298</v>
      </c>
      <c r="F993" s="109" t="s">
        <v>156</v>
      </c>
      <c r="H993" s="610"/>
      <c r="I993" s="157"/>
      <c r="J993" s="449">
        <f t="shared" si="12"/>
        <v>0</v>
      </c>
      <c r="K993" s="100"/>
      <c r="L993" s="103"/>
      <c r="M993" s="103"/>
      <c r="N993" s="103"/>
      <c r="O993" s="103"/>
      <c r="P993" s="103"/>
      <c r="Q993" s="103"/>
      <c r="R993" s="103"/>
      <c r="S993" s="103"/>
      <c r="AR993" s="85"/>
      <c r="AS993" s="85"/>
      <c r="AW993" s="85"/>
    </row>
    <row r="994" spans="2:63" s="79" customFormat="1" ht="33.75" customHeight="1" hidden="1">
      <c r="B994" s="70"/>
      <c r="C994" s="71"/>
      <c r="D994" s="71"/>
      <c r="E994" s="114" t="s">
        <v>157</v>
      </c>
      <c r="F994" s="110" t="s">
        <v>158</v>
      </c>
      <c r="G994" s="73" t="s">
        <v>11</v>
      </c>
      <c r="H994" s="601"/>
      <c r="I994" s="157"/>
      <c r="J994" s="449">
        <f t="shared" si="12"/>
        <v>0</v>
      </c>
      <c r="K994" s="101"/>
      <c r="L994" s="376"/>
      <c r="M994" s="377"/>
      <c r="N994" s="377"/>
      <c r="O994" s="377"/>
      <c r="P994" s="377"/>
      <c r="Q994" s="377"/>
      <c r="R994" s="377"/>
      <c r="S994" s="104"/>
      <c r="AP994" s="80"/>
      <c r="AR994" s="80"/>
      <c r="AS994" s="80"/>
      <c r="AW994" s="80"/>
      <c r="BC994" s="81"/>
      <c r="BD994" s="81"/>
      <c r="BE994" s="81"/>
      <c r="BF994" s="81"/>
      <c r="BG994" s="81"/>
      <c r="BH994" s="80"/>
      <c r="BI994" s="81"/>
      <c r="BJ994" s="80"/>
      <c r="BK994" s="80"/>
    </row>
    <row r="995" spans="2:63" s="79" customFormat="1" ht="16.5" customHeight="1" hidden="1">
      <c r="B995" s="70"/>
      <c r="C995" s="71"/>
      <c r="D995" s="71"/>
      <c r="E995" s="114" t="s">
        <v>159</v>
      </c>
      <c r="F995" s="110" t="s">
        <v>160</v>
      </c>
      <c r="G995" s="73" t="s">
        <v>11</v>
      </c>
      <c r="H995" s="601"/>
      <c r="I995" s="157"/>
      <c r="J995" s="449">
        <f t="shared" si="12"/>
        <v>0</v>
      </c>
      <c r="K995" s="101"/>
      <c r="L995" s="376"/>
      <c r="M995" s="377"/>
      <c r="N995" s="377"/>
      <c r="O995" s="377"/>
      <c r="P995" s="377"/>
      <c r="Q995" s="377"/>
      <c r="R995" s="377"/>
      <c r="S995" s="104"/>
      <c r="AP995" s="80"/>
      <c r="AR995" s="80"/>
      <c r="AS995" s="80"/>
      <c r="AW995" s="80"/>
      <c r="BC995" s="81"/>
      <c r="BD995" s="81"/>
      <c r="BE995" s="81"/>
      <c r="BF995" s="81"/>
      <c r="BG995" s="81"/>
      <c r="BH995" s="80"/>
      <c r="BI995" s="81"/>
      <c r="BJ995" s="80"/>
      <c r="BK995" s="80"/>
    </row>
    <row r="996" spans="2:49" s="83" customFormat="1" ht="12.75" customHeight="1" hidden="1">
      <c r="B996" s="82"/>
      <c r="D996" s="84"/>
      <c r="E996" s="130" t="s">
        <v>298</v>
      </c>
      <c r="F996" s="109" t="s">
        <v>161</v>
      </c>
      <c r="H996" s="610"/>
      <c r="I996" s="157"/>
      <c r="J996" s="449">
        <f t="shared" si="12"/>
        <v>0</v>
      </c>
      <c r="K996" s="100"/>
      <c r="L996" s="103"/>
      <c r="M996" s="103"/>
      <c r="N996" s="103"/>
      <c r="O996" s="103"/>
      <c r="P996" s="103"/>
      <c r="Q996" s="103"/>
      <c r="R996" s="103"/>
      <c r="S996" s="103"/>
      <c r="AR996" s="85"/>
      <c r="AS996" s="85"/>
      <c r="AW996" s="85"/>
    </row>
    <row r="997" spans="2:63" s="79" customFormat="1" ht="19.5" customHeight="1">
      <c r="B997" s="70"/>
      <c r="C997" s="71"/>
      <c r="D997" s="71" t="s">
        <v>340</v>
      </c>
      <c r="E997" s="114" t="s">
        <v>904</v>
      </c>
      <c r="F997" s="114" t="s">
        <v>173</v>
      </c>
      <c r="G997" s="73" t="s">
        <v>172</v>
      </c>
      <c r="H997" s="74">
        <f>H998*26</f>
        <v>234.39000000000001</v>
      </c>
      <c r="I997" s="157"/>
      <c r="J997" s="597">
        <f>ROUND(I997*H997,2)</f>
        <v>0</v>
      </c>
      <c r="K997" s="448"/>
      <c r="L997" s="76"/>
      <c r="M997" s="77">
        <v>0.002</v>
      </c>
      <c r="N997" s="77">
        <f>M997*H997</f>
        <v>0.46878000000000003</v>
      </c>
      <c r="O997" s="77">
        <v>0</v>
      </c>
      <c r="P997" s="77">
        <f>O997*H997</f>
        <v>0</v>
      </c>
      <c r="Q997" s="77">
        <v>0</v>
      </c>
      <c r="R997" s="78">
        <f>Q997*H997</f>
        <v>0</v>
      </c>
      <c r="AP997" s="80" t="s">
        <v>342</v>
      </c>
      <c r="AR997" s="80" t="s">
        <v>340</v>
      </c>
      <c r="AS997" s="80" t="s">
        <v>220</v>
      </c>
      <c r="AW997" s="80" t="s">
        <v>339</v>
      </c>
      <c r="BC997" s="81">
        <f>IF(L997="základní",J997,0)</f>
        <v>0</v>
      </c>
      <c r="BD997" s="81">
        <f>IF(L997="snížená",J997,0)</f>
        <v>0</v>
      </c>
      <c r="BE997" s="81">
        <f>IF(L997="zákl. přenesená",J997,0)</f>
        <v>0</v>
      </c>
      <c r="BF997" s="81">
        <f>IF(L997="sníž. přenesená",J997,0)</f>
        <v>0</v>
      </c>
      <c r="BG997" s="81">
        <f>IF(L997="nulová",J997,0)</f>
        <v>0</v>
      </c>
      <c r="BH997" s="80" t="s">
        <v>218</v>
      </c>
      <c r="BI997" s="81">
        <f>ROUND(I997*H997,2)</f>
        <v>0</v>
      </c>
      <c r="BJ997" s="80" t="s">
        <v>342</v>
      </c>
      <c r="BK997" s="80" t="s">
        <v>905</v>
      </c>
    </row>
    <row r="998" spans="2:63" s="79" customFormat="1" ht="26.25" customHeight="1">
      <c r="B998" s="70"/>
      <c r="C998" s="175"/>
      <c r="D998" s="175"/>
      <c r="E998" s="178" t="s">
        <v>906</v>
      </c>
      <c r="F998" s="179" t="s">
        <v>377</v>
      </c>
      <c r="G998" s="180" t="s">
        <v>878</v>
      </c>
      <c r="H998" s="181">
        <v>9.015</v>
      </c>
      <c r="I998" s="182"/>
      <c r="J998" s="453">
        <f t="shared" si="12"/>
        <v>0</v>
      </c>
      <c r="K998" s="101"/>
      <c r="L998" s="376"/>
      <c r="M998" s="377"/>
      <c r="N998" s="377"/>
      <c r="O998" s="377"/>
      <c r="P998" s="377"/>
      <c r="Q998" s="377"/>
      <c r="R998" s="377"/>
      <c r="S998" s="104"/>
      <c r="AP998" s="80"/>
      <c r="AR998" s="80"/>
      <c r="AS998" s="80"/>
      <c r="AW998" s="80"/>
      <c r="BC998" s="81"/>
      <c r="BD998" s="81"/>
      <c r="BE998" s="81"/>
      <c r="BF998" s="81"/>
      <c r="BG998" s="81"/>
      <c r="BH998" s="80"/>
      <c r="BI998" s="81"/>
      <c r="BJ998" s="80"/>
      <c r="BK998" s="80"/>
    </row>
    <row r="999" spans="2:63" s="79" customFormat="1" ht="15.75" customHeight="1">
      <c r="B999" s="70"/>
      <c r="C999" s="194"/>
      <c r="D999" s="183"/>
      <c r="E999" s="591" t="s">
        <v>162</v>
      </c>
      <c r="F999" s="592" t="s">
        <v>163</v>
      </c>
      <c r="G999" s="593" t="s">
        <v>11</v>
      </c>
      <c r="H999" s="594">
        <v>1</v>
      </c>
      <c r="I999" s="595"/>
      <c r="J999" s="596">
        <f>ROUND(I999*H999,2)</f>
        <v>0</v>
      </c>
      <c r="K999" s="101"/>
      <c r="L999" s="376"/>
      <c r="M999" s="377"/>
      <c r="N999" s="377"/>
      <c r="O999" s="377"/>
      <c r="P999" s="377"/>
      <c r="Q999" s="377"/>
      <c r="R999" s="377"/>
      <c r="S999" s="104"/>
      <c r="AP999" s="80"/>
      <c r="AR999" s="80"/>
      <c r="AS999" s="80"/>
      <c r="AW999" s="80"/>
      <c r="BC999" s="81"/>
      <c r="BD999" s="81"/>
      <c r="BE999" s="81"/>
      <c r="BF999" s="81"/>
      <c r="BG999" s="81"/>
      <c r="BH999" s="80"/>
      <c r="BI999" s="81"/>
      <c r="BJ999" s="80"/>
      <c r="BK999" s="80"/>
    </row>
    <row r="1000" spans="2:61" s="95" customFormat="1" ht="18" customHeight="1">
      <c r="B1000" s="190"/>
      <c r="C1000" s="195"/>
      <c r="D1000" s="96"/>
      <c r="E1000" s="535" t="s">
        <v>164</v>
      </c>
      <c r="F1000" s="432" t="s">
        <v>165</v>
      </c>
      <c r="I1000" s="481"/>
      <c r="J1000" s="489">
        <f>J1001</f>
        <v>0</v>
      </c>
      <c r="K1000" s="433"/>
      <c r="L1000" s="161"/>
      <c r="M1000" s="161"/>
      <c r="N1000" s="375"/>
      <c r="O1000" s="161"/>
      <c r="P1000" s="375"/>
      <c r="Q1000" s="161"/>
      <c r="R1000" s="375"/>
      <c r="S1000" s="161"/>
      <c r="AP1000" s="96"/>
      <c r="AR1000" s="97"/>
      <c r="AS1000" s="97"/>
      <c r="AW1000" s="96"/>
      <c r="BI1000" s="98"/>
    </row>
    <row r="1001" spans="2:63" s="129" customFormat="1" ht="24.75" customHeight="1">
      <c r="B1001" s="400"/>
      <c r="C1001" s="401"/>
      <c r="D1001" s="401"/>
      <c r="E1001" s="178" t="s">
        <v>166</v>
      </c>
      <c r="F1001" s="179" t="s">
        <v>174</v>
      </c>
      <c r="G1001" s="438" t="s">
        <v>878</v>
      </c>
      <c r="H1001" s="439">
        <v>19.966</v>
      </c>
      <c r="I1001" s="182"/>
      <c r="J1001" s="465">
        <f>H1001*I1001</f>
        <v>0</v>
      </c>
      <c r="K1001" s="474"/>
      <c r="L1001" s="384"/>
      <c r="M1001" s="385"/>
      <c r="N1001" s="385"/>
      <c r="O1001" s="385"/>
      <c r="P1001" s="385"/>
      <c r="Q1001" s="385"/>
      <c r="R1001" s="385"/>
      <c r="S1001" s="197"/>
      <c r="AP1001" s="130"/>
      <c r="AR1001" s="130"/>
      <c r="AS1001" s="130"/>
      <c r="AW1001" s="130"/>
      <c r="BC1001" s="198"/>
      <c r="BD1001" s="198"/>
      <c r="BE1001" s="198"/>
      <c r="BF1001" s="198"/>
      <c r="BG1001" s="198"/>
      <c r="BH1001" s="130"/>
      <c r="BI1001" s="198"/>
      <c r="BJ1001" s="130"/>
      <c r="BK1001" s="130"/>
    </row>
    <row r="1002" ht="8.25" customHeight="1">
      <c r="B1002" s="490"/>
    </row>
  </sheetData>
  <sheetProtection formatColumns="0" formatRows="0" autoFilter="0"/>
  <mergeCells count="9">
    <mergeCell ref="F176:G176"/>
    <mergeCell ref="F54:G54"/>
    <mergeCell ref="G33:H33"/>
    <mergeCell ref="E170:H170"/>
    <mergeCell ref="E172:H172"/>
    <mergeCell ref="E9:H9"/>
    <mergeCell ref="E46:H46"/>
    <mergeCell ref="E48:H48"/>
    <mergeCell ref="E27:J27"/>
  </mergeCells>
  <printOptions/>
  <pageMargins left="0.91" right="0.16" top="0.44" bottom="0.66" header="0" footer="0"/>
  <pageSetup blackAndWhite="1" fitToHeight="100" horizontalDpi="600" verticalDpi="600" orientation="landscape" paperSize="9" scale="83" r:id="rId1"/>
  <headerFooter scaleWithDoc="0" alignWithMargins="0">
    <oddFooter>&amp;CStrana &amp;P z &amp;N</oddFooter>
  </headerFooter>
  <rowBreaks count="4" manualBreakCount="4">
    <brk id="40" max="10" man="1"/>
    <brk id="164" max="10" man="1"/>
    <brk id="629" max="10" man="1"/>
    <brk id="97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66"/>
  <sheetViews>
    <sheetView view="pageBreakPreview" zoomScaleNormal="110" zoomScaleSheetLayoutView="100" workbookViewId="0" topLeftCell="A1">
      <selection activeCell="I45" sqref="I45"/>
    </sheetView>
  </sheetViews>
  <sheetFormatPr defaultColWidth="9.140625" defaultRowHeight="12"/>
  <cols>
    <col min="1" max="1" width="0.71875" style="255" customWidth="1"/>
    <col min="2" max="2" width="8.421875" style="255" customWidth="1"/>
    <col min="3" max="3" width="15.00390625" style="255" customWidth="1"/>
    <col min="4" max="4" width="55.140625" style="255" customWidth="1"/>
    <col min="5" max="5" width="5.8515625" style="255" customWidth="1"/>
    <col min="6" max="6" width="12.28125" style="255" customWidth="1"/>
    <col min="7" max="7" width="17.421875" style="255" customWidth="1"/>
    <col min="8" max="8" width="13.140625" style="255" customWidth="1"/>
    <col min="9" max="9" width="18.7109375" style="255" customWidth="1"/>
    <col min="10" max="10" width="14.00390625" style="255" customWidth="1"/>
    <col min="11" max="11" width="13.8515625" style="255" customWidth="1"/>
    <col min="12" max="12" width="3.140625" style="255" customWidth="1"/>
    <col min="13" max="16384" width="9.28125" style="255" customWidth="1"/>
  </cols>
  <sheetData>
    <row r="1" spans="2:11" ht="19.5" customHeight="1">
      <c r="B1" s="668" t="s">
        <v>504</v>
      </c>
      <c r="C1" s="668"/>
      <c r="D1" s="668"/>
      <c r="E1" s="668"/>
      <c r="F1" s="668"/>
      <c r="G1" s="668"/>
      <c r="H1" s="668"/>
      <c r="I1" s="668"/>
      <c r="J1" s="668"/>
      <c r="K1" s="668"/>
    </row>
    <row r="2" spans="1:11" ht="15.75" customHeight="1">
      <c r="A2" s="250"/>
      <c r="B2" s="669" t="s">
        <v>497</v>
      </c>
      <c r="C2" s="671" t="s">
        <v>499</v>
      </c>
      <c r="D2" s="252" t="s">
        <v>501</v>
      </c>
      <c r="E2" s="252" t="s">
        <v>396</v>
      </c>
      <c r="F2" s="250" t="s">
        <v>335</v>
      </c>
      <c r="G2" s="250" t="s">
        <v>397</v>
      </c>
      <c r="H2" s="675" t="s">
        <v>500</v>
      </c>
      <c r="I2" s="676"/>
      <c r="J2" s="673" t="s">
        <v>498</v>
      </c>
      <c r="K2" s="674"/>
    </row>
    <row r="3" spans="1:11" ht="21.75" customHeight="1" thickBot="1">
      <c r="A3" s="256"/>
      <c r="B3" s="670"/>
      <c r="C3" s="672"/>
      <c r="D3" s="258"/>
      <c r="E3" s="258"/>
      <c r="F3" s="258"/>
      <c r="G3" s="256" t="s">
        <v>402</v>
      </c>
      <c r="H3" s="259" t="s">
        <v>403</v>
      </c>
      <c r="I3" s="260" t="s">
        <v>388</v>
      </c>
      <c r="J3" s="260" t="s">
        <v>404</v>
      </c>
      <c r="K3" s="260" t="s">
        <v>405</v>
      </c>
    </row>
    <row r="4" spans="1:11" ht="19.5" customHeight="1" thickBot="1">
      <c r="A4" s="261"/>
      <c r="B4" s="262"/>
      <c r="C4" s="263" t="s">
        <v>406</v>
      </c>
      <c r="D4" s="263" t="s">
        <v>407</v>
      </c>
      <c r="E4" s="263"/>
      <c r="F4" s="264"/>
      <c r="G4" s="261"/>
      <c r="H4" s="265"/>
      <c r="I4" s="261"/>
      <c r="J4" s="261"/>
      <c r="K4" s="261"/>
    </row>
    <row r="5" spans="1:11" ht="21.75" customHeight="1">
      <c r="A5" s="254"/>
      <c r="B5" s="254"/>
      <c r="C5" s="266" t="s">
        <v>408</v>
      </c>
      <c r="D5" s="266" t="s">
        <v>409</v>
      </c>
      <c r="E5" s="254"/>
      <c r="F5" s="254"/>
      <c r="G5" s="267"/>
      <c r="H5" s="254"/>
      <c r="I5" s="254"/>
      <c r="J5" s="254"/>
      <c r="K5" s="254"/>
    </row>
    <row r="6" spans="1:11" ht="15">
      <c r="A6" s="254"/>
      <c r="B6" s="254"/>
      <c r="C6" s="254" t="s">
        <v>410</v>
      </c>
      <c r="D6" s="268" t="s">
        <v>411</v>
      </c>
      <c r="E6" s="254"/>
      <c r="F6" s="254"/>
      <c r="G6" s="267"/>
      <c r="H6" s="254"/>
      <c r="I6" s="254"/>
      <c r="J6" s="254"/>
      <c r="K6" s="254"/>
    </row>
    <row r="7" spans="1:11" s="273" customFormat="1" ht="15">
      <c r="A7" s="269"/>
      <c r="B7" s="269"/>
      <c r="C7" s="269"/>
      <c r="D7" s="270" t="s">
        <v>412</v>
      </c>
      <c r="E7" s="269"/>
      <c r="F7" s="269"/>
      <c r="G7" s="271"/>
      <c r="H7" s="269"/>
      <c r="I7" s="272"/>
      <c r="J7" s="269"/>
      <c r="K7" s="254"/>
    </row>
    <row r="8" spans="1:11" s="273" customFormat="1" ht="15">
      <c r="A8" s="269"/>
      <c r="B8" s="269" t="s">
        <v>413</v>
      </c>
      <c r="C8" s="274">
        <v>-4043</v>
      </c>
      <c r="D8" s="274" t="s">
        <v>414</v>
      </c>
      <c r="E8" s="269" t="s">
        <v>347</v>
      </c>
      <c r="F8" s="269">
        <v>11</v>
      </c>
      <c r="G8" s="271"/>
      <c r="H8" s="269"/>
      <c r="I8" s="272">
        <f>F8*G8</f>
        <v>0</v>
      </c>
      <c r="J8" s="269">
        <v>0.00035</v>
      </c>
      <c r="K8" s="254">
        <f>F8*J8</f>
        <v>0.00385</v>
      </c>
    </row>
    <row r="9" spans="1:11" s="273" customFormat="1" ht="15">
      <c r="A9" s="269"/>
      <c r="B9" s="269"/>
      <c r="C9" s="269" t="s">
        <v>415</v>
      </c>
      <c r="D9" s="269" t="s">
        <v>416</v>
      </c>
      <c r="E9" s="269"/>
      <c r="F9" s="269"/>
      <c r="G9" s="271"/>
      <c r="H9" s="275"/>
      <c r="I9" s="275"/>
      <c r="J9" s="269"/>
      <c r="K9" s="269"/>
    </row>
    <row r="10" spans="1:11" s="273" customFormat="1" ht="15">
      <c r="A10" s="269"/>
      <c r="B10" s="269" t="s">
        <v>417</v>
      </c>
      <c r="C10" s="269">
        <v>-4105</v>
      </c>
      <c r="D10" s="269" t="s">
        <v>414</v>
      </c>
      <c r="E10" s="269" t="s">
        <v>860</v>
      </c>
      <c r="F10" s="269">
        <v>11</v>
      </c>
      <c r="G10" s="271"/>
      <c r="H10" s="275"/>
      <c r="I10" s="275">
        <f>F10*G10</f>
        <v>0</v>
      </c>
      <c r="J10" s="269"/>
      <c r="K10" s="269"/>
    </row>
    <row r="11" spans="1:11" s="273" customFormat="1" ht="15">
      <c r="A11" s="269"/>
      <c r="B11" s="269"/>
      <c r="C11" s="269" t="s">
        <v>418</v>
      </c>
      <c r="D11" s="269" t="s">
        <v>419</v>
      </c>
      <c r="E11" s="269"/>
      <c r="F11" s="269"/>
      <c r="G11" s="271"/>
      <c r="H11" s="275"/>
      <c r="I11" s="275"/>
      <c r="J11" s="269"/>
      <c r="K11" s="269"/>
    </row>
    <row r="12" spans="1:11" s="273" customFormat="1" ht="15">
      <c r="A12" s="269"/>
      <c r="B12" s="269" t="s">
        <v>420</v>
      </c>
      <c r="C12" s="269">
        <v>-6521</v>
      </c>
      <c r="D12" s="270" t="s">
        <v>421</v>
      </c>
      <c r="E12" s="269" t="s">
        <v>860</v>
      </c>
      <c r="F12" s="269">
        <v>1</v>
      </c>
      <c r="G12" s="271"/>
      <c r="H12" s="269"/>
      <c r="I12" s="275">
        <f>F12*G12</f>
        <v>0</v>
      </c>
      <c r="J12" s="269">
        <v>0.0005</v>
      </c>
      <c r="K12" s="269">
        <f>F12*J12</f>
        <v>0.0005</v>
      </c>
    </row>
    <row r="13" spans="1:11" s="273" customFormat="1" ht="15">
      <c r="A13" s="269"/>
      <c r="B13" s="269"/>
      <c r="C13" s="269" t="s">
        <v>422</v>
      </c>
      <c r="D13" s="270" t="s">
        <v>423</v>
      </c>
      <c r="E13" s="269"/>
      <c r="F13" s="269"/>
      <c r="G13" s="271"/>
      <c r="H13" s="275"/>
      <c r="I13" s="275"/>
      <c r="J13" s="269"/>
      <c r="K13" s="269"/>
    </row>
    <row r="14" spans="1:11" s="273" customFormat="1" ht="15">
      <c r="A14" s="269"/>
      <c r="B14" s="269" t="s">
        <v>424</v>
      </c>
      <c r="C14" s="269">
        <v>-112</v>
      </c>
      <c r="D14" s="269" t="s">
        <v>414</v>
      </c>
      <c r="E14" s="269" t="s">
        <v>347</v>
      </c>
      <c r="F14" s="269">
        <v>11</v>
      </c>
      <c r="G14" s="271"/>
      <c r="H14" s="269"/>
      <c r="I14" s="275">
        <f>F14*G14</f>
        <v>0</v>
      </c>
      <c r="J14" s="269"/>
      <c r="K14" s="269"/>
    </row>
    <row r="15" spans="1:11" s="273" customFormat="1" ht="15">
      <c r="A15" s="269"/>
      <c r="B15" s="269"/>
      <c r="C15" s="269" t="s">
        <v>425</v>
      </c>
      <c r="D15" s="270" t="s">
        <v>426</v>
      </c>
      <c r="E15" s="269"/>
      <c r="F15" s="269"/>
      <c r="G15" s="271"/>
      <c r="H15" s="275"/>
      <c r="I15" s="275"/>
      <c r="J15" s="269"/>
      <c r="K15" s="269"/>
    </row>
    <row r="16" spans="1:11" s="273" customFormat="1" ht="15">
      <c r="A16" s="269"/>
      <c r="B16" s="269"/>
      <c r="C16" s="269">
        <v>-1102</v>
      </c>
      <c r="D16" s="269" t="s">
        <v>427</v>
      </c>
      <c r="E16" s="269" t="s">
        <v>878</v>
      </c>
      <c r="F16" s="269">
        <f>SUM(K7:K12)</f>
        <v>0.00435</v>
      </c>
      <c r="G16" s="271"/>
      <c r="H16" s="269"/>
      <c r="I16" s="275">
        <f>F16*G16</f>
        <v>0</v>
      </c>
      <c r="J16" s="269"/>
      <c r="K16" s="269"/>
    </row>
    <row r="17" spans="1:11" s="273" customFormat="1" ht="6" customHeight="1">
      <c r="A17" s="269"/>
      <c r="B17" s="269"/>
      <c r="C17" s="269"/>
      <c r="D17" s="270"/>
      <c r="E17" s="269"/>
      <c r="F17" s="269"/>
      <c r="G17" s="271"/>
      <c r="H17" s="275"/>
      <c r="I17" s="275"/>
      <c r="J17" s="269"/>
      <c r="K17" s="269"/>
    </row>
    <row r="18" spans="1:11" s="280" customFormat="1" ht="15.75">
      <c r="A18" s="276"/>
      <c r="B18" s="276"/>
      <c r="C18" s="276" t="s">
        <v>175</v>
      </c>
      <c r="D18" s="277" t="s">
        <v>428</v>
      </c>
      <c r="E18" s="276"/>
      <c r="F18" s="276"/>
      <c r="G18" s="278"/>
      <c r="H18" s="279"/>
      <c r="I18" s="279">
        <f>SUM(I7:I16)</f>
        <v>0</v>
      </c>
      <c r="J18" s="276"/>
      <c r="K18" s="276"/>
    </row>
    <row r="19" spans="1:11" ht="21" customHeight="1">
      <c r="A19" s="290"/>
      <c r="B19" s="290"/>
      <c r="C19" s="276" t="s">
        <v>430</v>
      </c>
      <c r="D19" s="277" t="s">
        <v>1049</v>
      </c>
      <c r="E19" s="269"/>
      <c r="F19" s="269"/>
      <c r="G19" s="271"/>
      <c r="H19" s="269"/>
      <c r="I19" s="269"/>
      <c r="J19" s="269"/>
      <c r="K19" s="269"/>
    </row>
    <row r="20" spans="1:11" ht="16.5" customHeight="1">
      <c r="A20" s="254"/>
      <c r="B20" s="254"/>
      <c r="C20" s="269" t="s">
        <v>431</v>
      </c>
      <c r="D20" s="270" t="s">
        <v>432</v>
      </c>
      <c r="E20" s="269"/>
      <c r="F20" s="269"/>
      <c r="G20" s="271"/>
      <c r="H20" s="275"/>
      <c r="I20" s="275"/>
      <c r="J20" s="269"/>
      <c r="K20" s="269"/>
    </row>
    <row r="21" spans="1:11" ht="16.5" customHeight="1">
      <c r="A21" s="254"/>
      <c r="B21" s="254" t="s">
        <v>413</v>
      </c>
      <c r="C21" s="269">
        <v>-5102</v>
      </c>
      <c r="D21" s="269" t="s">
        <v>433</v>
      </c>
      <c r="E21" s="269" t="s">
        <v>860</v>
      </c>
      <c r="F21" s="269">
        <v>5</v>
      </c>
      <c r="G21" s="271"/>
      <c r="H21" s="275"/>
      <c r="I21" s="275">
        <f>F21*G21</f>
        <v>0</v>
      </c>
      <c r="J21" s="269">
        <v>0.0002</v>
      </c>
      <c r="K21" s="269">
        <f>F21*J21</f>
        <v>0.001</v>
      </c>
    </row>
    <row r="22" spans="1:11" ht="16.5" customHeight="1">
      <c r="A22" s="254"/>
      <c r="B22" s="254"/>
      <c r="C22" s="269" t="s">
        <v>434</v>
      </c>
      <c r="D22" s="270" t="s">
        <v>435</v>
      </c>
      <c r="E22" s="269"/>
      <c r="F22" s="269"/>
      <c r="G22" s="271"/>
      <c r="H22" s="275"/>
      <c r="I22" s="275"/>
      <c r="J22" s="269"/>
      <c r="K22" s="269"/>
    </row>
    <row r="23" spans="1:11" ht="15">
      <c r="A23" s="254"/>
      <c r="B23" s="254" t="s">
        <v>417</v>
      </c>
      <c r="C23" s="269">
        <v>-4102</v>
      </c>
      <c r="D23" s="269" t="s">
        <v>436</v>
      </c>
      <c r="E23" s="269" t="s">
        <v>878</v>
      </c>
      <c r="F23" s="269">
        <f>K21</f>
        <v>0.001</v>
      </c>
      <c r="G23" s="271"/>
      <c r="H23" s="275"/>
      <c r="I23" s="275">
        <f>F23*G23</f>
        <v>0</v>
      </c>
      <c r="J23" s="269"/>
      <c r="K23" s="269"/>
    </row>
    <row r="24" spans="1:11" ht="18.75" customHeight="1">
      <c r="A24" s="254"/>
      <c r="B24" s="254"/>
      <c r="C24" s="266"/>
      <c r="D24" s="291" t="s">
        <v>437</v>
      </c>
      <c r="E24" s="269"/>
      <c r="F24" s="269"/>
      <c r="G24" s="271"/>
      <c r="H24" s="275"/>
      <c r="I24" s="279">
        <f>SUM(I21:I23)</f>
        <v>0</v>
      </c>
      <c r="J24" s="269"/>
      <c r="K24" s="269"/>
    </row>
    <row r="25" spans="1:11" ht="3" customHeight="1">
      <c r="A25" s="254"/>
      <c r="B25" s="254"/>
      <c r="C25" s="269"/>
      <c r="D25" s="269"/>
      <c r="E25" s="269"/>
      <c r="F25" s="269"/>
      <c r="G25" s="271"/>
      <c r="H25" s="269"/>
      <c r="I25" s="269"/>
      <c r="J25" s="269"/>
      <c r="K25" s="269"/>
    </row>
    <row r="26" spans="1:11" ht="15" hidden="1">
      <c r="A26" s="254"/>
      <c r="B26" s="254"/>
      <c r="C26" s="269"/>
      <c r="D26" s="269"/>
      <c r="E26" s="269"/>
      <c r="F26" s="269"/>
      <c r="G26" s="271"/>
      <c r="H26" s="269"/>
      <c r="I26" s="275"/>
      <c r="J26" s="269"/>
      <c r="K26" s="269"/>
    </row>
    <row r="27" spans="1:11" ht="15.75" hidden="1">
      <c r="A27" s="254"/>
      <c r="B27" s="254"/>
      <c r="C27" s="276"/>
      <c r="D27" s="269"/>
      <c r="E27" s="269"/>
      <c r="F27" s="269"/>
      <c r="G27" s="271"/>
      <c r="H27" s="269"/>
      <c r="I27" s="275"/>
      <c r="J27" s="269"/>
      <c r="K27" s="269"/>
    </row>
    <row r="28" spans="1:11" ht="15.75" hidden="1">
      <c r="A28" s="254"/>
      <c r="B28" s="254"/>
      <c r="C28" s="276"/>
      <c r="D28" s="276"/>
      <c r="E28" s="269"/>
      <c r="F28" s="269"/>
      <c r="G28" s="271"/>
      <c r="H28" s="269"/>
      <c r="I28" s="279"/>
      <c r="J28" s="269"/>
      <c r="K28" s="269"/>
    </row>
    <row r="29" spans="1:11" ht="15.75" hidden="1">
      <c r="A29" s="254"/>
      <c r="B29" s="254"/>
      <c r="C29" s="276"/>
      <c r="D29" s="276"/>
      <c r="E29" s="269"/>
      <c r="F29" s="269"/>
      <c r="G29" s="271"/>
      <c r="H29" s="269"/>
      <c r="I29" s="275"/>
      <c r="J29" s="269"/>
      <c r="K29" s="269"/>
    </row>
    <row r="30" spans="1:11" ht="15.75" hidden="1">
      <c r="A30" s="292"/>
      <c r="B30" s="292"/>
      <c r="C30" s="293"/>
      <c r="D30" s="293"/>
      <c r="E30" s="269"/>
      <c r="F30" s="269"/>
      <c r="G30" s="271"/>
      <c r="H30" s="269"/>
      <c r="I30" s="275"/>
      <c r="J30" s="269"/>
      <c r="K30" s="269"/>
    </row>
    <row r="31" spans="1:11" ht="15.75" hidden="1">
      <c r="A31" s="254"/>
      <c r="B31" s="254"/>
      <c r="C31" s="276"/>
      <c r="D31" s="276"/>
      <c r="E31" s="269"/>
      <c r="F31" s="269"/>
      <c r="G31" s="271"/>
      <c r="H31" s="269"/>
      <c r="I31" s="275"/>
      <c r="J31" s="269"/>
      <c r="K31" s="269"/>
    </row>
    <row r="32" spans="1:11" ht="15" hidden="1">
      <c r="A32" s="254"/>
      <c r="B32" s="254"/>
      <c r="C32" s="269"/>
      <c r="D32" s="269"/>
      <c r="E32" s="269"/>
      <c r="F32" s="269"/>
      <c r="G32" s="271"/>
      <c r="H32" s="275"/>
      <c r="I32" s="275"/>
      <c r="J32" s="269"/>
      <c r="K32" s="269"/>
    </row>
    <row r="33" spans="1:11" ht="15" hidden="1">
      <c r="A33" s="254"/>
      <c r="B33" s="254"/>
      <c r="C33" s="269"/>
      <c r="D33" s="269"/>
      <c r="E33" s="269"/>
      <c r="F33" s="269"/>
      <c r="G33" s="271"/>
      <c r="H33" s="269"/>
      <c r="I33" s="275"/>
      <c r="J33" s="269"/>
      <c r="K33" s="269"/>
    </row>
    <row r="34" spans="1:11" ht="15" hidden="1">
      <c r="A34" s="254"/>
      <c r="B34" s="254"/>
      <c r="C34" s="269"/>
      <c r="D34" s="269"/>
      <c r="E34" s="269"/>
      <c r="F34" s="269"/>
      <c r="G34" s="271"/>
      <c r="H34" s="269"/>
      <c r="I34" s="275"/>
      <c r="J34" s="269"/>
      <c r="K34" s="269"/>
    </row>
    <row r="35" spans="1:11" ht="15" hidden="1">
      <c r="A35" s="254"/>
      <c r="B35" s="254"/>
      <c r="C35" s="269"/>
      <c r="D35" s="269"/>
      <c r="E35" s="269"/>
      <c r="F35" s="269"/>
      <c r="G35" s="271"/>
      <c r="H35" s="269"/>
      <c r="I35" s="275"/>
      <c r="J35" s="269"/>
      <c r="K35" s="269"/>
    </row>
    <row r="36" spans="1:11" ht="15" hidden="1">
      <c r="A36" s="254"/>
      <c r="B36" s="254"/>
      <c r="C36" s="269"/>
      <c r="D36" s="269"/>
      <c r="E36" s="269"/>
      <c r="F36" s="269"/>
      <c r="G36" s="271"/>
      <c r="H36" s="269"/>
      <c r="I36" s="275"/>
      <c r="J36" s="269"/>
      <c r="K36" s="269"/>
    </row>
    <row r="37" spans="1:11" ht="15" hidden="1">
      <c r="A37" s="254"/>
      <c r="B37" s="254"/>
      <c r="C37" s="269"/>
      <c r="D37" s="269"/>
      <c r="E37" s="269"/>
      <c r="F37" s="269"/>
      <c r="G37" s="271"/>
      <c r="H37" s="269"/>
      <c r="I37" s="275"/>
      <c r="J37" s="269"/>
      <c r="K37" s="269"/>
    </row>
    <row r="38" spans="1:11" ht="15" hidden="1">
      <c r="A38" s="254"/>
      <c r="B38" s="254"/>
      <c r="C38" s="269"/>
      <c r="D38" s="269"/>
      <c r="E38" s="269"/>
      <c r="F38" s="269"/>
      <c r="G38" s="271"/>
      <c r="H38" s="269"/>
      <c r="I38" s="275"/>
      <c r="J38" s="269"/>
      <c r="K38" s="269"/>
    </row>
    <row r="39" spans="1:11" ht="15.75">
      <c r="A39" s="294"/>
      <c r="B39" s="266" t="s">
        <v>438</v>
      </c>
      <c r="C39" s="276"/>
      <c r="D39" s="276"/>
      <c r="E39" s="274"/>
      <c r="F39" s="274"/>
      <c r="G39" s="295"/>
      <c r="H39" s="274"/>
      <c r="I39" s="274"/>
      <c r="J39" s="274"/>
      <c r="K39" s="274"/>
    </row>
    <row r="40" spans="1:11" ht="15.75">
      <c r="A40" s="296"/>
      <c r="B40" s="296"/>
      <c r="C40" s="296" t="s">
        <v>406</v>
      </c>
      <c r="D40" s="296" t="s">
        <v>439</v>
      </c>
      <c r="E40" s="294"/>
      <c r="F40" s="294"/>
      <c r="G40" s="297"/>
      <c r="H40" s="294"/>
      <c r="I40" s="294"/>
      <c r="J40" s="294"/>
      <c r="K40" s="294"/>
    </row>
    <row r="41" spans="1:11" ht="15">
      <c r="A41" s="254"/>
      <c r="B41" s="254"/>
      <c r="C41" s="269" t="s">
        <v>175</v>
      </c>
      <c r="D41" s="269" t="s">
        <v>440</v>
      </c>
      <c r="E41" s="269"/>
      <c r="F41" s="269"/>
      <c r="G41" s="271"/>
      <c r="H41" s="269"/>
      <c r="I41" s="275"/>
      <c r="J41" s="269"/>
      <c r="K41" s="275"/>
    </row>
    <row r="42" spans="1:11" ht="8.25" customHeight="1">
      <c r="A42" s="254"/>
      <c r="B42" s="254"/>
      <c r="C42" s="269"/>
      <c r="D42" s="269"/>
      <c r="E42" s="269"/>
      <c r="F42" s="269"/>
      <c r="G42" s="271"/>
      <c r="H42" s="269"/>
      <c r="I42" s="275"/>
      <c r="J42" s="269"/>
      <c r="K42" s="269"/>
    </row>
    <row r="43" spans="1:11" ht="16.5" thickBot="1">
      <c r="A43" s="298"/>
      <c r="B43" s="298"/>
      <c r="C43" s="289" t="s">
        <v>430</v>
      </c>
      <c r="D43" s="289" t="s">
        <v>441</v>
      </c>
      <c r="E43" s="289"/>
      <c r="F43" s="289"/>
      <c r="G43" s="299"/>
      <c r="H43" s="289"/>
      <c r="I43" s="300"/>
      <c r="J43" s="269"/>
      <c r="K43" s="269"/>
    </row>
    <row r="44" spans="1:11" ht="16.5" thickBot="1">
      <c r="A44" s="254"/>
      <c r="B44" s="298"/>
      <c r="C44" s="274"/>
      <c r="D44" s="301"/>
      <c r="E44" s="301"/>
      <c r="F44" s="301"/>
      <c r="G44" s="302"/>
      <c r="H44" s="301"/>
      <c r="I44" s="301"/>
      <c r="J44" s="269"/>
      <c r="K44" s="269"/>
    </row>
    <row r="45" spans="1:11" ht="16.5" thickBot="1">
      <c r="A45" s="298"/>
      <c r="B45" s="298"/>
      <c r="C45" s="303"/>
      <c r="D45" s="304" t="s">
        <v>442</v>
      </c>
      <c r="E45" s="305"/>
      <c r="F45" s="305"/>
      <c r="G45" s="306"/>
      <c r="H45" s="305"/>
      <c r="I45" s="307"/>
      <c r="J45" s="284"/>
      <c r="K45" s="269"/>
    </row>
    <row r="46" spans="1:11" ht="15" hidden="1">
      <c r="A46" s="254"/>
      <c r="B46" s="254"/>
      <c r="C46" s="269"/>
      <c r="D46" s="269"/>
      <c r="E46" s="269"/>
      <c r="F46" s="269"/>
      <c r="G46" s="271"/>
      <c r="H46" s="269"/>
      <c r="I46" s="275"/>
      <c r="J46" s="269"/>
      <c r="K46" s="269"/>
    </row>
    <row r="47" spans="1:11" ht="15" hidden="1">
      <c r="A47" s="254"/>
      <c r="B47" s="254"/>
      <c r="C47" s="269"/>
      <c r="D47" s="269"/>
      <c r="E47" s="269"/>
      <c r="F47" s="269"/>
      <c r="G47" s="271"/>
      <c r="H47" s="269"/>
      <c r="I47" s="269"/>
      <c r="J47" s="269"/>
      <c r="K47" s="269"/>
    </row>
    <row r="48" spans="1:11" ht="15" hidden="1">
      <c r="A48" s="254"/>
      <c r="B48" s="254"/>
      <c r="C48" s="269"/>
      <c r="D48" s="269"/>
      <c r="E48" s="269"/>
      <c r="F48" s="269"/>
      <c r="G48" s="271"/>
      <c r="H48" s="269"/>
      <c r="I48" s="275"/>
      <c r="J48" s="269"/>
      <c r="K48" s="269"/>
    </row>
    <row r="49" spans="1:11" ht="15.75" hidden="1">
      <c r="A49" s="254"/>
      <c r="B49" s="254"/>
      <c r="C49" s="276"/>
      <c r="D49" s="269"/>
      <c r="E49" s="269"/>
      <c r="F49" s="269"/>
      <c r="G49" s="271"/>
      <c r="H49" s="269"/>
      <c r="I49" s="275"/>
      <c r="J49" s="269"/>
      <c r="K49" s="269"/>
    </row>
    <row r="50" spans="1:11" ht="15.75" hidden="1">
      <c r="A50" s="254"/>
      <c r="B50" s="254"/>
      <c r="C50" s="276"/>
      <c r="D50" s="276"/>
      <c r="E50" s="269"/>
      <c r="F50" s="269"/>
      <c r="G50" s="271"/>
      <c r="H50" s="269"/>
      <c r="I50" s="279"/>
      <c r="J50" s="269"/>
      <c r="K50" s="269"/>
    </row>
    <row r="51" spans="1:11" ht="15.75" hidden="1">
      <c r="A51" s="254"/>
      <c r="B51" s="254"/>
      <c r="C51" s="276"/>
      <c r="D51" s="276"/>
      <c r="E51" s="269"/>
      <c r="F51" s="269"/>
      <c r="G51" s="271"/>
      <c r="H51" s="269"/>
      <c r="I51" s="275"/>
      <c r="J51" s="269"/>
      <c r="K51" s="269"/>
    </row>
    <row r="52" spans="1:11" ht="15.75" hidden="1">
      <c r="A52" s="292"/>
      <c r="B52" s="292"/>
      <c r="C52" s="293"/>
      <c r="D52" s="293"/>
      <c r="E52" s="269"/>
      <c r="F52" s="269"/>
      <c r="G52" s="271"/>
      <c r="H52" s="269"/>
      <c r="I52" s="275"/>
      <c r="J52" s="269"/>
      <c r="K52" s="269"/>
    </row>
    <row r="53" spans="1:11" ht="15.75" hidden="1">
      <c r="A53" s="254"/>
      <c r="B53" s="254"/>
      <c r="C53" s="276"/>
      <c r="D53" s="276"/>
      <c r="E53" s="269"/>
      <c r="F53" s="269"/>
      <c r="G53" s="271"/>
      <c r="H53" s="269"/>
      <c r="I53" s="275"/>
      <c r="J53" s="269"/>
      <c r="K53" s="269"/>
    </row>
    <row r="54" spans="1:11" ht="15" hidden="1">
      <c r="A54" s="254"/>
      <c r="B54" s="254"/>
      <c r="C54" s="269"/>
      <c r="D54" s="269"/>
      <c r="E54" s="269"/>
      <c r="F54" s="269"/>
      <c r="G54" s="271"/>
      <c r="H54" s="275"/>
      <c r="I54" s="275"/>
      <c r="J54" s="269"/>
      <c r="K54" s="269"/>
    </row>
    <row r="55" spans="1:11" ht="15" hidden="1">
      <c r="A55" s="254"/>
      <c r="B55" s="254"/>
      <c r="C55" s="269"/>
      <c r="D55" s="269"/>
      <c r="E55" s="269"/>
      <c r="F55" s="269"/>
      <c r="G55" s="271"/>
      <c r="H55" s="269"/>
      <c r="I55" s="275"/>
      <c r="J55" s="269"/>
      <c r="K55" s="269"/>
    </row>
    <row r="56" spans="1:11" ht="15" hidden="1">
      <c r="A56" s="254"/>
      <c r="B56" s="254"/>
      <c r="C56" s="269"/>
      <c r="D56" s="269"/>
      <c r="E56" s="269"/>
      <c r="F56" s="269"/>
      <c r="G56" s="271"/>
      <c r="H56" s="269"/>
      <c r="I56" s="275"/>
      <c r="J56" s="269"/>
      <c r="K56" s="269"/>
    </row>
    <row r="57" spans="1:11" ht="15" hidden="1">
      <c r="A57" s="254"/>
      <c r="B57" s="254"/>
      <c r="C57" s="269"/>
      <c r="D57" s="269"/>
      <c r="E57" s="269"/>
      <c r="F57" s="269"/>
      <c r="G57" s="271"/>
      <c r="H57" s="269"/>
      <c r="I57" s="275"/>
      <c r="J57" s="269"/>
      <c r="K57" s="269"/>
    </row>
    <row r="58" spans="1:11" ht="15" hidden="1">
      <c r="A58" s="254"/>
      <c r="B58" s="254"/>
      <c r="C58" s="269"/>
      <c r="D58" s="269"/>
      <c r="E58" s="269"/>
      <c r="F58" s="269"/>
      <c r="G58" s="271"/>
      <c r="H58" s="269"/>
      <c r="I58" s="275"/>
      <c r="J58" s="269"/>
      <c r="K58" s="269"/>
    </row>
    <row r="59" spans="1:11" ht="15" hidden="1">
      <c r="A59" s="254"/>
      <c r="B59" s="254"/>
      <c r="C59" s="269"/>
      <c r="D59" s="269"/>
      <c r="E59" s="269"/>
      <c r="F59" s="269"/>
      <c r="G59" s="271"/>
      <c r="H59" s="269"/>
      <c r="I59" s="275"/>
      <c r="J59" s="269"/>
      <c r="K59" s="269"/>
    </row>
    <row r="60" spans="1:11" ht="15" hidden="1">
      <c r="A60" s="254"/>
      <c r="B60" s="254"/>
      <c r="C60" s="269"/>
      <c r="D60" s="269"/>
      <c r="E60" s="269"/>
      <c r="F60" s="269"/>
      <c r="G60" s="271"/>
      <c r="H60" s="269"/>
      <c r="I60" s="275"/>
      <c r="J60" s="269"/>
      <c r="K60" s="269"/>
    </row>
    <row r="61" spans="1:11" ht="15" hidden="1">
      <c r="A61" s="254"/>
      <c r="B61" s="254"/>
      <c r="C61" s="269"/>
      <c r="D61" s="269"/>
      <c r="E61" s="269"/>
      <c r="F61" s="269"/>
      <c r="G61" s="271"/>
      <c r="H61" s="269"/>
      <c r="I61" s="275"/>
      <c r="J61" s="269"/>
      <c r="K61" s="269"/>
    </row>
    <row r="62" spans="1:11" ht="15" hidden="1">
      <c r="A62" s="254"/>
      <c r="B62" s="254"/>
      <c r="C62" s="269"/>
      <c r="D62" s="269"/>
      <c r="E62" s="269"/>
      <c r="F62" s="269"/>
      <c r="G62" s="271"/>
      <c r="H62" s="269"/>
      <c r="I62" s="269"/>
      <c r="J62" s="269"/>
      <c r="K62" s="269"/>
    </row>
    <row r="63" spans="1:11" ht="15.75" hidden="1">
      <c r="A63" s="254"/>
      <c r="B63" s="254"/>
      <c r="C63" s="276"/>
      <c r="D63" s="276"/>
      <c r="E63" s="269"/>
      <c r="F63" s="269"/>
      <c r="G63" s="271"/>
      <c r="H63" s="269"/>
      <c r="I63" s="279"/>
      <c r="J63" s="269"/>
      <c r="K63" s="269"/>
    </row>
    <row r="64" spans="1:11" ht="15.75" hidden="1">
      <c r="A64" s="254"/>
      <c r="B64" s="254"/>
      <c r="C64" s="276"/>
      <c r="D64" s="276"/>
      <c r="E64" s="269"/>
      <c r="F64" s="269"/>
      <c r="G64" s="269"/>
      <c r="H64" s="269"/>
      <c r="I64" s="275"/>
      <c r="J64" s="269"/>
      <c r="K64" s="269"/>
    </row>
    <row r="65" spans="3:11" ht="15" hidden="1">
      <c r="C65" s="273"/>
      <c r="D65" s="273"/>
      <c r="E65" s="273"/>
      <c r="F65" s="273"/>
      <c r="G65" s="273"/>
      <c r="H65" s="273"/>
      <c r="I65" s="273"/>
      <c r="J65" s="273"/>
      <c r="K65" s="273"/>
    </row>
    <row r="66" spans="3:11" ht="15" hidden="1">
      <c r="C66" s="273"/>
      <c r="D66" s="273"/>
      <c r="E66" s="273"/>
      <c r="F66" s="273"/>
      <c r="G66" s="273"/>
      <c r="H66" s="273"/>
      <c r="I66" s="273"/>
      <c r="J66" s="273"/>
      <c r="K66" s="273"/>
    </row>
  </sheetData>
  <sheetProtection/>
  <mergeCells count="5">
    <mergeCell ref="B1:K1"/>
    <mergeCell ref="B2:B3"/>
    <mergeCell ref="C2:C3"/>
    <mergeCell ref="J2:K2"/>
    <mergeCell ref="H2:I2"/>
  </mergeCells>
  <printOptions/>
  <pageMargins left="0.5" right="0.34" top="0.56" bottom="0.7480314960629921" header="0.31496062992125984" footer="0.31496062992125984"/>
  <pageSetup fitToHeight="0" horizontalDpi="600" verticalDpi="600" orientation="landscape" paperSize="9" r:id="rId1"/>
  <headerFooter alignWithMargins="0">
    <oddHeader>&amp;L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98"/>
  <sheetViews>
    <sheetView view="pageBreakPreview" zoomScale="110" zoomScaleNormal="110" zoomScaleSheetLayoutView="110" zoomScalePageLayoutView="0" workbookViewId="0" topLeftCell="A1">
      <selection activeCell="I31" sqref="I31"/>
    </sheetView>
  </sheetViews>
  <sheetFormatPr defaultColWidth="9.140625" defaultRowHeight="12"/>
  <cols>
    <col min="1" max="1" width="1.1484375" style="320" customWidth="1"/>
    <col min="2" max="2" width="11.7109375" style="320" customWidth="1"/>
    <col min="3" max="3" width="17.140625" style="320" customWidth="1"/>
    <col min="4" max="4" width="45.00390625" style="320" customWidth="1"/>
    <col min="5" max="5" width="5.421875" style="320" customWidth="1"/>
    <col min="6" max="6" width="9.7109375" style="320" customWidth="1"/>
    <col min="7" max="7" width="17.00390625" style="320" customWidth="1"/>
    <col min="8" max="8" width="16.28125" style="320" customWidth="1"/>
    <col min="9" max="9" width="18.8515625" style="320" customWidth="1"/>
    <col min="10" max="10" width="12.28125" style="320" customWidth="1"/>
    <col min="11" max="11" width="12.140625" style="320" customWidth="1"/>
    <col min="12" max="16384" width="9.28125" style="320" customWidth="1"/>
  </cols>
  <sheetData>
    <row r="1" spans="2:11" ht="12.75">
      <c r="B1" s="679" t="s">
        <v>505</v>
      </c>
      <c r="C1" s="679"/>
      <c r="D1" s="679"/>
      <c r="E1" s="679"/>
      <c r="F1" s="679"/>
      <c r="G1" s="679"/>
      <c r="H1" s="679"/>
      <c r="I1" s="679"/>
      <c r="J1" s="679"/>
      <c r="K1" s="679"/>
    </row>
    <row r="2" spans="1:11" s="330" customFormat="1" ht="12.75">
      <c r="A2" s="337"/>
      <c r="B2" s="669" t="s">
        <v>497</v>
      </c>
      <c r="C2" s="338" t="s">
        <v>395</v>
      </c>
      <c r="D2" s="338" t="s">
        <v>501</v>
      </c>
      <c r="E2" s="338" t="s">
        <v>396</v>
      </c>
      <c r="F2" s="337" t="s">
        <v>335</v>
      </c>
      <c r="G2" s="337" t="s">
        <v>397</v>
      </c>
      <c r="H2" s="339" t="s">
        <v>429</v>
      </c>
      <c r="I2" s="327"/>
      <c r="J2" s="677" t="s">
        <v>498</v>
      </c>
      <c r="K2" s="678"/>
    </row>
    <row r="3" spans="1:11" s="330" customFormat="1" ht="13.5" thickBot="1">
      <c r="A3" s="340"/>
      <c r="B3" s="670"/>
      <c r="C3" s="341" t="s">
        <v>401</v>
      </c>
      <c r="D3" s="341"/>
      <c r="E3" s="341"/>
      <c r="F3" s="341"/>
      <c r="G3" s="340" t="s">
        <v>402</v>
      </c>
      <c r="H3" s="342" t="s">
        <v>403</v>
      </c>
      <c r="I3" s="343" t="s">
        <v>388</v>
      </c>
      <c r="J3" s="343" t="s">
        <v>404</v>
      </c>
      <c r="K3" s="343" t="s">
        <v>405</v>
      </c>
    </row>
    <row r="4" spans="1:11" ht="12.75">
      <c r="A4" s="321"/>
      <c r="B4" s="321"/>
      <c r="C4" s="321" t="s">
        <v>444</v>
      </c>
      <c r="D4" s="321" t="s">
        <v>496</v>
      </c>
      <c r="E4" s="322"/>
      <c r="F4" s="322"/>
      <c r="G4" s="323"/>
      <c r="H4" s="322"/>
      <c r="I4" s="322"/>
      <c r="J4" s="322"/>
      <c r="K4" s="322"/>
    </row>
    <row r="5" spans="1:11" ht="15" customHeight="1">
      <c r="A5" s="319"/>
      <c r="B5" s="319"/>
      <c r="C5" s="324" t="s">
        <v>446</v>
      </c>
      <c r="D5" s="324" t="s">
        <v>447</v>
      </c>
      <c r="E5" s="319"/>
      <c r="F5" s="319"/>
      <c r="G5" s="325"/>
      <c r="H5" s="319"/>
      <c r="I5" s="319"/>
      <c r="J5" s="319"/>
      <c r="K5" s="319"/>
    </row>
    <row r="6" spans="1:11" ht="12.75">
      <c r="A6" s="319"/>
      <c r="B6" s="319"/>
      <c r="C6" s="319" t="s">
        <v>448</v>
      </c>
      <c r="D6" s="319" t="s">
        <v>449</v>
      </c>
      <c r="E6" s="319"/>
      <c r="F6" s="319"/>
      <c r="G6" s="325"/>
      <c r="H6" s="319"/>
      <c r="I6" s="319"/>
      <c r="J6" s="319"/>
      <c r="K6" s="319"/>
    </row>
    <row r="7" spans="1:11" ht="12.75">
      <c r="A7" s="319"/>
      <c r="B7" s="319" t="s">
        <v>413</v>
      </c>
      <c r="C7" s="319">
        <v>-2128</v>
      </c>
      <c r="D7" s="319" t="s">
        <v>450</v>
      </c>
      <c r="E7" s="319" t="s">
        <v>860</v>
      </c>
      <c r="F7" s="319">
        <v>1</v>
      </c>
      <c r="G7" s="325"/>
      <c r="H7" s="319"/>
      <c r="I7" s="326">
        <f>F7*G7</f>
        <v>0</v>
      </c>
      <c r="J7" s="319">
        <v>0.03447</v>
      </c>
      <c r="K7" s="319">
        <f>F7*J7</f>
        <v>0.03447</v>
      </c>
    </row>
    <row r="8" spans="1:11" ht="2.25" customHeight="1">
      <c r="A8" s="319"/>
      <c r="B8" s="319"/>
      <c r="C8" s="319"/>
      <c r="D8" s="319"/>
      <c r="E8" s="319"/>
      <c r="F8" s="319"/>
      <c r="G8" s="325"/>
      <c r="H8" s="319"/>
      <c r="I8" s="319"/>
      <c r="J8" s="319"/>
      <c r="K8" s="319"/>
    </row>
    <row r="9" spans="1:11" ht="12.75">
      <c r="A9" s="319"/>
      <c r="B9" s="319"/>
      <c r="C9" s="327" t="s">
        <v>451</v>
      </c>
      <c r="D9" s="327" t="s">
        <v>452</v>
      </c>
      <c r="E9" s="327"/>
      <c r="F9" s="327"/>
      <c r="G9" s="328"/>
      <c r="H9" s="327"/>
      <c r="I9" s="329"/>
      <c r="J9" s="327"/>
      <c r="K9" s="327"/>
    </row>
    <row r="10" spans="1:11" ht="12.75">
      <c r="A10" s="319"/>
      <c r="B10" s="319" t="s">
        <v>417</v>
      </c>
      <c r="C10" s="327">
        <v>-9100</v>
      </c>
      <c r="D10" s="327" t="s">
        <v>453</v>
      </c>
      <c r="E10" s="327" t="s">
        <v>454</v>
      </c>
      <c r="F10" s="327">
        <v>2</v>
      </c>
      <c r="G10" s="328"/>
      <c r="H10" s="327"/>
      <c r="I10" s="329">
        <f>F10*G10</f>
        <v>0</v>
      </c>
      <c r="J10" s="327">
        <v>0.00113</v>
      </c>
      <c r="K10" s="327">
        <f>F10*J10</f>
        <v>0.00226</v>
      </c>
    </row>
    <row r="11" spans="1:11" s="330" customFormat="1" ht="12.75">
      <c r="A11" s="327"/>
      <c r="B11" s="327"/>
      <c r="C11" s="327" t="s">
        <v>455</v>
      </c>
      <c r="D11" s="327" t="s">
        <v>456</v>
      </c>
      <c r="E11" s="327"/>
      <c r="F11" s="327"/>
      <c r="G11" s="328"/>
      <c r="H11" s="327"/>
      <c r="I11" s="329"/>
      <c r="J11" s="327"/>
      <c r="K11" s="327"/>
    </row>
    <row r="12" spans="1:11" s="330" customFormat="1" ht="12.75">
      <c r="A12" s="327"/>
      <c r="B12" s="327" t="s">
        <v>457</v>
      </c>
      <c r="C12" s="327">
        <v>-1401</v>
      </c>
      <c r="D12" s="327" t="s">
        <v>458</v>
      </c>
      <c r="E12" s="327" t="s">
        <v>454</v>
      </c>
      <c r="F12" s="327">
        <v>1</v>
      </c>
      <c r="G12" s="328"/>
      <c r="H12" s="327"/>
      <c r="I12" s="329">
        <f>F12*G12</f>
        <v>0</v>
      </c>
      <c r="J12" s="327">
        <v>0.00298</v>
      </c>
      <c r="K12" s="327">
        <f>F12*J12</f>
        <v>0.00298</v>
      </c>
    </row>
    <row r="13" spans="1:11" s="330" customFormat="1" ht="12.75">
      <c r="A13" s="327"/>
      <c r="B13" s="327"/>
      <c r="C13" s="327"/>
      <c r="D13" s="327" t="s">
        <v>456</v>
      </c>
      <c r="E13" s="327"/>
      <c r="F13" s="327"/>
      <c r="G13" s="328"/>
      <c r="H13" s="327"/>
      <c r="I13" s="327"/>
      <c r="J13" s="327"/>
      <c r="K13" s="327"/>
    </row>
    <row r="14" spans="1:11" s="330" customFormat="1" ht="12.75">
      <c r="A14" s="331"/>
      <c r="B14" s="327" t="s">
        <v>424</v>
      </c>
      <c r="C14" s="327">
        <v>-1412</v>
      </c>
      <c r="D14" s="327" t="s">
        <v>459</v>
      </c>
      <c r="E14" s="327" t="s">
        <v>454</v>
      </c>
      <c r="F14" s="327">
        <v>1</v>
      </c>
      <c r="G14" s="328"/>
      <c r="H14" s="327"/>
      <c r="I14" s="329">
        <f>F14*G14</f>
        <v>0</v>
      </c>
      <c r="J14" s="327">
        <v>0.00328</v>
      </c>
      <c r="K14" s="327">
        <f>F14*J14</f>
        <v>0.00328</v>
      </c>
    </row>
    <row r="15" spans="1:11" ht="12.75">
      <c r="A15" s="319"/>
      <c r="B15" s="319"/>
      <c r="C15" s="332" t="s">
        <v>460</v>
      </c>
      <c r="D15" s="332" t="s">
        <v>461</v>
      </c>
      <c r="E15" s="327"/>
      <c r="F15" s="332"/>
      <c r="G15" s="333"/>
      <c r="H15" s="332"/>
      <c r="I15" s="333"/>
      <c r="J15" s="327"/>
      <c r="K15" s="327"/>
    </row>
    <row r="16" spans="1:11" ht="12.75">
      <c r="A16" s="319"/>
      <c r="B16" s="319"/>
      <c r="C16" s="327">
        <v>-2102</v>
      </c>
      <c r="D16" s="327" t="s">
        <v>462</v>
      </c>
      <c r="E16" s="327" t="s">
        <v>878</v>
      </c>
      <c r="F16" s="327">
        <v>0.04299</v>
      </c>
      <c r="G16" s="328"/>
      <c r="H16" s="327"/>
      <c r="I16" s="329">
        <f>F16*G16</f>
        <v>0</v>
      </c>
      <c r="J16" s="327"/>
      <c r="K16" s="329"/>
    </row>
    <row r="17" spans="1:11" ht="3" customHeight="1">
      <c r="A17" s="319"/>
      <c r="B17" s="319"/>
      <c r="C17" s="332"/>
      <c r="D17" s="332"/>
      <c r="E17" s="327"/>
      <c r="F17" s="327"/>
      <c r="G17" s="328"/>
      <c r="H17" s="327"/>
      <c r="I17" s="327"/>
      <c r="J17" s="327"/>
      <c r="K17" s="327"/>
    </row>
    <row r="18" spans="1:11" ht="12.75">
      <c r="A18" s="319"/>
      <c r="B18" s="319"/>
      <c r="C18" s="332" t="s">
        <v>446</v>
      </c>
      <c r="D18" s="332" t="s">
        <v>463</v>
      </c>
      <c r="E18" s="327"/>
      <c r="F18" s="327"/>
      <c r="G18" s="328"/>
      <c r="H18" s="327"/>
      <c r="I18" s="334">
        <f>SUM(I7:I16)</f>
        <v>0</v>
      </c>
      <c r="J18" s="327"/>
      <c r="K18" s="329"/>
    </row>
    <row r="19" spans="1:11" s="330" customFormat="1" ht="3" customHeight="1">
      <c r="A19" s="327"/>
      <c r="B19" s="327"/>
      <c r="C19" s="327"/>
      <c r="D19" s="327"/>
      <c r="E19" s="327"/>
      <c r="F19" s="327"/>
      <c r="G19" s="328"/>
      <c r="H19" s="329"/>
      <c r="I19" s="329"/>
      <c r="J19" s="327"/>
      <c r="K19" s="327"/>
    </row>
    <row r="20" spans="1:11" s="330" customFormat="1" ht="15.75" customHeight="1">
      <c r="A20" s="327"/>
      <c r="B20" s="327"/>
      <c r="C20" s="332" t="s">
        <v>464</v>
      </c>
      <c r="D20" s="332" t="s">
        <v>465</v>
      </c>
      <c r="E20" s="327"/>
      <c r="F20" s="327"/>
      <c r="G20" s="328"/>
      <c r="H20" s="327"/>
      <c r="I20" s="327"/>
      <c r="J20" s="327"/>
      <c r="K20" s="327"/>
    </row>
    <row r="21" spans="1:11" s="330" customFormat="1" ht="12.75">
      <c r="A21" s="327"/>
      <c r="B21" s="327"/>
      <c r="C21" s="327" t="s">
        <v>466</v>
      </c>
      <c r="D21" s="335" t="s">
        <v>467</v>
      </c>
      <c r="E21" s="327"/>
      <c r="F21" s="327"/>
      <c r="G21" s="328"/>
      <c r="H21" s="329"/>
      <c r="I21" s="329"/>
      <c r="J21" s="327"/>
      <c r="K21" s="327"/>
    </row>
    <row r="22" spans="1:11" s="330" customFormat="1" ht="27" customHeight="1">
      <c r="A22" s="327"/>
      <c r="B22" s="327"/>
      <c r="C22" s="327" t="s">
        <v>468</v>
      </c>
      <c r="D22" s="336" t="s">
        <v>469</v>
      </c>
      <c r="E22" s="327"/>
      <c r="F22" s="327"/>
      <c r="G22" s="328"/>
      <c r="H22" s="327"/>
      <c r="I22" s="329"/>
      <c r="J22" s="327"/>
      <c r="K22" s="327"/>
    </row>
    <row r="23" spans="1:11" s="330" customFormat="1" ht="12.75">
      <c r="A23" s="327"/>
      <c r="B23" s="327" t="s">
        <v>470</v>
      </c>
      <c r="C23" s="327">
        <v>-3105</v>
      </c>
      <c r="D23" s="327" t="s">
        <v>471</v>
      </c>
      <c r="E23" s="327" t="s">
        <v>347</v>
      </c>
      <c r="F23" s="327">
        <v>58</v>
      </c>
      <c r="G23" s="328"/>
      <c r="H23" s="327"/>
      <c r="I23" s="329">
        <f>F23*G23</f>
        <v>0</v>
      </c>
      <c r="J23" s="327">
        <v>0.00126</v>
      </c>
      <c r="K23" s="327">
        <f>F23*J23</f>
        <v>0.07308</v>
      </c>
    </row>
    <row r="24" spans="1:11" s="330" customFormat="1" ht="3.75" customHeight="1">
      <c r="A24" s="327"/>
      <c r="B24" s="327"/>
      <c r="C24" s="327"/>
      <c r="D24" s="327"/>
      <c r="E24" s="327"/>
      <c r="F24" s="327"/>
      <c r="G24" s="328"/>
      <c r="H24" s="327"/>
      <c r="I24" s="329"/>
      <c r="J24" s="327"/>
      <c r="K24" s="327"/>
    </row>
    <row r="25" spans="1:11" s="330" customFormat="1" ht="12.75">
      <c r="A25" s="344"/>
      <c r="B25" s="344"/>
      <c r="C25" s="344" t="s">
        <v>472</v>
      </c>
      <c r="D25" s="345" t="s">
        <v>473</v>
      </c>
      <c r="E25" s="344"/>
      <c r="F25" s="344"/>
      <c r="G25" s="346"/>
      <c r="H25" s="344"/>
      <c r="I25" s="344"/>
      <c r="J25" s="344"/>
      <c r="K25" s="344"/>
    </row>
    <row r="26" spans="1:11" s="330" customFormat="1" ht="12.75">
      <c r="A26" s="327"/>
      <c r="B26" s="327" t="s">
        <v>474</v>
      </c>
      <c r="C26" s="327">
        <v>-1101</v>
      </c>
      <c r="D26" s="327" t="s">
        <v>475</v>
      </c>
      <c r="E26" s="327" t="s">
        <v>347</v>
      </c>
      <c r="F26" s="327">
        <v>58</v>
      </c>
      <c r="G26" s="328"/>
      <c r="H26" s="327"/>
      <c r="I26" s="329">
        <f>F26*G26</f>
        <v>0</v>
      </c>
      <c r="J26" s="327"/>
      <c r="K26" s="327"/>
    </row>
    <row r="27" spans="1:11" s="330" customFormat="1" ht="3" customHeight="1">
      <c r="A27" s="327"/>
      <c r="B27" s="327"/>
      <c r="C27" s="327"/>
      <c r="D27" s="327"/>
      <c r="E27" s="327"/>
      <c r="F27" s="327"/>
      <c r="G27" s="328"/>
      <c r="H27" s="327"/>
      <c r="I27" s="329"/>
      <c r="J27" s="327"/>
      <c r="K27" s="327"/>
    </row>
    <row r="28" spans="1:11" s="330" customFormat="1" ht="12.75">
      <c r="A28" s="327"/>
      <c r="B28" s="327"/>
      <c r="C28" s="444">
        <v>99873</v>
      </c>
      <c r="D28" s="332" t="s">
        <v>476</v>
      </c>
      <c r="E28" s="327"/>
      <c r="F28" s="327"/>
      <c r="G28" s="328"/>
      <c r="H28" s="327"/>
      <c r="I28" s="327"/>
      <c r="J28" s="327"/>
      <c r="K28" s="327"/>
    </row>
    <row r="29" spans="1:11" s="330" customFormat="1" ht="12.75">
      <c r="A29" s="327"/>
      <c r="B29" s="327"/>
      <c r="C29" s="327">
        <v>-3102</v>
      </c>
      <c r="D29" s="327" t="s">
        <v>477</v>
      </c>
      <c r="E29" s="327" t="s">
        <v>878</v>
      </c>
      <c r="F29" s="327">
        <v>0.07308</v>
      </c>
      <c r="G29" s="328"/>
      <c r="H29" s="327"/>
      <c r="I29" s="329">
        <f>F29*G29</f>
        <v>0</v>
      </c>
      <c r="J29" s="327"/>
      <c r="K29" s="327"/>
    </row>
    <row r="30" spans="1:11" s="330" customFormat="1" ht="3" customHeight="1">
      <c r="A30" s="327"/>
      <c r="B30" s="327"/>
      <c r="C30" s="327"/>
      <c r="D30" s="327"/>
      <c r="E30" s="327"/>
      <c r="F30" s="327"/>
      <c r="G30" s="328"/>
      <c r="H30" s="327"/>
      <c r="I30" s="329"/>
      <c r="J30" s="327"/>
      <c r="K30" s="327"/>
    </row>
    <row r="31" spans="1:11" s="347" customFormat="1" ht="12.75">
      <c r="A31" s="332"/>
      <c r="B31" s="332"/>
      <c r="C31" s="332" t="s">
        <v>464</v>
      </c>
      <c r="D31" s="332" t="s">
        <v>478</v>
      </c>
      <c r="E31" s="332"/>
      <c r="F31" s="332"/>
      <c r="G31" s="333"/>
      <c r="H31" s="332"/>
      <c r="I31" s="334"/>
      <c r="J31" s="332"/>
      <c r="K31" s="332"/>
    </row>
    <row r="32" spans="1:11" s="330" customFormat="1" ht="2.25" customHeight="1">
      <c r="A32" s="327"/>
      <c r="B32" s="327"/>
      <c r="C32" s="327"/>
      <c r="D32" s="327"/>
      <c r="E32" s="327"/>
      <c r="F32" s="327"/>
      <c r="G32" s="328"/>
      <c r="H32" s="327"/>
      <c r="I32" s="327"/>
      <c r="J32" s="327"/>
      <c r="K32" s="327"/>
    </row>
    <row r="33" spans="1:11" ht="15.75" customHeight="1">
      <c r="A33" s="319"/>
      <c r="B33" s="319"/>
      <c r="C33" s="332" t="s">
        <v>281</v>
      </c>
      <c r="D33" s="332" t="s">
        <v>479</v>
      </c>
      <c r="E33" s="327"/>
      <c r="F33" s="327"/>
      <c r="G33" s="328"/>
      <c r="H33" s="327"/>
      <c r="I33" s="327"/>
      <c r="J33" s="327"/>
      <c r="K33" s="327"/>
    </row>
    <row r="34" spans="1:11" ht="12.75">
      <c r="A34" s="319"/>
      <c r="B34" s="319"/>
      <c r="C34" s="327" t="s">
        <v>480</v>
      </c>
      <c r="D34" s="335" t="s">
        <v>481</v>
      </c>
      <c r="E34" s="327"/>
      <c r="F34" s="327"/>
      <c r="G34" s="328"/>
      <c r="H34" s="327"/>
      <c r="I34" s="329"/>
      <c r="J34" s="327"/>
      <c r="K34" s="327"/>
    </row>
    <row r="35" spans="1:11" ht="12.75">
      <c r="A35" s="319"/>
      <c r="B35" s="319" t="s">
        <v>482</v>
      </c>
      <c r="C35" s="327">
        <v>-1120</v>
      </c>
      <c r="D35" s="327" t="s">
        <v>483</v>
      </c>
      <c r="E35" s="327" t="s">
        <v>860</v>
      </c>
      <c r="F35" s="327">
        <v>4</v>
      </c>
      <c r="G35" s="328"/>
      <c r="H35" s="329"/>
      <c r="I35" s="329">
        <f>F35*G35</f>
        <v>0</v>
      </c>
      <c r="J35" s="327">
        <v>0.00024</v>
      </c>
      <c r="K35" s="327">
        <f>F35*J35</f>
        <v>0.00096</v>
      </c>
    </row>
    <row r="36" spans="1:11" ht="12.75">
      <c r="A36" s="319"/>
      <c r="B36" s="319"/>
      <c r="C36" s="327" t="s">
        <v>484</v>
      </c>
      <c r="D36" s="327" t="s">
        <v>485</v>
      </c>
      <c r="E36" s="327"/>
      <c r="F36" s="327"/>
      <c r="G36" s="328"/>
      <c r="H36" s="327"/>
      <c r="I36" s="327"/>
      <c r="J36" s="327"/>
      <c r="K36" s="327"/>
    </row>
    <row r="37" spans="1:11" ht="12.75">
      <c r="A37" s="319"/>
      <c r="B37" s="319" t="s">
        <v>486</v>
      </c>
      <c r="C37" s="327">
        <v>-2414</v>
      </c>
      <c r="D37" s="327" t="s">
        <v>487</v>
      </c>
      <c r="E37" s="327" t="s">
        <v>860</v>
      </c>
      <c r="F37" s="327">
        <v>1</v>
      </c>
      <c r="G37" s="328"/>
      <c r="H37" s="327"/>
      <c r="I37" s="329">
        <f>F37*G37</f>
        <v>0</v>
      </c>
      <c r="J37" s="327">
        <v>0.00025</v>
      </c>
      <c r="K37" s="327">
        <f>F37*J37</f>
        <v>0.00025</v>
      </c>
    </row>
    <row r="38" spans="1:11" ht="12.75">
      <c r="A38" s="319"/>
      <c r="B38" s="319"/>
      <c r="C38" s="327"/>
      <c r="D38" s="327" t="s">
        <v>488</v>
      </c>
      <c r="E38" s="327"/>
      <c r="F38" s="327"/>
      <c r="G38" s="328"/>
      <c r="H38" s="327"/>
      <c r="I38" s="329"/>
      <c r="J38" s="327"/>
      <c r="K38" s="327"/>
    </row>
    <row r="39" spans="1:11" ht="12.75">
      <c r="A39" s="319"/>
      <c r="B39" s="319" t="s">
        <v>489</v>
      </c>
      <c r="C39" s="327" t="s">
        <v>490</v>
      </c>
      <c r="D39" s="327" t="s">
        <v>491</v>
      </c>
      <c r="E39" s="327" t="s">
        <v>860</v>
      </c>
      <c r="F39" s="327">
        <v>1</v>
      </c>
      <c r="G39" s="328"/>
      <c r="H39" s="327"/>
      <c r="I39" s="329">
        <f>F39*G39</f>
        <v>0</v>
      </c>
      <c r="J39" s="327">
        <v>0.00073</v>
      </c>
      <c r="K39" s="327">
        <f>F39*J39</f>
        <v>0.00073</v>
      </c>
    </row>
    <row r="40" spans="1:11" ht="12.75">
      <c r="A40" s="319"/>
      <c r="B40" s="319"/>
      <c r="C40" s="327">
        <v>-9114</v>
      </c>
      <c r="D40" s="327" t="s">
        <v>492</v>
      </c>
      <c r="E40" s="327" t="s">
        <v>860</v>
      </c>
      <c r="F40" s="327">
        <v>1</v>
      </c>
      <c r="G40" s="328"/>
      <c r="H40" s="327"/>
      <c r="I40" s="329">
        <f>F40*G40</f>
        <v>0</v>
      </c>
      <c r="J40" s="327">
        <v>0.00014</v>
      </c>
      <c r="K40" s="327">
        <f>F40*J40</f>
        <v>0.00014</v>
      </c>
    </row>
    <row r="41" spans="1:11" ht="12.75">
      <c r="A41" s="319"/>
      <c r="B41" s="319"/>
      <c r="C41" s="327" t="s">
        <v>493</v>
      </c>
      <c r="D41" s="327" t="s">
        <v>494</v>
      </c>
      <c r="E41" s="327"/>
      <c r="F41" s="327"/>
      <c r="G41" s="328"/>
      <c r="H41" s="327"/>
      <c r="I41" s="327"/>
      <c r="J41" s="327"/>
      <c r="K41" s="327"/>
    </row>
    <row r="42" spans="1:11" ht="12.75">
      <c r="A42" s="319"/>
      <c r="B42" s="319" t="s">
        <v>510</v>
      </c>
      <c r="C42" s="327">
        <v>-1123</v>
      </c>
      <c r="D42" s="327" t="s">
        <v>511</v>
      </c>
      <c r="E42" s="327" t="s">
        <v>860</v>
      </c>
      <c r="F42" s="327">
        <v>4</v>
      </c>
      <c r="G42" s="328"/>
      <c r="H42" s="327"/>
      <c r="I42" s="329">
        <f>F42*G42</f>
        <v>0</v>
      </c>
      <c r="J42" s="327">
        <v>0.00022</v>
      </c>
      <c r="K42" s="327">
        <f>F42*J42</f>
        <v>0.00088</v>
      </c>
    </row>
    <row r="43" spans="1:11" ht="12.75">
      <c r="A43" s="319"/>
      <c r="B43" s="319" t="s">
        <v>512</v>
      </c>
      <c r="C43" s="327">
        <v>-1244</v>
      </c>
      <c r="D43" s="327" t="s">
        <v>513</v>
      </c>
      <c r="E43" s="327" t="s">
        <v>860</v>
      </c>
      <c r="F43" s="327">
        <v>1</v>
      </c>
      <c r="G43" s="328"/>
      <c r="H43" s="327"/>
      <c r="I43" s="329">
        <f>F43*G43</f>
        <v>0</v>
      </c>
      <c r="J43" s="327">
        <v>0.00057</v>
      </c>
      <c r="K43" s="327">
        <f>F43*J43</f>
        <v>0.00057</v>
      </c>
    </row>
    <row r="44" spans="1:11" ht="12.75">
      <c r="A44" s="319"/>
      <c r="B44" s="319"/>
      <c r="C44" s="327"/>
      <c r="D44" s="327" t="s">
        <v>514</v>
      </c>
      <c r="E44" s="327"/>
      <c r="F44" s="327"/>
      <c r="G44" s="328"/>
      <c r="H44" s="327"/>
      <c r="I44" s="329"/>
      <c r="J44" s="327"/>
      <c r="K44" s="327"/>
    </row>
    <row r="45" spans="1:11" ht="12.75">
      <c r="A45" s="319"/>
      <c r="B45" s="319" t="s">
        <v>515</v>
      </c>
      <c r="C45" s="327">
        <v>-2715</v>
      </c>
      <c r="D45" s="327" t="s">
        <v>487</v>
      </c>
      <c r="E45" s="327" t="s">
        <v>860</v>
      </c>
      <c r="F45" s="327">
        <v>4</v>
      </c>
      <c r="G45" s="328"/>
      <c r="H45" s="327"/>
      <c r="I45" s="329">
        <f>F45*G45</f>
        <v>0</v>
      </c>
      <c r="J45" s="327">
        <v>0.0005</v>
      </c>
      <c r="K45" s="327">
        <f>F45*J45</f>
        <v>0.002</v>
      </c>
    </row>
    <row r="46" spans="1:11" ht="12.75">
      <c r="A46" s="319"/>
      <c r="B46" s="319" t="s">
        <v>516</v>
      </c>
      <c r="C46" s="327"/>
      <c r="D46" s="327" t="s">
        <v>517</v>
      </c>
      <c r="E46" s="327" t="s">
        <v>860</v>
      </c>
      <c r="F46" s="327">
        <v>1</v>
      </c>
      <c r="G46" s="328"/>
      <c r="H46" s="327"/>
      <c r="I46" s="329">
        <f>F46*G46</f>
        <v>0</v>
      </c>
      <c r="J46" s="327">
        <v>0.00018</v>
      </c>
      <c r="K46" s="327">
        <f>F46*J46</f>
        <v>0.00018</v>
      </c>
    </row>
    <row r="47" spans="1:11" ht="25.5" customHeight="1">
      <c r="A47" s="319"/>
      <c r="B47" s="319"/>
      <c r="C47" s="327"/>
      <c r="D47" s="336" t="s">
        <v>518</v>
      </c>
      <c r="E47" s="327"/>
      <c r="F47" s="327"/>
      <c r="G47" s="328"/>
      <c r="H47" s="327"/>
      <c r="I47" s="329"/>
      <c r="J47" s="327"/>
      <c r="K47" s="327"/>
    </row>
    <row r="48" spans="1:11" ht="12.75">
      <c r="A48" s="319"/>
      <c r="B48" s="319" t="s">
        <v>519</v>
      </c>
      <c r="C48" s="327">
        <v>-5021</v>
      </c>
      <c r="D48" s="327" t="s">
        <v>520</v>
      </c>
      <c r="E48" s="327" t="s">
        <v>860</v>
      </c>
      <c r="F48" s="327">
        <v>1</v>
      </c>
      <c r="G48" s="328"/>
      <c r="H48" s="327"/>
      <c r="I48" s="329">
        <f>F48*G48</f>
        <v>0</v>
      </c>
      <c r="J48" s="327">
        <v>0.00154</v>
      </c>
      <c r="K48" s="327">
        <f>F48*J48</f>
        <v>0.00154</v>
      </c>
    </row>
    <row r="49" spans="1:11" ht="2.25" customHeight="1">
      <c r="A49" s="319"/>
      <c r="B49" s="319"/>
      <c r="C49" s="327"/>
      <c r="D49" s="327"/>
      <c r="E49" s="327"/>
      <c r="F49" s="327"/>
      <c r="G49" s="328"/>
      <c r="H49" s="327"/>
      <c r="I49" s="329"/>
      <c r="J49" s="327"/>
      <c r="K49" s="327"/>
    </row>
    <row r="50" spans="1:11" s="330" customFormat="1" ht="12.75">
      <c r="A50" s="337"/>
      <c r="B50" s="669" t="s">
        <v>497</v>
      </c>
      <c r="C50" s="338" t="s">
        <v>395</v>
      </c>
      <c r="D50" s="338" t="s">
        <v>501</v>
      </c>
      <c r="E50" s="338" t="s">
        <v>396</v>
      </c>
      <c r="F50" s="337" t="s">
        <v>335</v>
      </c>
      <c r="G50" s="337" t="s">
        <v>397</v>
      </c>
      <c r="H50" s="339" t="s">
        <v>429</v>
      </c>
      <c r="I50" s="327"/>
      <c r="J50" s="677" t="s">
        <v>498</v>
      </c>
      <c r="K50" s="678"/>
    </row>
    <row r="51" spans="1:11" s="330" customFormat="1" ht="13.5" thickBot="1">
      <c r="A51" s="340"/>
      <c r="B51" s="670"/>
      <c r="C51" s="341" t="s">
        <v>401</v>
      </c>
      <c r="D51" s="341"/>
      <c r="E51" s="341"/>
      <c r="F51" s="341"/>
      <c r="G51" s="340" t="s">
        <v>402</v>
      </c>
      <c r="H51" s="342" t="s">
        <v>403</v>
      </c>
      <c r="I51" s="343" t="s">
        <v>388</v>
      </c>
      <c r="J51" s="343" t="s">
        <v>404</v>
      </c>
      <c r="K51" s="343" t="s">
        <v>405</v>
      </c>
    </row>
    <row r="52" spans="1:11" ht="12.75">
      <c r="A52" s="319"/>
      <c r="B52" s="319"/>
      <c r="C52" s="327" t="s">
        <v>521</v>
      </c>
      <c r="D52" s="327" t="s">
        <v>522</v>
      </c>
      <c r="E52" s="327"/>
      <c r="F52" s="327"/>
      <c r="G52" s="328"/>
      <c r="H52" s="327"/>
      <c r="I52" s="327"/>
      <c r="J52" s="327"/>
      <c r="K52" s="327"/>
    </row>
    <row r="53" spans="1:11" ht="12.75">
      <c r="A53" s="319"/>
      <c r="B53" s="319" t="s">
        <v>523</v>
      </c>
      <c r="C53" s="327">
        <v>-1117</v>
      </c>
      <c r="D53" s="327" t="s">
        <v>524</v>
      </c>
      <c r="E53" s="327" t="s">
        <v>860</v>
      </c>
      <c r="F53" s="327">
        <v>4</v>
      </c>
      <c r="G53" s="328"/>
      <c r="H53" s="327"/>
      <c r="I53" s="329">
        <f>F53*G53</f>
        <v>0</v>
      </c>
      <c r="J53" s="327">
        <v>0.00053</v>
      </c>
      <c r="K53" s="327">
        <f>F53*J53</f>
        <v>0.00212</v>
      </c>
    </row>
    <row r="54" spans="1:11" ht="12.75">
      <c r="A54" s="319"/>
      <c r="B54" s="319" t="s">
        <v>525</v>
      </c>
      <c r="C54" s="327">
        <v>-1601</v>
      </c>
      <c r="D54" s="327" t="s">
        <v>526</v>
      </c>
      <c r="E54" s="327" t="s">
        <v>860</v>
      </c>
      <c r="F54" s="327">
        <v>4</v>
      </c>
      <c r="G54" s="328"/>
      <c r="H54" s="327"/>
      <c r="I54" s="329">
        <f>F54*G54</f>
        <v>0</v>
      </c>
      <c r="J54" s="327">
        <v>0.00312</v>
      </c>
      <c r="K54" s="327">
        <f>F54*J54</f>
        <v>0.01248</v>
      </c>
    </row>
    <row r="55" spans="1:11" ht="12.75">
      <c r="A55" s="319"/>
      <c r="B55" s="319"/>
      <c r="C55" s="327" t="s">
        <v>527</v>
      </c>
      <c r="D55" s="327" t="s">
        <v>528</v>
      </c>
      <c r="E55" s="327"/>
      <c r="F55" s="327"/>
      <c r="G55" s="328"/>
      <c r="H55" s="327"/>
      <c r="I55" s="329"/>
      <c r="J55" s="327"/>
      <c r="K55" s="327"/>
    </row>
    <row r="56" spans="1:11" ht="12.75">
      <c r="A56" s="319"/>
      <c r="B56" s="319" t="s">
        <v>529</v>
      </c>
      <c r="C56" s="327">
        <v>-1102</v>
      </c>
      <c r="D56" s="327" t="s">
        <v>530</v>
      </c>
      <c r="E56" s="327" t="s">
        <v>860</v>
      </c>
      <c r="F56" s="327">
        <v>2</v>
      </c>
      <c r="G56" s="328"/>
      <c r="H56" s="327"/>
      <c r="I56" s="329">
        <f>F56*G56</f>
        <v>0</v>
      </c>
      <c r="J56" s="327">
        <v>0.00147</v>
      </c>
      <c r="K56" s="327">
        <f>F56*J56</f>
        <v>0.00294</v>
      </c>
    </row>
    <row r="57" spans="1:11" ht="12.75">
      <c r="A57" s="319"/>
      <c r="B57" s="319"/>
      <c r="C57" s="332" t="s">
        <v>531</v>
      </c>
      <c r="D57" s="348" t="s">
        <v>532</v>
      </c>
      <c r="E57" s="327"/>
      <c r="F57" s="327"/>
      <c r="G57" s="328"/>
      <c r="H57" s="327"/>
      <c r="I57" s="329"/>
      <c r="J57" s="327"/>
      <c r="K57" s="327"/>
    </row>
    <row r="58" spans="1:11" ht="12.75">
      <c r="A58" s="319"/>
      <c r="B58" s="319"/>
      <c r="C58" s="327">
        <v>-4102</v>
      </c>
      <c r="D58" s="327" t="s">
        <v>533</v>
      </c>
      <c r="E58" s="327" t="s">
        <v>878</v>
      </c>
      <c r="F58" s="327">
        <v>0.02479</v>
      </c>
      <c r="G58" s="328"/>
      <c r="H58" s="327"/>
      <c r="I58" s="329">
        <f>F58*G58</f>
        <v>0</v>
      </c>
      <c r="J58" s="327"/>
      <c r="K58" s="327"/>
    </row>
    <row r="59" spans="1:11" ht="3" customHeight="1">
      <c r="A59" s="319"/>
      <c r="B59" s="319"/>
      <c r="C59" s="327"/>
      <c r="D59" s="327"/>
      <c r="E59" s="327"/>
      <c r="F59" s="327"/>
      <c r="G59" s="328"/>
      <c r="H59" s="327"/>
      <c r="I59" s="329"/>
      <c r="J59" s="327"/>
      <c r="K59" s="327"/>
    </row>
    <row r="60" spans="1:11" s="347" customFormat="1" ht="12.75">
      <c r="A60" s="332"/>
      <c r="B60" s="332"/>
      <c r="C60" s="332" t="s">
        <v>281</v>
      </c>
      <c r="D60" s="332" t="s">
        <v>428</v>
      </c>
      <c r="E60" s="332"/>
      <c r="F60" s="332"/>
      <c r="G60" s="333"/>
      <c r="H60" s="332"/>
      <c r="I60" s="334">
        <f>SUM(I35:I58)</f>
        <v>0</v>
      </c>
      <c r="J60" s="332"/>
      <c r="K60" s="332"/>
    </row>
    <row r="61" s="330" customFormat="1" ht="3.75" customHeight="1"/>
    <row r="62" spans="1:11" ht="12.75">
      <c r="A62" s="319"/>
      <c r="B62" s="319"/>
      <c r="C62" s="332" t="s">
        <v>534</v>
      </c>
      <c r="D62" s="332" t="s">
        <v>279</v>
      </c>
      <c r="E62" s="327"/>
      <c r="F62" s="327"/>
      <c r="G62" s="328"/>
      <c r="H62" s="327"/>
      <c r="I62" s="329"/>
      <c r="J62" s="327"/>
      <c r="K62" s="327"/>
    </row>
    <row r="63" spans="1:11" ht="12.75">
      <c r="A63" s="319"/>
      <c r="B63" s="319"/>
      <c r="C63" s="327" t="s">
        <v>535</v>
      </c>
      <c r="D63" s="327" t="s">
        <v>536</v>
      </c>
      <c r="E63" s="327"/>
      <c r="F63" s="327"/>
      <c r="G63" s="328"/>
      <c r="H63" s="329"/>
      <c r="I63" s="329"/>
      <c r="J63" s="327"/>
      <c r="K63" s="327"/>
    </row>
    <row r="64" spans="1:11" ht="26.25" customHeight="1">
      <c r="A64" s="349"/>
      <c r="B64" s="319"/>
      <c r="C64" s="327" t="s">
        <v>537</v>
      </c>
      <c r="D64" s="336" t="s">
        <v>538</v>
      </c>
      <c r="E64" s="327"/>
      <c r="F64" s="327"/>
      <c r="G64" s="328"/>
      <c r="H64" s="327"/>
      <c r="I64" s="329"/>
      <c r="J64" s="327"/>
      <c r="K64" s="327"/>
    </row>
    <row r="65" spans="1:11" ht="12.75">
      <c r="A65" s="319"/>
      <c r="B65" s="319" t="s">
        <v>413</v>
      </c>
      <c r="C65" s="327">
        <v>-3221</v>
      </c>
      <c r="D65" s="327" t="s">
        <v>539</v>
      </c>
      <c r="E65" s="327" t="s">
        <v>347</v>
      </c>
      <c r="F65" s="327">
        <v>58</v>
      </c>
      <c r="G65" s="328"/>
      <c r="H65" s="329"/>
      <c r="I65" s="329">
        <f>F65*G65</f>
        <v>0</v>
      </c>
      <c r="J65" s="327">
        <v>0.0009</v>
      </c>
      <c r="K65" s="327">
        <f>F65*J65</f>
        <v>0.052199999999999996</v>
      </c>
    </row>
    <row r="66" spans="1:11" ht="12.75">
      <c r="A66" s="319"/>
      <c r="B66" s="319"/>
      <c r="C66" s="332"/>
      <c r="D66" s="327" t="s">
        <v>540</v>
      </c>
      <c r="E66" s="327" t="s">
        <v>347</v>
      </c>
      <c r="F66" s="327">
        <v>58</v>
      </c>
      <c r="G66" s="328"/>
      <c r="H66" s="329">
        <f>F66*G66</f>
        <v>0</v>
      </c>
      <c r="I66" s="329"/>
      <c r="J66" s="327"/>
      <c r="K66" s="327"/>
    </row>
    <row r="67" spans="1:11" ht="3" customHeight="1">
      <c r="A67" s="319"/>
      <c r="B67" s="319"/>
      <c r="C67" s="332"/>
      <c r="D67" s="327"/>
      <c r="E67" s="327"/>
      <c r="F67" s="327"/>
      <c r="G67" s="328"/>
      <c r="H67" s="329"/>
      <c r="I67" s="329"/>
      <c r="J67" s="327"/>
      <c r="K67" s="327"/>
    </row>
    <row r="68" spans="1:11" ht="12.75">
      <c r="A68" s="319"/>
      <c r="B68" s="319"/>
      <c r="C68" s="327"/>
      <c r="D68" s="327" t="s">
        <v>541</v>
      </c>
      <c r="E68" s="327"/>
      <c r="F68" s="327"/>
      <c r="G68" s="328"/>
      <c r="H68" s="329"/>
      <c r="I68" s="329"/>
      <c r="J68" s="327"/>
      <c r="K68" s="327"/>
    </row>
    <row r="69" spans="1:11" ht="12.75">
      <c r="A69" s="319"/>
      <c r="B69" s="319"/>
      <c r="C69" s="327"/>
      <c r="D69" s="327" t="s">
        <v>356</v>
      </c>
      <c r="E69" s="327"/>
      <c r="F69" s="327"/>
      <c r="G69" s="328"/>
      <c r="H69" s="329"/>
      <c r="I69" s="329">
        <f>SUM(I63:I65)</f>
        <v>0</v>
      </c>
      <c r="J69" s="327"/>
      <c r="K69" s="327"/>
    </row>
    <row r="70" spans="1:11" ht="12.75">
      <c r="A70" s="319"/>
      <c r="B70" s="319"/>
      <c r="C70" s="327"/>
      <c r="D70" s="332" t="s">
        <v>542</v>
      </c>
      <c r="E70" s="327"/>
      <c r="F70" s="327"/>
      <c r="G70" s="328"/>
      <c r="H70" s="329"/>
      <c r="I70" s="334">
        <f>H68+I69</f>
        <v>0</v>
      </c>
      <c r="J70" s="327"/>
      <c r="K70" s="327"/>
    </row>
    <row r="71" spans="1:11" ht="3" customHeight="1">
      <c r="A71" s="319"/>
      <c r="B71" s="319"/>
      <c r="C71" s="332"/>
      <c r="D71" s="327"/>
      <c r="E71" s="327"/>
      <c r="F71" s="327"/>
      <c r="G71" s="328"/>
      <c r="H71" s="329"/>
      <c r="I71" s="329"/>
      <c r="J71" s="327"/>
      <c r="K71" s="327"/>
    </row>
    <row r="72" spans="1:11" ht="12.75">
      <c r="A72" s="319"/>
      <c r="B72" s="319"/>
      <c r="C72" s="332" t="s">
        <v>543</v>
      </c>
      <c r="D72" s="332" t="s">
        <v>165</v>
      </c>
      <c r="E72" s="327"/>
      <c r="F72" s="327"/>
      <c r="G72" s="328"/>
      <c r="H72" s="329"/>
      <c r="I72" s="329"/>
      <c r="J72" s="327"/>
      <c r="K72" s="327"/>
    </row>
    <row r="73" spans="1:11" ht="12.75">
      <c r="A73" s="319"/>
      <c r="B73" s="319" t="s">
        <v>417</v>
      </c>
      <c r="C73" s="327">
        <v>-3102</v>
      </c>
      <c r="D73" s="327" t="s">
        <v>436</v>
      </c>
      <c r="E73" s="327" t="s">
        <v>544</v>
      </c>
      <c r="F73" s="327">
        <v>0.0522</v>
      </c>
      <c r="G73" s="328"/>
      <c r="H73" s="329"/>
      <c r="I73" s="329">
        <f>F73*G73</f>
        <v>0</v>
      </c>
      <c r="J73" s="327"/>
      <c r="K73" s="327"/>
    </row>
    <row r="74" spans="1:11" ht="2.25" customHeight="1">
      <c r="A74" s="319"/>
      <c r="B74" s="319"/>
      <c r="C74" s="332"/>
      <c r="D74" s="327"/>
      <c r="E74" s="327"/>
      <c r="F74" s="327"/>
      <c r="G74" s="328"/>
      <c r="H74" s="329"/>
      <c r="I74" s="329"/>
      <c r="J74" s="327"/>
      <c r="K74" s="327"/>
    </row>
    <row r="75" spans="1:11" ht="12.75">
      <c r="A75" s="319"/>
      <c r="B75" s="319"/>
      <c r="C75" s="332" t="s">
        <v>534</v>
      </c>
      <c r="D75" s="332" t="s">
        <v>545</v>
      </c>
      <c r="E75" s="327"/>
      <c r="F75" s="327"/>
      <c r="G75" s="328"/>
      <c r="H75" s="329"/>
      <c r="I75" s="334">
        <f>I70+I73</f>
        <v>0</v>
      </c>
      <c r="J75" s="327"/>
      <c r="K75" s="327"/>
    </row>
    <row r="76" spans="1:11" ht="3" customHeight="1">
      <c r="A76" s="319"/>
      <c r="B76" s="319"/>
      <c r="C76" s="332"/>
      <c r="D76" s="332"/>
      <c r="E76" s="327"/>
      <c r="F76" s="327"/>
      <c r="G76" s="328"/>
      <c r="H76" s="329"/>
      <c r="I76" s="329"/>
      <c r="J76" s="327"/>
      <c r="K76" s="327"/>
    </row>
    <row r="77" spans="1:11" ht="12.75">
      <c r="A77" s="319"/>
      <c r="B77" s="319"/>
      <c r="C77" s="332" t="s">
        <v>430</v>
      </c>
      <c r="D77" s="332" t="s">
        <v>546</v>
      </c>
      <c r="E77" s="327"/>
      <c r="F77" s="327"/>
      <c r="G77" s="328"/>
      <c r="H77" s="327"/>
      <c r="I77" s="327"/>
      <c r="J77" s="327"/>
      <c r="K77" s="327"/>
    </row>
    <row r="78" spans="1:11" ht="25.5">
      <c r="A78" s="349"/>
      <c r="B78" s="349"/>
      <c r="C78" s="327" t="s">
        <v>431</v>
      </c>
      <c r="D78" s="336" t="s">
        <v>547</v>
      </c>
      <c r="E78" s="327"/>
      <c r="F78" s="327"/>
      <c r="G78" s="328"/>
      <c r="H78" s="327"/>
      <c r="I78" s="327"/>
      <c r="J78" s="327"/>
      <c r="K78" s="327"/>
    </row>
    <row r="79" spans="1:11" ht="12.75">
      <c r="A79" s="319"/>
      <c r="B79" s="319" t="s">
        <v>413</v>
      </c>
      <c r="C79" s="327">
        <v>5102</v>
      </c>
      <c r="D79" s="327" t="s">
        <v>548</v>
      </c>
      <c r="E79" s="327" t="s">
        <v>860</v>
      </c>
      <c r="F79" s="327">
        <v>38</v>
      </c>
      <c r="G79" s="328"/>
      <c r="H79" s="329"/>
      <c r="I79" s="329">
        <f>F79*G79</f>
        <v>0</v>
      </c>
      <c r="J79" s="327">
        <v>0.0002</v>
      </c>
      <c r="K79" s="327">
        <f>F79*J79</f>
        <v>0.0076</v>
      </c>
    </row>
    <row r="80" spans="1:11" ht="3" customHeight="1">
      <c r="A80" s="319"/>
      <c r="B80" s="319"/>
      <c r="C80" s="327"/>
      <c r="D80" s="327"/>
      <c r="E80" s="327"/>
      <c r="F80" s="327"/>
      <c r="G80" s="328"/>
      <c r="H80" s="329"/>
      <c r="I80" s="329"/>
      <c r="J80" s="327"/>
      <c r="K80" s="327"/>
    </row>
    <row r="81" spans="1:11" ht="12.75">
      <c r="A81" s="319"/>
      <c r="B81" s="319"/>
      <c r="C81" s="332" t="s">
        <v>434</v>
      </c>
      <c r="D81" s="332" t="s">
        <v>165</v>
      </c>
      <c r="E81" s="327"/>
      <c r="F81" s="327"/>
      <c r="G81" s="328"/>
      <c r="H81" s="329"/>
      <c r="I81" s="329"/>
      <c r="J81" s="327"/>
      <c r="K81" s="327"/>
    </row>
    <row r="82" spans="1:11" ht="12.75">
      <c r="A82" s="319"/>
      <c r="B82" s="319" t="s">
        <v>417</v>
      </c>
      <c r="C82" s="327">
        <v>-4102</v>
      </c>
      <c r="D82" s="327" t="s">
        <v>436</v>
      </c>
      <c r="E82" s="327" t="s">
        <v>544</v>
      </c>
      <c r="F82" s="327">
        <f>K79</f>
        <v>0.0076</v>
      </c>
      <c r="G82" s="328"/>
      <c r="H82" s="329"/>
      <c r="I82" s="329">
        <f>F82*G82</f>
        <v>0</v>
      </c>
      <c r="J82" s="327"/>
      <c r="K82" s="327"/>
    </row>
    <row r="83" spans="1:11" ht="27.75" customHeight="1">
      <c r="A83" s="319"/>
      <c r="B83" s="319"/>
      <c r="C83" s="348" t="s">
        <v>430</v>
      </c>
      <c r="D83" s="348" t="s">
        <v>495</v>
      </c>
      <c r="E83" s="348"/>
      <c r="F83" s="327"/>
      <c r="G83" s="328"/>
      <c r="H83" s="327"/>
      <c r="I83" s="334">
        <f>I79+I82</f>
        <v>0</v>
      </c>
      <c r="J83" s="327"/>
      <c r="K83" s="327"/>
    </row>
    <row r="84" spans="1:11" ht="3" customHeight="1">
      <c r="A84" s="319"/>
      <c r="B84" s="319"/>
      <c r="C84" s="327"/>
      <c r="D84" s="327"/>
      <c r="E84" s="327"/>
      <c r="F84" s="327"/>
      <c r="G84" s="328"/>
      <c r="H84" s="327"/>
      <c r="I84" s="329"/>
      <c r="J84" s="327"/>
      <c r="K84" s="327"/>
    </row>
    <row r="85" spans="1:11" ht="18.75" customHeight="1">
      <c r="A85" s="322"/>
      <c r="B85" s="321" t="s">
        <v>438</v>
      </c>
      <c r="C85" s="332"/>
      <c r="D85" s="332"/>
      <c r="E85" s="344"/>
      <c r="F85" s="344"/>
      <c r="G85" s="346"/>
      <c r="H85" s="344"/>
      <c r="I85" s="344"/>
      <c r="J85" s="344"/>
      <c r="K85" s="344"/>
    </row>
    <row r="86" spans="1:11" ht="2.25" customHeight="1">
      <c r="A86" s="319"/>
      <c r="B86" s="319"/>
      <c r="C86" s="327"/>
      <c r="D86" s="327"/>
      <c r="E86" s="327"/>
      <c r="F86" s="327"/>
      <c r="G86" s="328"/>
      <c r="H86" s="327"/>
      <c r="I86" s="327"/>
      <c r="J86" s="327"/>
      <c r="K86" s="327"/>
    </row>
    <row r="87" spans="1:11" ht="12.75">
      <c r="A87" s="350"/>
      <c r="B87" s="350"/>
      <c r="C87" s="350" t="s">
        <v>444</v>
      </c>
      <c r="D87" s="350" t="s">
        <v>445</v>
      </c>
      <c r="E87" s="322"/>
      <c r="F87" s="322"/>
      <c r="G87" s="323"/>
      <c r="H87" s="322"/>
      <c r="I87" s="322"/>
      <c r="J87" s="322"/>
      <c r="K87" s="322"/>
    </row>
    <row r="88" spans="1:11" ht="12.75">
      <c r="A88" s="319"/>
      <c r="B88" s="319"/>
      <c r="C88" s="327" t="s">
        <v>446</v>
      </c>
      <c r="D88" s="327" t="s">
        <v>463</v>
      </c>
      <c r="E88" s="327"/>
      <c r="F88" s="327"/>
      <c r="G88" s="328"/>
      <c r="H88" s="327"/>
      <c r="I88" s="329"/>
      <c r="J88" s="327"/>
      <c r="K88" s="329"/>
    </row>
    <row r="89" spans="1:11" ht="12.75">
      <c r="A89" s="319"/>
      <c r="B89" s="319"/>
      <c r="C89" s="327" t="s">
        <v>464</v>
      </c>
      <c r="D89" s="327" t="s">
        <v>478</v>
      </c>
      <c r="E89" s="327"/>
      <c r="F89" s="327"/>
      <c r="G89" s="328"/>
      <c r="H89" s="327"/>
      <c r="I89" s="329"/>
      <c r="J89" s="327"/>
      <c r="K89" s="327"/>
    </row>
    <row r="90" spans="1:11" ht="12.75">
      <c r="A90" s="319"/>
      <c r="B90" s="319"/>
      <c r="C90" s="327" t="s">
        <v>281</v>
      </c>
      <c r="D90" s="327" t="s">
        <v>549</v>
      </c>
      <c r="E90" s="327"/>
      <c r="F90" s="327"/>
      <c r="G90" s="328"/>
      <c r="H90" s="327"/>
      <c r="I90" s="329"/>
      <c r="J90" s="327"/>
      <c r="K90" s="327"/>
    </row>
    <row r="91" spans="1:11" ht="13.5" thickBot="1">
      <c r="A91" s="319"/>
      <c r="B91" s="319"/>
      <c r="C91" s="343" t="s">
        <v>282</v>
      </c>
      <c r="D91" s="343" t="s">
        <v>550</v>
      </c>
      <c r="E91" s="343"/>
      <c r="F91" s="343"/>
      <c r="G91" s="351"/>
      <c r="H91" s="343"/>
      <c r="I91" s="352"/>
      <c r="J91" s="327"/>
      <c r="K91" s="327"/>
    </row>
    <row r="92" spans="1:11" s="354" customFormat="1" ht="12.75">
      <c r="A92" s="324"/>
      <c r="B92" s="324"/>
      <c r="C92" s="353"/>
      <c r="D92" s="353" t="s">
        <v>551</v>
      </c>
      <c r="E92" s="344"/>
      <c r="F92" s="344"/>
      <c r="G92" s="346"/>
      <c r="H92" s="344"/>
      <c r="I92" s="443"/>
      <c r="J92" s="332"/>
      <c r="K92" s="332"/>
    </row>
    <row r="93" spans="1:11" ht="6.75" customHeight="1">
      <c r="A93" s="324"/>
      <c r="B93" s="324"/>
      <c r="C93" s="327"/>
      <c r="D93" s="327"/>
      <c r="E93" s="327"/>
      <c r="F93" s="327"/>
      <c r="G93" s="328"/>
      <c r="H93" s="329"/>
      <c r="I93" s="329"/>
      <c r="J93" s="327"/>
      <c r="K93" s="327"/>
    </row>
    <row r="94" spans="1:11" ht="12.75">
      <c r="A94" s="324"/>
      <c r="B94" s="324"/>
      <c r="C94" s="327" t="s">
        <v>534</v>
      </c>
      <c r="D94" s="327" t="s">
        <v>552</v>
      </c>
      <c r="E94" s="327"/>
      <c r="F94" s="327"/>
      <c r="G94" s="328"/>
      <c r="H94" s="327"/>
      <c r="I94" s="329"/>
      <c r="J94" s="327"/>
      <c r="K94" s="327"/>
    </row>
    <row r="95" spans="1:11" ht="5.25" customHeight="1">
      <c r="A95" s="319"/>
      <c r="B95" s="324"/>
      <c r="C95" s="327"/>
      <c r="D95" s="327"/>
      <c r="E95" s="327"/>
      <c r="F95" s="327"/>
      <c r="G95" s="328"/>
      <c r="H95" s="327"/>
      <c r="I95" s="332"/>
      <c r="J95" s="327"/>
      <c r="K95" s="327"/>
    </row>
    <row r="96" spans="1:11" ht="13.5" thickBot="1">
      <c r="A96" s="324"/>
      <c r="B96" s="324"/>
      <c r="C96" s="343" t="s">
        <v>430</v>
      </c>
      <c r="D96" s="343" t="s">
        <v>441</v>
      </c>
      <c r="E96" s="343"/>
      <c r="F96" s="343"/>
      <c r="G96" s="351"/>
      <c r="H96" s="343"/>
      <c r="I96" s="352"/>
      <c r="J96" s="327"/>
      <c r="K96" s="327"/>
    </row>
    <row r="97" spans="1:11" ht="2.25" customHeight="1" thickBot="1">
      <c r="A97" s="319"/>
      <c r="B97" s="324"/>
      <c r="C97" s="344"/>
      <c r="D97" s="355"/>
      <c r="E97" s="355"/>
      <c r="F97" s="355"/>
      <c r="G97" s="356"/>
      <c r="H97" s="355"/>
      <c r="I97" s="355"/>
      <c r="J97" s="327"/>
      <c r="K97" s="327"/>
    </row>
    <row r="98" spans="1:11" ht="18.75" customHeight="1" thickBot="1">
      <c r="A98" s="324"/>
      <c r="B98" s="324"/>
      <c r="C98" s="357"/>
      <c r="D98" s="358" t="s">
        <v>442</v>
      </c>
      <c r="E98" s="359"/>
      <c r="F98" s="359"/>
      <c r="G98" s="360"/>
      <c r="H98" s="359"/>
      <c r="I98" s="361"/>
      <c r="J98" s="339"/>
      <c r="K98" s="327"/>
    </row>
    <row r="99" ht="18.75" customHeight="1"/>
  </sheetData>
  <sheetProtection/>
  <mergeCells count="5">
    <mergeCell ref="B2:B3"/>
    <mergeCell ref="J2:K2"/>
    <mergeCell ref="B1:K1"/>
    <mergeCell ref="B50:B51"/>
    <mergeCell ref="J50:K50"/>
  </mergeCells>
  <printOptions/>
  <pageMargins left="0.86" right="0.38" top="0.47" bottom="0.4" header="0.46" footer="0.37"/>
  <pageSetup fitToHeight="0" fitToWidth="0" horizontalDpi="600" verticalDpi="600" orientation="landscape" paperSize="9" r:id="rId1"/>
  <headerFooter alignWithMargins="0">
    <oddHeader>&amp;L
</oddHeader>
    <oddFooter>&amp;R&amp;P</oddFooter>
  </headerFooter>
  <rowBreaks count="1" manualBreakCount="1">
    <brk id="4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"/>
  <sheetViews>
    <sheetView view="pageBreakPreview" zoomScale="90" zoomScaleNormal="110" zoomScaleSheetLayoutView="90" workbookViewId="0" topLeftCell="A35">
      <selection activeCell="G58" sqref="G58:G70"/>
    </sheetView>
  </sheetViews>
  <sheetFormatPr defaultColWidth="9.140625" defaultRowHeight="12"/>
  <cols>
    <col min="1" max="1" width="6.00390625" style="255" customWidth="1"/>
    <col min="2" max="2" width="13.8515625" style="255" customWidth="1"/>
    <col min="3" max="3" width="17.140625" style="255" customWidth="1"/>
    <col min="4" max="4" width="55.140625" style="255" customWidth="1"/>
    <col min="5" max="5" width="9.421875" style="255" customWidth="1"/>
    <col min="6" max="6" width="14.421875" style="255" customWidth="1"/>
    <col min="7" max="7" width="23.140625" style="255" customWidth="1"/>
    <col min="8" max="8" width="22.421875" style="255" customWidth="1"/>
    <col min="9" max="9" width="28.7109375" style="255" customWidth="1"/>
    <col min="10" max="10" width="17.7109375" style="255" customWidth="1"/>
    <col min="11" max="11" width="16.140625" style="255" customWidth="1"/>
    <col min="12" max="16384" width="9.28125" style="255" customWidth="1"/>
  </cols>
  <sheetData>
    <row r="1" spans="1:11" ht="15.75">
      <c r="A1" s="668" t="s">
        <v>506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</row>
    <row r="2" spans="1:11" ht="15.75" customHeight="1">
      <c r="A2" s="250"/>
      <c r="B2" s="251" t="s">
        <v>394</v>
      </c>
      <c r="C2" s="252" t="s">
        <v>395</v>
      </c>
      <c r="D2" s="252" t="s">
        <v>501</v>
      </c>
      <c r="E2" s="252" t="s">
        <v>396</v>
      </c>
      <c r="F2" s="250" t="s">
        <v>335</v>
      </c>
      <c r="G2" s="250" t="s">
        <v>397</v>
      </c>
      <c r="H2" s="253" t="s">
        <v>398</v>
      </c>
      <c r="I2" s="254"/>
      <c r="J2" s="254" t="s">
        <v>399</v>
      </c>
      <c r="K2" s="254"/>
    </row>
    <row r="3" spans="1:11" ht="15.75" thickBot="1">
      <c r="A3" s="256"/>
      <c r="B3" s="257" t="s">
        <v>400</v>
      </c>
      <c r="C3" s="258" t="s">
        <v>401</v>
      </c>
      <c r="D3" s="258"/>
      <c r="E3" s="258"/>
      <c r="F3" s="258"/>
      <c r="G3" s="256" t="s">
        <v>402</v>
      </c>
      <c r="H3" s="259" t="s">
        <v>403</v>
      </c>
      <c r="I3" s="260" t="s">
        <v>388</v>
      </c>
      <c r="J3" s="260" t="s">
        <v>404</v>
      </c>
      <c r="K3" s="260" t="s">
        <v>405</v>
      </c>
    </row>
    <row r="4" spans="1:11" ht="4.5" customHeight="1">
      <c r="A4" s="254"/>
      <c r="B4" s="254"/>
      <c r="C4" s="298"/>
      <c r="D4" s="298"/>
      <c r="E4" s="254"/>
      <c r="F4" s="254"/>
      <c r="G4" s="267"/>
      <c r="H4" s="254"/>
      <c r="I4" s="254"/>
      <c r="J4" s="254"/>
      <c r="K4" s="254"/>
    </row>
    <row r="5" spans="1:11" s="273" customFormat="1" ht="15.75">
      <c r="A5" s="269"/>
      <c r="B5" s="269"/>
      <c r="C5" s="362" t="s">
        <v>446</v>
      </c>
      <c r="D5" s="362" t="s">
        <v>553</v>
      </c>
      <c r="E5" s="269"/>
      <c r="F5" s="269"/>
      <c r="G5" s="278"/>
      <c r="H5" s="278">
        <f>H7+H8+H9+H10+H14+H15</f>
        <v>0</v>
      </c>
      <c r="I5" s="278">
        <f>I7+I8+I9+I10+I14+I15</f>
        <v>0</v>
      </c>
      <c r="J5" s="269"/>
      <c r="K5" s="269"/>
    </row>
    <row r="6" spans="1:11" s="273" customFormat="1" ht="15">
      <c r="A6" s="269"/>
      <c r="B6" s="269"/>
      <c r="C6" s="269" t="s">
        <v>554</v>
      </c>
      <c r="D6" s="269" t="s">
        <v>555</v>
      </c>
      <c r="E6" s="269"/>
      <c r="F6" s="269"/>
      <c r="G6" s="271"/>
      <c r="H6" s="269"/>
      <c r="I6" s="275"/>
      <c r="J6" s="269"/>
      <c r="K6" s="269"/>
    </row>
    <row r="7" spans="1:11" s="273" customFormat="1" ht="15">
      <c r="A7" s="269"/>
      <c r="B7" s="269" t="s">
        <v>413</v>
      </c>
      <c r="C7" s="269"/>
      <c r="D7" s="269" t="s">
        <v>556</v>
      </c>
      <c r="E7" s="269" t="s">
        <v>860</v>
      </c>
      <c r="F7" s="269">
        <v>8</v>
      </c>
      <c r="G7" s="271"/>
      <c r="H7" s="275">
        <f>F7*G7</f>
        <v>0</v>
      </c>
      <c r="I7" s="275"/>
      <c r="J7" s="269">
        <v>0.00015</v>
      </c>
      <c r="K7" s="269">
        <f>F7*J7</f>
        <v>0.0012</v>
      </c>
    </row>
    <row r="8" spans="1:11" s="273" customFormat="1" ht="15">
      <c r="A8" s="269"/>
      <c r="B8" s="269"/>
      <c r="C8" s="269">
        <v>-2012</v>
      </c>
      <c r="D8" s="269" t="s">
        <v>557</v>
      </c>
      <c r="E8" s="269" t="s">
        <v>860</v>
      </c>
      <c r="F8" s="269">
        <v>8</v>
      </c>
      <c r="G8" s="271"/>
      <c r="H8" s="269"/>
      <c r="I8" s="275">
        <f>F8*G8</f>
        <v>0</v>
      </c>
      <c r="J8" s="269"/>
      <c r="K8" s="269"/>
    </row>
    <row r="9" spans="1:11" s="273" customFormat="1" ht="15">
      <c r="A9" s="269"/>
      <c r="B9" s="269"/>
      <c r="C9" s="269">
        <v>-2112</v>
      </c>
      <c r="D9" s="270" t="s">
        <v>558</v>
      </c>
      <c r="E9" s="269" t="s">
        <v>860</v>
      </c>
      <c r="F9" s="269">
        <v>8</v>
      </c>
      <c r="G9" s="271"/>
      <c r="H9" s="269"/>
      <c r="I9" s="275">
        <f>F9*G9</f>
        <v>0</v>
      </c>
      <c r="J9" s="269"/>
      <c r="K9" s="275"/>
    </row>
    <row r="10" spans="1:11" s="273" customFormat="1" ht="15">
      <c r="A10" s="269"/>
      <c r="B10" s="269" t="s">
        <v>417</v>
      </c>
      <c r="C10" s="269"/>
      <c r="D10" s="269" t="s">
        <v>559</v>
      </c>
      <c r="E10" s="269" t="s">
        <v>860</v>
      </c>
      <c r="F10" s="269">
        <v>8</v>
      </c>
      <c r="G10" s="271"/>
      <c r="H10" s="275">
        <f>F10*G10</f>
        <v>0</v>
      </c>
      <c r="I10" s="275"/>
      <c r="J10" s="269">
        <v>0.005</v>
      </c>
      <c r="K10" s="269">
        <f>F10*J10</f>
        <v>0.04</v>
      </c>
    </row>
    <row r="11" spans="1:11" s="273" customFormat="1" ht="10.5" customHeight="1">
      <c r="A11" s="269"/>
      <c r="B11" s="269"/>
      <c r="C11" s="269"/>
      <c r="D11" s="270"/>
      <c r="E11" s="269"/>
      <c r="F11" s="269"/>
      <c r="G11" s="271"/>
      <c r="H11" s="275"/>
      <c r="I11" s="275"/>
      <c r="J11" s="269"/>
      <c r="K11" s="269"/>
    </row>
    <row r="12" spans="1:11" s="273" customFormat="1" ht="15" hidden="1">
      <c r="A12" s="269"/>
      <c r="B12" s="269"/>
      <c r="C12" s="269"/>
      <c r="D12" s="269"/>
      <c r="E12" s="269"/>
      <c r="F12" s="269"/>
      <c r="G12" s="271"/>
      <c r="H12" s="269"/>
      <c r="I12" s="275"/>
      <c r="J12" s="269"/>
      <c r="K12" s="269"/>
    </row>
    <row r="13" spans="1:11" s="273" customFormat="1" ht="18" customHeight="1">
      <c r="A13" s="269"/>
      <c r="B13" s="269"/>
      <c r="C13" s="269" t="s">
        <v>560</v>
      </c>
      <c r="D13" s="363" t="s">
        <v>561</v>
      </c>
      <c r="E13" s="269"/>
      <c r="F13" s="269"/>
      <c r="G13" s="271"/>
      <c r="H13" s="269"/>
      <c r="I13" s="275"/>
      <c r="J13" s="269"/>
      <c r="K13" s="269"/>
    </row>
    <row r="14" spans="1:11" s="273" customFormat="1" ht="15">
      <c r="A14" s="269"/>
      <c r="B14" s="269" t="s">
        <v>420</v>
      </c>
      <c r="C14" s="269"/>
      <c r="D14" s="270" t="s">
        <v>562</v>
      </c>
      <c r="E14" s="269" t="s">
        <v>860</v>
      </c>
      <c r="F14" s="269">
        <v>1</v>
      </c>
      <c r="G14" s="271"/>
      <c r="H14" s="275">
        <f>F14*G14</f>
        <v>0</v>
      </c>
      <c r="I14" s="275"/>
      <c r="J14" s="269">
        <v>0.0017</v>
      </c>
      <c r="K14" s="269">
        <f>F14*J14</f>
        <v>0.0017</v>
      </c>
    </row>
    <row r="15" spans="1:11" s="273" customFormat="1" ht="15">
      <c r="A15" s="269"/>
      <c r="B15" s="269"/>
      <c r="C15" s="269">
        <v>-8042</v>
      </c>
      <c r="D15" s="269" t="s">
        <v>563</v>
      </c>
      <c r="E15" s="269" t="s">
        <v>860</v>
      </c>
      <c r="F15" s="269">
        <v>1</v>
      </c>
      <c r="G15" s="271"/>
      <c r="H15" s="269"/>
      <c r="I15" s="275">
        <f>F15*G15</f>
        <v>0</v>
      </c>
      <c r="J15" s="269"/>
      <c r="K15" s="269"/>
    </row>
    <row r="16" spans="1:11" s="273" customFormat="1" ht="15">
      <c r="A16" s="269"/>
      <c r="B16" s="269"/>
      <c r="C16" s="269"/>
      <c r="D16" s="269"/>
      <c r="E16" s="269"/>
      <c r="F16" s="269"/>
      <c r="G16" s="271"/>
      <c r="H16" s="269"/>
      <c r="I16" s="275"/>
      <c r="J16" s="269"/>
      <c r="K16" s="269"/>
    </row>
    <row r="17" spans="1:11" s="273" customFormat="1" ht="15.75">
      <c r="A17" s="269"/>
      <c r="B17" s="269"/>
      <c r="C17" s="362" t="s">
        <v>464</v>
      </c>
      <c r="D17" s="362" t="s">
        <v>465</v>
      </c>
      <c r="E17" s="269"/>
      <c r="F17" s="269"/>
      <c r="G17" s="271"/>
      <c r="H17" s="279">
        <f>H21+H22+H23+H24+H27+H28+H30+H31+H33+H36+H38+H42+H44+H47+H52+H53</f>
        <v>0</v>
      </c>
      <c r="I17" s="279">
        <f>I34+I37+I39+I43+I45+I48</f>
        <v>0</v>
      </c>
      <c r="J17" s="269"/>
      <c r="K17" s="269"/>
    </row>
    <row r="18" spans="1:11" ht="4.5" customHeight="1">
      <c r="A18" s="254"/>
      <c r="B18" s="254"/>
      <c r="C18" s="364"/>
      <c r="D18" s="269"/>
      <c r="E18" s="269"/>
      <c r="F18" s="269"/>
      <c r="G18" s="271"/>
      <c r="H18" s="269"/>
      <c r="I18" s="275"/>
      <c r="J18" s="269"/>
      <c r="K18" s="269"/>
    </row>
    <row r="19" spans="1:11" ht="15" hidden="1">
      <c r="A19" s="254"/>
      <c r="B19" s="254"/>
      <c r="C19" s="364"/>
      <c r="D19" s="269"/>
      <c r="E19" s="269"/>
      <c r="F19" s="269"/>
      <c r="G19" s="271"/>
      <c r="H19" s="275"/>
      <c r="I19" s="275"/>
      <c r="J19" s="269"/>
      <c r="K19" s="269"/>
    </row>
    <row r="20" spans="1:11" ht="15">
      <c r="A20" s="254"/>
      <c r="B20" s="254"/>
      <c r="C20" s="364" t="s">
        <v>564</v>
      </c>
      <c r="D20" s="269" t="s">
        <v>565</v>
      </c>
      <c r="E20" s="269"/>
      <c r="F20" s="269"/>
      <c r="G20" s="271"/>
      <c r="H20" s="275"/>
      <c r="I20" s="275"/>
      <c r="J20" s="269"/>
      <c r="K20" s="269"/>
    </row>
    <row r="21" spans="1:11" ht="15">
      <c r="A21" s="254"/>
      <c r="B21" s="254" t="s">
        <v>424</v>
      </c>
      <c r="C21" s="365" t="s">
        <v>566</v>
      </c>
      <c r="D21" s="270" t="s">
        <v>567</v>
      </c>
      <c r="E21" s="269" t="s">
        <v>347</v>
      </c>
      <c r="F21" s="269">
        <v>40</v>
      </c>
      <c r="G21" s="271"/>
      <c r="H21" s="275">
        <f aca="true" t="shared" si="0" ref="H21:H38">F21*G21</f>
        <v>0</v>
      </c>
      <c r="I21" s="269"/>
      <c r="J21" s="269">
        <v>0.0007</v>
      </c>
      <c r="K21" s="269">
        <f>F21*J21</f>
        <v>0.028</v>
      </c>
    </row>
    <row r="22" spans="1:11" ht="15">
      <c r="A22" s="254"/>
      <c r="B22" s="254"/>
      <c r="C22" s="269">
        <v>-1184</v>
      </c>
      <c r="D22" s="269" t="s">
        <v>568</v>
      </c>
      <c r="E22" s="269" t="s">
        <v>347</v>
      </c>
      <c r="F22" s="269">
        <v>40</v>
      </c>
      <c r="G22" s="271"/>
      <c r="H22" s="275">
        <f t="shared" si="0"/>
        <v>0</v>
      </c>
      <c r="I22" s="275"/>
      <c r="J22" s="269">
        <v>0.0003</v>
      </c>
      <c r="K22" s="269">
        <f>F22*J22</f>
        <v>0.011999999999999999</v>
      </c>
    </row>
    <row r="23" spans="1:11" ht="15">
      <c r="A23" s="254"/>
      <c r="B23" s="254" t="s">
        <v>569</v>
      </c>
      <c r="C23" s="269"/>
      <c r="D23" s="269" t="s">
        <v>570</v>
      </c>
      <c r="E23" s="269" t="s">
        <v>860</v>
      </c>
      <c r="F23" s="269">
        <v>7</v>
      </c>
      <c r="G23" s="271"/>
      <c r="H23" s="275">
        <f t="shared" si="0"/>
        <v>0</v>
      </c>
      <c r="I23" s="275"/>
      <c r="J23" s="269">
        <v>0.017</v>
      </c>
      <c r="K23" s="269">
        <f>F23*J23</f>
        <v>0.11900000000000001</v>
      </c>
    </row>
    <row r="24" spans="1:11" ht="15">
      <c r="A24" s="254"/>
      <c r="B24" s="254"/>
      <c r="C24" s="269">
        <v>-4180</v>
      </c>
      <c r="D24" s="269" t="s">
        <v>571</v>
      </c>
      <c r="E24" s="269" t="s">
        <v>860</v>
      </c>
      <c r="F24" s="269">
        <v>7</v>
      </c>
      <c r="G24" s="271"/>
      <c r="H24" s="275">
        <f t="shared" si="0"/>
        <v>0</v>
      </c>
      <c r="I24" s="269"/>
      <c r="J24" s="269"/>
      <c r="K24" s="269"/>
    </row>
    <row r="25" spans="1:11" ht="15">
      <c r="A25" s="254"/>
      <c r="B25" s="254"/>
      <c r="C25" s="269"/>
      <c r="D25" s="269"/>
      <c r="E25" s="269"/>
      <c r="F25" s="269"/>
      <c r="G25" s="271"/>
      <c r="H25" s="275"/>
      <c r="I25" s="275"/>
      <c r="J25" s="269"/>
      <c r="K25" s="269"/>
    </row>
    <row r="26" spans="1:11" ht="15">
      <c r="A26" s="254"/>
      <c r="B26" s="254"/>
      <c r="C26" s="269" t="s">
        <v>572</v>
      </c>
      <c r="D26" s="269" t="s">
        <v>573</v>
      </c>
      <c r="E26" s="269"/>
      <c r="F26" s="269"/>
      <c r="G26" s="271"/>
      <c r="H26" s="275"/>
      <c r="I26" s="275"/>
      <c r="J26" s="269"/>
      <c r="K26" s="269"/>
    </row>
    <row r="27" spans="1:11" ht="15">
      <c r="A27" s="254"/>
      <c r="B27" s="254" t="s">
        <v>574</v>
      </c>
      <c r="C27" s="269"/>
      <c r="D27" s="269" t="s">
        <v>575</v>
      </c>
      <c r="E27" s="269" t="s">
        <v>347</v>
      </c>
      <c r="F27" s="269">
        <v>20</v>
      </c>
      <c r="G27" s="271"/>
      <c r="H27" s="275">
        <f t="shared" si="0"/>
        <v>0</v>
      </c>
      <c r="I27" s="275"/>
      <c r="J27" s="269">
        <v>0.044</v>
      </c>
      <c r="K27" s="269">
        <f>F27*J27</f>
        <v>0.8799999999999999</v>
      </c>
    </row>
    <row r="28" spans="1:11" ht="15">
      <c r="A28" s="254"/>
      <c r="B28" s="254"/>
      <c r="C28" s="269">
        <v>-7014</v>
      </c>
      <c r="D28" s="269" t="s">
        <v>576</v>
      </c>
      <c r="E28" s="269" t="s">
        <v>347</v>
      </c>
      <c r="F28" s="269">
        <v>20</v>
      </c>
      <c r="G28" s="271"/>
      <c r="H28" s="275">
        <f t="shared" si="0"/>
        <v>0</v>
      </c>
      <c r="I28" s="275"/>
      <c r="J28" s="269"/>
      <c r="K28" s="269"/>
    </row>
    <row r="29" spans="1:11" ht="15">
      <c r="A29" s="254"/>
      <c r="B29" s="254"/>
      <c r="C29" s="269"/>
      <c r="D29" s="363"/>
      <c r="E29" s="269"/>
      <c r="F29" s="269"/>
      <c r="G29" s="271"/>
      <c r="H29" s="275"/>
      <c r="I29" s="275"/>
      <c r="J29" s="269"/>
      <c r="K29" s="269"/>
    </row>
    <row r="30" spans="1:11" ht="15">
      <c r="A30" s="254"/>
      <c r="B30" s="254" t="s">
        <v>577</v>
      </c>
      <c r="C30" s="269"/>
      <c r="D30" s="269" t="s">
        <v>578</v>
      </c>
      <c r="E30" s="269" t="s">
        <v>347</v>
      </c>
      <c r="F30" s="269">
        <v>18</v>
      </c>
      <c r="G30" s="271"/>
      <c r="H30" s="275">
        <f t="shared" si="0"/>
        <v>0</v>
      </c>
      <c r="I30" s="275"/>
      <c r="J30" s="269">
        <v>0.003</v>
      </c>
      <c r="K30" s="269">
        <f>F30*J30</f>
        <v>0.054</v>
      </c>
    </row>
    <row r="31" spans="1:11" ht="15">
      <c r="A31" s="254"/>
      <c r="B31" s="254"/>
      <c r="C31" s="269">
        <v>-7013</v>
      </c>
      <c r="D31" s="269" t="s">
        <v>579</v>
      </c>
      <c r="E31" s="269" t="s">
        <v>347</v>
      </c>
      <c r="F31" s="269">
        <v>18</v>
      </c>
      <c r="G31" s="271"/>
      <c r="H31" s="275">
        <f t="shared" si="0"/>
        <v>0</v>
      </c>
      <c r="I31" s="275"/>
      <c r="J31" s="269"/>
      <c r="K31" s="269"/>
    </row>
    <row r="32" spans="1:11" ht="15">
      <c r="A32" s="254"/>
      <c r="B32" s="254"/>
      <c r="C32" s="269"/>
      <c r="D32" s="269"/>
      <c r="E32" s="269"/>
      <c r="F32" s="269"/>
      <c r="G32" s="271"/>
      <c r="H32" s="275"/>
      <c r="I32" s="275"/>
      <c r="J32" s="269"/>
      <c r="K32" s="269"/>
    </row>
    <row r="33" spans="1:11" ht="15">
      <c r="A33" s="254"/>
      <c r="B33" s="254"/>
      <c r="C33" s="269"/>
      <c r="D33" s="270" t="s">
        <v>580</v>
      </c>
      <c r="E33" s="269" t="s">
        <v>347</v>
      </c>
      <c r="F33" s="269">
        <v>12</v>
      </c>
      <c r="G33" s="271"/>
      <c r="H33" s="275">
        <f t="shared" si="0"/>
        <v>0</v>
      </c>
      <c r="I33" s="275"/>
      <c r="J33" s="269"/>
      <c r="K33" s="269"/>
    </row>
    <row r="34" spans="1:11" ht="15">
      <c r="A34" s="254"/>
      <c r="B34" s="254"/>
      <c r="C34" s="269">
        <v>-7012</v>
      </c>
      <c r="D34" s="363" t="s">
        <v>581</v>
      </c>
      <c r="E34" s="269" t="s">
        <v>347</v>
      </c>
      <c r="F34" s="269">
        <v>12</v>
      </c>
      <c r="G34" s="271"/>
      <c r="H34" s="275"/>
      <c r="I34" s="275">
        <f>G34*F34</f>
        <v>0</v>
      </c>
      <c r="J34" s="269">
        <v>0.00316</v>
      </c>
      <c r="K34" s="269">
        <f>F34*J34</f>
        <v>0.03792</v>
      </c>
    </row>
    <row r="35" spans="1:11" ht="15">
      <c r="A35" s="254"/>
      <c r="B35" s="254"/>
      <c r="C35" s="364"/>
      <c r="D35" s="270" t="s">
        <v>582</v>
      </c>
      <c r="E35" s="269"/>
      <c r="F35" s="269"/>
      <c r="G35" s="271"/>
      <c r="H35" s="275"/>
      <c r="I35" s="275"/>
      <c r="J35" s="269"/>
      <c r="K35" s="269"/>
    </row>
    <row r="36" spans="1:11" ht="15">
      <c r="A36" s="254"/>
      <c r="B36" s="254" t="s">
        <v>583</v>
      </c>
      <c r="C36" s="269">
        <v>-4378</v>
      </c>
      <c r="D36" s="270" t="s">
        <v>584</v>
      </c>
      <c r="E36" s="269" t="s">
        <v>860</v>
      </c>
      <c r="F36" s="269">
        <v>6</v>
      </c>
      <c r="G36" s="271"/>
      <c r="H36" s="275">
        <f t="shared" si="0"/>
        <v>0</v>
      </c>
      <c r="I36" s="275"/>
      <c r="J36" s="269">
        <v>0.0006</v>
      </c>
      <c r="K36" s="269">
        <f>F36*J36</f>
        <v>0.0036</v>
      </c>
    </row>
    <row r="37" spans="1:11" ht="15">
      <c r="A37" s="254"/>
      <c r="B37" s="254"/>
      <c r="C37" s="364"/>
      <c r="D37" s="269" t="s">
        <v>388</v>
      </c>
      <c r="E37" s="269" t="s">
        <v>860</v>
      </c>
      <c r="F37" s="269">
        <v>6</v>
      </c>
      <c r="G37" s="271"/>
      <c r="H37" s="275"/>
      <c r="I37" s="275">
        <f>G37*F37</f>
        <v>0</v>
      </c>
      <c r="J37" s="269"/>
      <c r="K37" s="269"/>
    </row>
    <row r="38" spans="1:11" s="273" customFormat="1" ht="15">
      <c r="A38" s="269"/>
      <c r="B38" s="269" t="s">
        <v>482</v>
      </c>
      <c r="C38" s="269">
        <v>-4379</v>
      </c>
      <c r="D38" s="269" t="s">
        <v>567</v>
      </c>
      <c r="E38" s="269" t="s">
        <v>860</v>
      </c>
      <c r="F38" s="269">
        <v>8</v>
      </c>
      <c r="G38" s="271"/>
      <c r="H38" s="275">
        <f t="shared" si="0"/>
        <v>0</v>
      </c>
      <c r="I38" s="275"/>
      <c r="J38" s="269">
        <v>0.0019</v>
      </c>
      <c r="K38" s="269">
        <f>F38*J38</f>
        <v>0.0152</v>
      </c>
    </row>
    <row r="39" spans="1:11" ht="15">
      <c r="A39" s="254"/>
      <c r="B39" s="254"/>
      <c r="C39" s="269"/>
      <c r="D39" s="270" t="s">
        <v>388</v>
      </c>
      <c r="E39" s="269" t="s">
        <v>860</v>
      </c>
      <c r="F39" s="269">
        <v>8</v>
      </c>
      <c r="G39" s="271"/>
      <c r="H39" s="269"/>
      <c r="I39" s="275">
        <f>G39*F39</f>
        <v>0</v>
      </c>
      <c r="J39" s="269"/>
      <c r="K39" s="269"/>
    </row>
    <row r="40" spans="1:11" ht="15">
      <c r="A40" s="254"/>
      <c r="B40" s="254"/>
      <c r="C40" s="269"/>
      <c r="D40" s="363"/>
      <c r="E40" s="269"/>
      <c r="F40" s="269"/>
      <c r="G40" s="271"/>
      <c r="H40" s="275"/>
      <c r="I40" s="275"/>
      <c r="J40" s="269"/>
      <c r="K40" s="269"/>
    </row>
    <row r="41" spans="1:11" ht="15">
      <c r="A41" s="254"/>
      <c r="B41" s="254"/>
      <c r="C41" s="269"/>
      <c r="D41" s="269" t="s">
        <v>585</v>
      </c>
      <c r="E41" s="269"/>
      <c r="F41" s="269"/>
      <c r="G41" s="271"/>
      <c r="H41" s="275"/>
      <c r="I41" s="275"/>
      <c r="J41" s="269"/>
      <c r="K41" s="269"/>
    </row>
    <row r="42" spans="1:11" ht="15">
      <c r="A42" s="254"/>
      <c r="B42" s="254" t="s">
        <v>486</v>
      </c>
      <c r="C42" s="269"/>
      <c r="D42" s="269" t="s">
        <v>586</v>
      </c>
      <c r="E42" s="269" t="s">
        <v>860</v>
      </c>
      <c r="F42" s="269">
        <v>2</v>
      </c>
      <c r="G42" s="271"/>
      <c r="H42" s="275">
        <f>F42*G42</f>
        <v>0</v>
      </c>
      <c r="I42" s="275"/>
      <c r="J42" s="269">
        <v>0.0009</v>
      </c>
      <c r="K42" s="269">
        <f>F42*J42</f>
        <v>0.0018</v>
      </c>
    </row>
    <row r="43" spans="1:11" ht="15">
      <c r="A43" s="254"/>
      <c r="B43" s="254"/>
      <c r="C43" s="294">
        <v>-4479</v>
      </c>
      <c r="D43" s="363" t="s">
        <v>388</v>
      </c>
      <c r="E43" s="269" t="s">
        <v>860</v>
      </c>
      <c r="F43" s="269">
        <v>2</v>
      </c>
      <c r="G43" s="271"/>
      <c r="H43" s="275"/>
      <c r="I43" s="275">
        <f>G43*F43</f>
        <v>0</v>
      </c>
      <c r="J43" s="269"/>
      <c r="K43" s="269"/>
    </row>
    <row r="44" spans="1:11" ht="15">
      <c r="A44" s="254"/>
      <c r="B44" s="254" t="s">
        <v>489</v>
      </c>
      <c r="C44" s="269"/>
      <c r="D44" s="269" t="s">
        <v>587</v>
      </c>
      <c r="E44" s="269" t="s">
        <v>860</v>
      </c>
      <c r="F44" s="269">
        <v>1</v>
      </c>
      <c r="G44" s="271"/>
      <c r="H44" s="275">
        <f>F44*G44</f>
        <v>0</v>
      </c>
      <c r="I44" s="275"/>
      <c r="J44" s="269">
        <v>0.0012</v>
      </c>
      <c r="K44" s="269">
        <f>F44*J44</f>
        <v>0.0012</v>
      </c>
    </row>
    <row r="45" spans="1:11" s="273" customFormat="1" ht="15">
      <c r="A45" s="269"/>
      <c r="B45" s="269"/>
      <c r="C45" s="294">
        <v>-4480</v>
      </c>
      <c r="D45" s="294" t="s">
        <v>388</v>
      </c>
      <c r="E45" s="269" t="s">
        <v>860</v>
      </c>
      <c r="F45" s="269">
        <v>1</v>
      </c>
      <c r="G45" s="271"/>
      <c r="H45" s="275"/>
      <c r="I45" s="275">
        <f>G45*F45</f>
        <v>0</v>
      </c>
      <c r="J45" s="269"/>
      <c r="K45" s="269"/>
    </row>
    <row r="46" spans="1:11" ht="15">
      <c r="A46" s="254"/>
      <c r="B46" s="254"/>
      <c r="C46" s="269"/>
      <c r="D46" s="270" t="s">
        <v>588</v>
      </c>
      <c r="E46" s="269"/>
      <c r="F46" s="269"/>
      <c r="G46" s="271"/>
      <c r="H46" s="275"/>
      <c r="I46" s="275"/>
      <c r="J46" s="269"/>
      <c r="K46" s="269"/>
    </row>
    <row r="47" spans="1:11" ht="15">
      <c r="A47" s="254"/>
      <c r="B47" s="254" t="s">
        <v>510</v>
      </c>
      <c r="C47" s="269"/>
      <c r="D47" s="269" t="s">
        <v>589</v>
      </c>
      <c r="E47" s="269" t="s">
        <v>860</v>
      </c>
      <c r="F47" s="269">
        <v>1</v>
      </c>
      <c r="G47" s="271"/>
      <c r="H47" s="275">
        <f>F47*G47</f>
        <v>0</v>
      </c>
      <c r="I47" s="275"/>
      <c r="J47" s="269">
        <v>0.0036</v>
      </c>
      <c r="K47" s="269">
        <f>F47*J47</f>
        <v>0.0036</v>
      </c>
    </row>
    <row r="48" spans="1:11" ht="15">
      <c r="A48" s="254"/>
      <c r="B48" s="254"/>
      <c r="C48" s="269">
        <v>-4763</v>
      </c>
      <c r="D48" s="270" t="s">
        <v>388</v>
      </c>
      <c r="E48" s="269" t="s">
        <v>860</v>
      </c>
      <c r="F48" s="269">
        <v>1</v>
      </c>
      <c r="G48" s="271"/>
      <c r="H48" s="269"/>
      <c r="I48" s="275">
        <f>G48*F48</f>
        <v>0</v>
      </c>
      <c r="J48" s="269"/>
      <c r="K48" s="269"/>
    </row>
    <row r="49" spans="1:11" ht="15">
      <c r="A49" s="254"/>
      <c r="B49" s="254"/>
      <c r="C49" s="269"/>
      <c r="D49" s="269"/>
      <c r="E49" s="269"/>
      <c r="F49" s="269"/>
      <c r="G49" s="271"/>
      <c r="H49" s="269"/>
      <c r="I49" s="275"/>
      <c r="J49" s="269"/>
      <c r="K49" s="269"/>
    </row>
    <row r="50" spans="1:11" ht="15">
      <c r="A50" s="254"/>
      <c r="B50" s="254"/>
      <c r="C50" s="269" t="s">
        <v>590</v>
      </c>
      <c r="D50" s="269" t="s">
        <v>591</v>
      </c>
      <c r="E50" s="269"/>
      <c r="F50" s="269"/>
      <c r="G50" s="271"/>
      <c r="H50" s="275"/>
      <c r="I50" s="275"/>
      <c r="J50" s="269"/>
      <c r="K50" s="269"/>
    </row>
    <row r="51" spans="1:11" ht="15">
      <c r="A51" s="254"/>
      <c r="B51" s="254"/>
      <c r="C51" s="269"/>
      <c r="D51" s="270" t="s">
        <v>592</v>
      </c>
      <c r="E51" s="269"/>
      <c r="F51" s="269"/>
      <c r="G51" s="271"/>
      <c r="H51" s="275"/>
      <c r="I51" s="275"/>
      <c r="J51" s="269"/>
      <c r="K51" s="269"/>
    </row>
    <row r="52" spans="1:11" ht="15">
      <c r="A52" s="290"/>
      <c r="B52" s="254" t="s">
        <v>512</v>
      </c>
      <c r="C52" s="269">
        <v>-2033</v>
      </c>
      <c r="D52" s="269" t="s">
        <v>593</v>
      </c>
      <c r="E52" s="269" t="s">
        <v>347</v>
      </c>
      <c r="F52" s="269">
        <v>18</v>
      </c>
      <c r="G52" s="271"/>
      <c r="H52" s="275">
        <f>F52*G52</f>
        <v>0</v>
      </c>
      <c r="I52" s="269"/>
      <c r="J52" s="269"/>
      <c r="K52" s="269"/>
    </row>
    <row r="53" spans="1:11" ht="15">
      <c r="A53" s="254"/>
      <c r="B53" s="254" t="s">
        <v>515</v>
      </c>
      <c r="C53" s="269">
        <v>-2034</v>
      </c>
      <c r="D53" s="269" t="s">
        <v>594</v>
      </c>
      <c r="E53" s="269" t="s">
        <v>347</v>
      </c>
      <c r="F53" s="269">
        <v>20</v>
      </c>
      <c r="G53" s="271"/>
      <c r="H53" s="275">
        <f>F53*G53</f>
        <v>0</v>
      </c>
      <c r="I53" s="275"/>
      <c r="J53" s="269"/>
      <c r="K53" s="269"/>
    </row>
    <row r="54" spans="1:11" s="273" customFormat="1" ht="15">
      <c r="A54" s="281"/>
      <c r="B54" s="282" t="s">
        <v>394</v>
      </c>
      <c r="C54" s="283" t="s">
        <v>395</v>
      </c>
      <c r="D54" s="283" t="s">
        <v>501</v>
      </c>
      <c r="E54" s="283" t="s">
        <v>396</v>
      </c>
      <c r="F54" s="281" t="s">
        <v>335</v>
      </c>
      <c r="G54" s="281" t="s">
        <v>397</v>
      </c>
      <c r="H54" s="284" t="s">
        <v>429</v>
      </c>
      <c r="I54" s="269"/>
      <c r="J54" s="269" t="s">
        <v>399</v>
      </c>
      <c r="K54" s="269"/>
    </row>
    <row r="55" spans="1:11" s="273" customFormat="1" ht="15.75" thickBot="1">
      <c r="A55" s="285"/>
      <c r="B55" s="286" t="s">
        <v>400</v>
      </c>
      <c r="C55" s="287" t="s">
        <v>401</v>
      </c>
      <c r="D55" s="287"/>
      <c r="E55" s="287"/>
      <c r="F55" s="287"/>
      <c r="G55" s="285" t="s">
        <v>402</v>
      </c>
      <c r="H55" s="288" t="s">
        <v>403</v>
      </c>
      <c r="I55" s="289" t="s">
        <v>388</v>
      </c>
      <c r="J55" s="289" t="s">
        <v>404</v>
      </c>
      <c r="K55" s="289" t="s">
        <v>405</v>
      </c>
    </row>
    <row r="56" spans="1:11" ht="15.75">
      <c r="A56" s="254"/>
      <c r="B56" s="254"/>
      <c r="C56" s="362" t="s">
        <v>281</v>
      </c>
      <c r="D56" s="362" t="s">
        <v>595</v>
      </c>
      <c r="E56" s="269"/>
      <c r="F56" s="269"/>
      <c r="G56" s="271"/>
      <c r="H56" s="275"/>
      <c r="I56" s="279"/>
      <c r="J56" s="269"/>
      <c r="K56" s="269"/>
    </row>
    <row r="57" spans="1:11" ht="15.75">
      <c r="A57" s="254"/>
      <c r="B57" s="254" t="s">
        <v>516</v>
      </c>
      <c r="C57" s="266" t="s">
        <v>596</v>
      </c>
      <c r="D57" s="277" t="s">
        <v>597</v>
      </c>
      <c r="E57" s="269"/>
      <c r="F57" s="269"/>
      <c r="G57" s="271"/>
      <c r="H57" s="275"/>
      <c r="I57" s="279"/>
      <c r="J57" s="269"/>
      <c r="K57" s="269"/>
    </row>
    <row r="58" spans="1:11" ht="15">
      <c r="A58" s="254"/>
      <c r="B58" s="254"/>
      <c r="C58" s="269"/>
      <c r="D58" s="269" t="s">
        <v>598</v>
      </c>
      <c r="E58" s="269" t="s">
        <v>454</v>
      </c>
      <c r="F58" s="269">
        <v>1</v>
      </c>
      <c r="G58" s="271"/>
      <c r="H58" s="275">
        <f>F58*G58</f>
        <v>0</v>
      </c>
      <c r="I58" s="269"/>
      <c r="J58" s="269">
        <v>1.966</v>
      </c>
      <c r="K58" s="269">
        <f>F58*J58</f>
        <v>1.966</v>
      </c>
    </row>
    <row r="59" spans="1:11" ht="15">
      <c r="A59" s="254"/>
      <c r="B59" s="254"/>
      <c r="C59" s="269"/>
      <c r="D59" s="269" t="s">
        <v>599</v>
      </c>
      <c r="E59" s="269"/>
      <c r="F59" s="269"/>
      <c r="G59" s="271"/>
      <c r="H59" s="275"/>
      <c r="I59" s="275"/>
      <c r="J59" s="269"/>
      <c r="K59" s="269"/>
    </row>
    <row r="60" spans="1:11" ht="15">
      <c r="A60" s="254"/>
      <c r="B60" s="254"/>
      <c r="C60" s="269">
        <v>-1112</v>
      </c>
      <c r="D60" s="269" t="s">
        <v>388</v>
      </c>
      <c r="E60" s="269" t="s">
        <v>11</v>
      </c>
      <c r="F60" s="269">
        <v>1</v>
      </c>
      <c r="G60" s="271"/>
      <c r="H60" s="269"/>
      <c r="I60" s="275">
        <f>G60*F60</f>
        <v>0</v>
      </c>
      <c r="J60" s="269"/>
      <c r="K60" s="269"/>
    </row>
    <row r="61" spans="1:11" ht="15">
      <c r="A61" s="254"/>
      <c r="B61" s="254"/>
      <c r="C61" s="269"/>
      <c r="D61" s="269"/>
      <c r="E61" s="269"/>
      <c r="F61" s="269"/>
      <c r="G61" s="271"/>
      <c r="H61" s="275"/>
      <c r="I61" s="275"/>
      <c r="J61" s="269"/>
      <c r="K61" s="269"/>
    </row>
    <row r="62" spans="1:11" ht="15">
      <c r="A62" s="254"/>
      <c r="B62" s="254" t="s">
        <v>519</v>
      </c>
      <c r="C62" s="269" t="s">
        <v>600</v>
      </c>
      <c r="D62" s="269" t="s">
        <v>601</v>
      </c>
      <c r="E62" s="269"/>
      <c r="F62" s="269"/>
      <c r="G62" s="271"/>
      <c r="H62" s="275"/>
      <c r="I62" s="275"/>
      <c r="J62" s="269"/>
      <c r="K62" s="269"/>
    </row>
    <row r="63" spans="1:11" ht="15">
      <c r="A63" s="254"/>
      <c r="B63" s="254"/>
      <c r="C63" s="269">
        <v>-1111</v>
      </c>
      <c r="D63" s="269" t="s">
        <v>602</v>
      </c>
      <c r="E63" s="269" t="s">
        <v>860</v>
      </c>
      <c r="F63" s="269">
        <v>16</v>
      </c>
      <c r="G63" s="271"/>
      <c r="H63" s="275">
        <f>F63*G63</f>
        <v>0</v>
      </c>
      <c r="I63" s="275"/>
      <c r="J63" s="269"/>
      <c r="K63" s="269"/>
    </row>
    <row r="64" spans="1:11" ht="15">
      <c r="A64" s="294"/>
      <c r="B64" s="294"/>
      <c r="C64" s="269"/>
      <c r="D64" s="269"/>
      <c r="E64" s="274"/>
      <c r="F64" s="274"/>
      <c r="G64" s="295"/>
      <c r="H64" s="275"/>
      <c r="I64" s="274"/>
      <c r="J64" s="274"/>
      <c r="K64" s="269"/>
    </row>
    <row r="65" spans="1:11" ht="15">
      <c r="A65" s="254"/>
      <c r="B65" s="254"/>
      <c r="C65" s="269"/>
      <c r="D65" s="269"/>
      <c r="E65" s="269"/>
      <c r="F65" s="269"/>
      <c r="G65" s="271"/>
      <c r="H65" s="269"/>
      <c r="I65" s="275"/>
      <c r="J65" s="269"/>
      <c r="K65" s="269"/>
    </row>
    <row r="66" spans="1:11" ht="15">
      <c r="A66" s="294"/>
      <c r="B66" s="294" t="s">
        <v>523</v>
      </c>
      <c r="C66" s="294" t="s">
        <v>603</v>
      </c>
      <c r="D66" s="294" t="s">
        <v>604</v>
      </c>
      <c r="E66" s="294"/>
      <c r="F66" s="294"/>
      <c r="G66" s="297"/>
      <c r="H66" s="294"/>
      <c r="I66" s="294"/>
      <c r="J66" s="294"/>
      <c r="K66" s="294"/>
    </row>
    <row r="67" spans="1:11" ht="15">
      <c r="A67" s="254"/>
      <c r="B67" s="254"/>
      <c r="C67" s="269"/>
      <c r="D67" s="269" t="s">
        <v>605</v>
      </c>
      <c r="E67" s="269"/>
      <c r="F67" s="269"/>
      <c r="G67" s="271"/>
      <c r="H67" s="269"/>
      <c r="I67" s="275"/>
      <c r="J67" s="269"/>
      <c r="K67" s="275"/>
    </row>
    <row r="68" spans="1:11" ht="15">
      <c r="A68" s="254"/>
      <c r="B68" s="254"/>
      <c r="C68" s="269">
        <v>-1101</v>
      </c>
      <c r="D68" s="269" t="s">
        <v>606</v>
      </c>
      <c r="E68" s="269" t="s">
        <v>878</v>
      </c>
      <c r="F68" s="269">
        <f>SUM(K5:K64)</f>
        <v>3.16522</v>
      </c>
      <c r="G68" s="271"/>
      <c r="H68" s="269"/>
      <c r="I68" s="275">
        <f>G68*F68</f>
        <v>0</v>
      </c>
      <c r="J68" s="269"/>
      <c r="K68" s="269"/>
    </row>
    <row r="69" spans="1:11" ht="15">
      <c r="A69" s="254"/>
      <c r="B69" s="254"/>
      <c r="C69" s="269"/>
      <c r="D69" s="269" t="s">
        <v>607</v>
      </c>
      <c r="E69" s="269"/>
      <c r="F69" s="269"/>
      <c r="G69" s="271"/>
      <c r="H69" s="275">
        <f>SUM(H5:H68)</f>
        <v>0</v>
      </c>
      <c r="I69" s="275"/>
      <c r="J69" s="269"/>
      <c r="K69" s="269"/>
    </row>
    <row r="70" spans="1:11" s="273" customFormat="1" ht="15">
      <c r="A70" s="269"/>
      <c r="B70" s="269"/>
      <c r="C70" s="269"/>
      <c r="D70" s="269" t="s">
        <v>608</v>
      </c>
      <c r="E70" s="269"/>
      <c r="F70" s="269"/>
      <c r="G70" s="271"/>
      <c r="H70" s="275"/>
      <c r="I70" s="275">
        <f>SUM(I5:I69)</f>
        <v>0</v>
      </c>
      <c r="J70" s="269"/>
      <c r="K70" s="269"/>
    </row>
    <row r="71" spans="1:11" s="366" customFormat="1" ht="15.75">
      <c r="A71" s="293"/>
      <c r="B71" s="293"/>
      <c r="C71" s="276" t="s">
        <v>609</v>
      </c>
      <c r="D71" s="276" t="s">
        <v>1031</v>
      </c>
      <c r="E71" s="276"/>
      <c r="F71" s="276"/>
      <c r="G71" s="278">
        <f>H69+I70</f>
        <v>0</v>
      </c>
      <c r="H71" s="276"/>
      <c r="I71" s="279"/>
      <c r="J71" s="293"/>
      <c r="K71" s="293"/>
    </row>
    <row r="72" spans="1:11" s="366" customFormat="1" ht="15.75">
      <c r="A72" s="293"/>
      <c r="B72" s="293"/>
      <c r="C72" s="293"/>
      <c r="D72" s="293"/>
      <c r="E72" s="293"/>
      <c r="F72" s="293"/>
      <c r="G72" s="308"/>
      <c r="H72" s="293"/>
      <c r="I72" s="309"/>
      <c r="J72" s="293"/>
      <c r="K72" s="293"/>
    </row>
    <row r="73" spans="1:11" ht="15.75">
      <c r="A73" s="292"/>
      <c r="B73" s="292"/>
      <c r="C73" s="293"/>
      <c r="D73" s="293"/>
      <c r="E73" s="269"/>
      <c r="F73" s="269"/>
      <c r="G73" s="271"/>
      <c r="H73" s="269"/>
      <c r="I73" s="275"/>
      <c r="J73" s="269"/>
      <c r="K73" s="269"/>
    </row>
    <row r="74" spans="1:11" ht="1.5" customHeight="1">
      <c r="A74" s="254"/>
      <c r="B74" s="254"/>
      <c r="C74" s="269"/>
      <c r="D74" s="274"/>
      <c r="E74" s="274"/>
      <c r="F74" s="274"/>
      <c r="G74" s="295"/>
      <c r="H74" s="275"/>
      <c r="I74" s="275"/>
      <c r="J74" s="269"/>
      <c r="K74" s="269"/>
    </row>
    <row r="75" spans="1:11" ht="15" hidden="1">
      <c r="A75" s="254"/>
      <c r="B75" s="254"/>
      <c r="C75" s="269"/>
      <c r="D75" s="269"/>
      <c r="E75" s="269"/>
      <c r="F75" s="269"/>
      <c r="G75" s="271"/>
      <c r="H75" s="269"/>
      <c r="I75" s="275"/>
      <c r="J75" s="269"/>
      <c r="K75" s="269"/>
    </row>
    <row r="76" spans="1:11" ht="15" hidden="1">
      <c r="A76" s="254"/>
      <c r="B76" s="254"/>
      <c r="C76" s="269"/>
      <c r="D76" s="269"/>
      <c r="E76" s="269"/>
      <c r="F76" s="269"/>
      <c r="G76" s="271"/>
      <c r="H76" s="269"/>
      <c r="I76" s="275"/>
      <c r="J76" s="269"/>
      <c r="K76" s="269"/>
    </row>
    <row r="77" spans="1:11" ht="15" hidden="1">
      <c r="A77" s="254"/>
      <c r="B77" s="254"/>
      <c r="C77" s="269"/>
      <c r="D77" s="269"/>
      <c r="E77" s="269"/>
      <c r="F77" s="269"/>
      <c r="G77" s="271"/>
      <c r="H77" s="269"/>
      <c r="I77" s="275"/>
      <c r="J77" s="269"/>
      <c r="K77" s="269"/>
    </row>
    <row r="78" spans="1:11" ht="15" hidden="1">
      <c r="A78" s="254"/>
      <c r="B78" s="254"/>
      <c r="C78" s="269"/>
      <c r="D78" s="269"/>
      <c r="E78" s="269"/>
      <c r="F78" s="269"/>
      <c r="G78" s="271"/>
      <c r="H78" s="269"/>
      <c r="I78" s="275"/>
      <c r="J78" s="269"/>
      <c r="K78" s="269"/>
    </row>
    <row r="79" spans="1:11" ht="15" hidden="1">
      <c r="A79" s="254"/>
      <c r="B79" s="254"/>
      <c r="C79" s="269"/>
      <c r="D79" s="269"/>
      <c r="E79" s="269"/>
      <c r="F79" s="269"/>
      <c r="G79" s="271"/>
      <c r="H79" s="269"/>
      <c r="I79" s="275"/>
      <c r="J79" s="269"/>
      <c r="K79" s="269"/>
    </row>
    <row r="80" spans="1:11" ht="15" hidden="1">
      <c r="A80" s="254"/>
      <c r="B80" s="254"/>
      <c r="C80" s="269"/>
      <c r="D80" s="269"/>
      <c r="E80" s="269"/>
      <c r="F80" s="269"/>
      <c r="G80" s="271"/>
      <c r="H80" s="269"/>
      <c r="I80" s="275"/>
      <c r="J80" s="269"/>
      <c r="K80" s="269"/>
    </row>
    <row r="81" spans="1:11" ht="15" hidden="1">
      <c r="A81" s="254"/>
      <c r="B81" s="254"/>
      <c r="C81" s="269"/>
      <c r="D81" s="269"/>
      <c r="E81" s="269"/>
      <c r="F81" s="269"/>
      <c r="G81" s="271"/>
      <c r="H81" s="269"/>
      <c r="I81" s="275"/>
      <c r="J81" s="269"/>
      <c r="K81" s="269"/>
    </row>
    <row r="82" spans="1:11" ht="15" hidden="1">
      <c r="A82" s="254"/>
      <c r="B82" s="254"/>
      <c r="C82" s="269"/>
      <c r="D82" s="269"/>
      <c r="E82" s="269"/>
      <c r="F82" s="269"/>
      <c r="G82" s="271"/>
      <c r="H82" s="269"/>
      <c r="I82" s="269"/>
      <c r="J82" s="269"/>
      <c r="K82" s="269"/>
    </row>
    <row r="83" spans="1:11" ht="15.75" hidden="1">
      <c r="A83" s="254"/>
      <c r="B83" s="254"/>
      <c r="C83" s="276"/>
      <c r="D83" s="276"/>
      <c r="E83" s="269"/>
      <c r="F83" s="269"/>
      <c r="G83" s="271"/>
      <c r="H83" s="269"/>
      <c r="I83" s="279"/>
      <c r="J83" s="269"/>
      <c r="K83" s="269"/>
    </row>
    <row r="84" spans="1:11" ht="15.75" hidden="1">
      <c r="A84" s="254"/>
      <c r="B84" s="254"/>
      <c r="C84" s="276"/>
      <c r="D84" s="276"/>
      <c r="E84" s="269"/>
      <c r="F84" s="269"/>
      <c r="G84" s="269"/>
      <c r="H84" s="269"/>
      <c r="I84" s="275"/>
      <c r="J84" s="269"/>
      <c r="K84" s="269"/>
    </row>
    <row r="85" spans="1:11" ht="15" hidden="1">
      <c r="A85" s="254"/>
      <c r="B85" s="254"/>
      <c r="C85" s="269"/>
      <c r="D85" s="269"/>
      <c r="E85" s="269"/>
      <c r="F85" s="269"/>
      <c r="G85" s="271"/>
      <c r="H85" s="269"/>
      <c r="I85" s="275"/>
      <c r="J85" s="269"/>
      <c r="K85" s="269"/>
    </row>
    <row r="86" spans="1:11" ht="15" hidden="1">
      <c r="A86" s="254"/>
      <c r="B86" s="254"/>
      <c r="C86" s="269"/>
      <c r="D86" s="269"/>
      <c r="E86" s="269"/>
      <c r="F86" s="269"/>
      <c r="G86" s="271"/>
      <c r="H86" s="269"/>
      <c r="I86" s="275"/>
      <c r="J86" s="269"/>
      <c r="K86" s="269"/>
    </row>
    <row r="87" spans="1:11" ht="15" hidden="1">
      <c r="A87" s="254"/>
      <c r="B87" s="254"/>
      <c r="C87" s="269"/>
      <c r="D87" s="269"/>
      <c r="E87" s="269"/>
      <c r="F87" s="269"/>
      <c r="G87" s="271"/>
      <c r="H87" s="269"/>
      <c r="I87" s="275"/>
      <c r="J87" s="269"/>
      <c r="K87" s="269"/>
    </row>
    <row r="88" spans="1:11" ht="15" hidden="1">
      <c r="A88" s="254"/>
      <c r="B88" s="254"/>
      <c r="C88" s="269"/>
      <c r="D88" s="269"/>
      <c r="E88" s="269"/>
      <c r="F88" s="269"/>
      <c r="G88" s="271"/>
      <c r="H88" s="269"/>
      <c r="I88" s="269"/>
      <c r="J88" s="269"/>
      <c r="K88" s="269"/>
    </row>
    <row r="89" spans="1:11" ht="15.75" hidden="1">
      <c r="A89" s="296"/>
      <c r="B89" s="296"/>
      <c r="C89" s="296"/>
      <c r="D89" s="296"/>
      <c r="E89" s="294"/>
      <c r="F89" s="294"/>
      <c r="G89" s="297"/>
      <c r="H89" s="294"/>
      <c r="I89" s="294"/>
      <c r="J89" s="294"/>
      <c r="K89" s="294"/>
    </row>
    <row r="90" spans="1:11" ht="15" hidden="1">
      <c r="A90" s="254"/>
      <c r="B90" s="254"/>
      <c r="C90" s="269"/>
      <c r="D90" s="269"/>
      <c r="E90" s="269"/>
      <c r="F90" s="269"/>
      <c r="G90" s="271"/>
      <c r="H90" s="269"/>
      <c r="I90" s="275"/>
      <c r="J90" s="269"/>
      <c r="K90" s="275"/>
    </row>
    <row r="91" spans="1:11" ht="15" hidden="1">
      <c r="A91" s="254"/>
      <c r="B91" s="254"/>
      <c r="C91" s="269"/>
      <c r="D91" s="269"/>
      <c r="E91" s="269"/>
      <c r="F91" s="269"/>
      <c r="G91" s="271"/>
      <c r="H91" s="269"/>
      <c r="I91" s="275"/>
      <c r="J91" s="269"/>
      <c r="K91" s="269"/>
    </row>
    <row r="92" spans="1:11" ht="15" hidden="1">
      <c r="A92" s="254"/>
      <c r="B92" s="254"/>
      <c r="C92" s="269"/>
      <c r="D92" s="269"/>
      <c r="E92" s="269"/>
      <c r="F92" s="269"/>
      <c r="G92" s="271"/>
      <c r="H92" s="269"/>
      <c r="I92" s="275"/>
      <c r="J92" s="269"/>
      <c r="K92" s="269"/>
    </row>
    <row r="93" spans="1:11" ht="15" hidden="1">
      <c r="A93" s="254"/>
      <c r="B93" s="254"/>
      <c r="C93" s="269"/>
      <c r="D93" s="269"/>
      <c r="E93" s="269"/>
      <c r="F93" s="269"/>
      <c r="G93" s="271"/>
      <c r="H93" s="269"/>
      <c r="I93" s="275"/>
      <c r="J93" s="269"/>
      <c r="K93" s="269"/>
    </row>
  </sheetData>
  <sheetProtection/>
  <mergeCells count="1">
    <mergeCell ref="A1:K1"/>
  </mergeCells>
  <printOptions/>
  <pageMargins left="0.7086614173228347" right="0.7086614173228347" top="0.54" bottom="0.48" header="0.31496062992125984" footer="0.31496062992125984"/>
  <pageSetup fitToHeight="0" fitToWidth="1" horizontalDpi="600" verticalDpi="600" orientation="landscape" paperSize="9" scale="65" r:id="rId1"/>
  <headerFooter alignWithMargins="0">
    <oddHeader>&amp;L
</oddHeader>
    <oddFooter>&amp;R&amp;P</oddFooter>
  </headerFooter>
  <rowBreaks count="1" manualBreakCount="1">
    <brk id="5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Martina-PC\Martina</dc:creator>
  <cp:keywords/>
  <dc:description/>
  <cp:lastModifiedBy>Marta Löfflerová</cp:lastModifiedBy>
  <cp:lastPrinted>2023-01-25T09:50:29Z</cp:lastPrinted>
  <dcterms:created xsi:type="dcterms:W3CDTF">2019-02-22T14:10:49Z</dcterms:created>
  <dcterms:modified xsi:type="dcterms:W3CDTF">2023-01-26T07:02:38Z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