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/>
  <bookViews>
    <workbookView xWindow="65416" yWindow="65416" windowWidth="29040" windowHeight="15840" activeTab="0"/>
  </bookViews>
  <sheets>
    <sheet name="Rekapitulace stavby" sheetId="1" r:id="rId1"/>
    <sheet name="1 - Etapa 1 - bour" sheetId="2" r:id="rId2"/>
    <sheet name="2 - Etapa 1 - stav" sheetId="3" r:id="rId3"/>
    <sheet name="7 - Vedlejší náklady" sheetId="4" r:id="rId4"/>
    <sheet name="Seznam figur" sheetId="5" r:id="rId5"/>
    <sheet name="Pokyny pro vyplnění" sheetId="6" r:id="rId6"/>
  </sheets>
  <definedNames>
    <definedName name="_xlnm._FilterDatabase" localSheetId="1" hidden="1">'1 - Etapa 1 - bour'!$C$81:$K$151</definedName>
    <definedName name="_xlnm._FilterDatabase" localSheetId="2" hidden="1">'2 - Etapa 1 - stav'!$C$110:$K$529</definedName>
    <definedName name="_xlnm._FilterDatabase" localSheetId="3" hidden="1">'7 - Vedlejší náklady'!$C$82:$K$100</definedName>
    <definedName name="_xlnm.Print_Area" localSheetId="1">'1 - Etapa 1 - bour'!$C$4:$J$39,'1 - Etapa 1 - bour'!$C$45:$J$63,'1 - Etapa 1 - bour'!$C$69:$K$151</definedName>
    <definedName name="_xlnm.Print_Area" localSheetId="2">'2 - Etapa 1 - stav'!$C$4:$J$39,'2 - Etapa 1 - stav'!$C$45:$J$92,'2 - Etapa 1 - stav'!$C$98:$K$529</definedName>
    <definedName name="_xlnm.Print_Area" localSheetId="3">'7 - Vedlejší náklady'!$C$4:$J$39,'7 - Vedlejší náklady'!$C$45:$J$64,'7 - Vedlejší náklady'!$C$70:$K$100</definedName>
    <definedName name="_xlnm.Print_Area" localSheetId="5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stavby'!$C$42:$AQ$58</definedName>
    <definedName name="_xlnm.Print_Area" localSheetId="4">'Seznam figur'!$C$4:$G$206</definedName>
    <definedName name="_xlnm.Print_Titles" localSheetId="0">'Rekapitulace stavby'!$52:$52</definedName>
    <definedName name="_xlnm.Print_Titles" localSheetId="1">'1 - Etapa 1 - bour'!$81:$81</definedName>
    <definedName name="_xlnm.Print_Titles" localSheetId="2">'2 - Etapa 1 - stav'!$110:$110</definedName>
    <definedName name="_xlnm.Print_Titles" localSheetId="3">'7 - Vedlejší náklady'!$82:$82</definedName>
    <definedName name="_xlnm.Print_Titles" localSheetId="4">'Seznam figur'!$9:$9</definedName>
  </definedNames>
  <calcPr calcId="191029"/>
  <extLst/>
</workbook>
</file>

<file path=xl/sharedStrings.xml><?xml version="1.0" encoding="utf-8"?>
<sst xmlns="http://schemas.openxmlformats.org/spreadsheetml/2006/main" count="6419" uniqueCount="1457">
  <si>
    <t>Export Komplet</t>
  </si>
  <si>
    <t>VZ</t>
  </si>
  <si>
    <t>2.0</t>
  </si>
  <si>
    <t/>
  </si>
  <si>
    <t>False</t>
  </si>
  <si>
    <t>{5b02d9a0-dfbd-4619-a520-a3385c0788bc}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</si>
  <si>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</si>
  <si>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</si>
  <si>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</si>
  <si>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</si>
  <si>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</si>
  <si>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</si>
  <si>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</si>
  <si>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</si>
  <si>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</si>
  <si>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R601R1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</si>
  <si>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</si>
  <si>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</si>
  <si>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Vítěztví Mariánské Lázně, odborná učebna v podkroví etapa I</t>
  </si>
  <si>
    <t>KSO:</t>
  </si>
  <si>
    <t>801 32</t>
  </si>
  <si>
    <t>CC-CZ:</t>
  </si>
  <si>
    <t>12631</t>
  </si>
  <si>
    <t>Místo:</t>
  </si>
  <si>
    <t xml:space="preserve"> </t>
  </si>
  <si>
    <t>Datum:</t>
  </si>
  <si>
    <t>4. 10. 2023</t>
  </si>
  <si>
    <t>Zadavatel:</t>
  </si>
  <si>
    <t>IČ:</t>
  </si>
  <si>
    <t>DIČ:</t>
  </si>
  <si>
    <t>Uchazeč:</t>
  </si>
  <si>
    <t>Vyplň údaj</t>
  </si>
  <si>
    <t>Projektant:</t>
  </si>
  <si>
    <t>Studio PROKON</t>
  </si>
  <si>
    <t>True</t>
  </si>
  <si>
    <t>Zpracovatel:</t>
  </si>
  <si>
    <t>Ing. Tomáš Hrdlička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</si>
  <si>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</si>
  <si>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</si>
  <si>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</si>
  <si>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</si>
  <si>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</si>
  <si>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</si>
  <si>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</si>
  <si>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</si>
  <si>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</si>
  <si>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</si>
  <si>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</si>
  <si>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</si>
  <si>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</si>
  <si>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</si>
  <si>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</si>
  <si>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</si>
  <si>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</si>
  <si>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</si>
  <si>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</si>
  <si>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</si>
  <si>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</si>
  <si>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</si>
  <si>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</si>
  <si>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</si>
  <si>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</si>
  <si>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</si>
  <si>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</si>
  <si>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</si>
  <si>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</si>
  <si>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</si>
  <si>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</si>
  <si>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</si>
  <si>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</si>
  <si>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</si>
  <si>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</si>
  <si>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</si>
  <si>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</si>
  <si>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</si>
  <si>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</si>
  <si>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</si>
  <si>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</si>
  <si>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</si>
  <si>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Etapa 1 - bour</t>
  </si>
  <si>
    <t>STA</t>
  </si>
  <si>
    <t>{efee04fd-2d55-4b4d-b13b-6b99f27ca19f}</t>
  </si>
  <si>
    <t>2</t>
  </si>
  <si>
    <t>Etapa 1 - stav</t>
  </si>
  <si>
    <t>{af4eee5e-9850-4e9e-8077-5fef4cac3a32}</t>
  </si>
  <si>
    <t>7</t>
  </si>
  <si>
    <t>Vedlejší náklady</t>
  </si>
  <si>
    <t>{dbc27239-92bb-40ac-adc2-d7354ea2c470}</t>
  </si>
  <si>
    <t>KRYCÍ LIST SOUPISU PRACÍ</t>
  </si>
  <si>
    <t>Objekt:</t>
  </si>
  <si>
    <t>1 - Etapa 1 - bour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</si>
  <si>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</si>
  <si>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</si>
  <si>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</si>
  <si>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</si>
  <si>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</si>
  <si>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964 - Bourání</t>
  </si>
  <si>
    <t xml:space="preserve">  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</si>
  <si>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</si>
  <si>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</si>
  <si>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</si>
  <si>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</si>
  <si>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</si>
  <si>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</si>
  <si>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</si>
  <si>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</si>
  <si>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</si>
  <si>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</si>
  <si>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</si>
  <si>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</si>
  <si>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</si>
  <si>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</si>
  <si>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</si>
  <si>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</si>
  <si>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964</t>
  </si>
  <si>
    <t>Bourání</t>
  </si>
  <si>
    <t>K</t>
  </si>
  <si>
    <t>971033641</t>
  </si>
  <si>
    <t>Vybourání otvorů ve zdivu základovém nebo nadzákladovém z cihel, tvárnic, příčkovek z cihel pálených na maltu vápennou nebo vápenocementovou plochy do 4 m2, tl. do 300 mm</t>
  </si>
  <si>
    <t>m3</t>
  </si>
  <si>
    <t>CS ÚRS 2023 02</t>
  </si>
  <si>
    <t>4</t>
  </si>
  <si>
    <t>-330539007</t>
  </si>
  <si>
    <t>Online PSC</t>
  </si>
  <si>
    <t>https://podminky.urs.cz/item/CS_URS_2023_02/971033641</t>
  </si>
  <si>
    <t>VV</t>
  </si>
  <si>
    <t>"sklad"2,99*((3,75+2,4)-0,9*2,02)*0,2</t>
  </si>
  <si>
    <t>"ke schodišti"(2,2*(3,135)-0,9*2,1)*0,17</t>
  </si>
  <si>
    <t>Součet</t>
  </si>
  <si>
    <t>973031336</t>
  </si>
  <si>
    <t>Vysekání výklenků nebo kapes ve zdivu z cihel na maltu vápennou nebo vápenocementovou kapes, plochy do 0,16 m2, hl. do 450 mm</t>
  </si>
  <si>
    <t>kus</t>
  </si>
  <si>
    <t>-903300853</t>
  </si>
  <si>
    <t>https://podminky.urs.cz/item/CS_URS_2023_02/973031336</t>
  </si>
  <si>
    <t>"pro lože nosníku, viz det A1"16</t>
  </si>
  <si>
    <t>3</t>
  </si>
  <si>
    <t>971033481</t>
  </si>
  <si>
    <t>Vybourání otvorů ve zdivu základovém nebo nadzákladovém z cihel, tvárnic, příčkovek z cihel pálených na maltu vápennou nebo vápenocementovou plochy do 0,25 m2, tl. do 900 mm</t>
  </si>
  <si>
    <t>183334753</t>
  </si>
  <si>
    <t>https://podminky.urs.cz/item/CS_URS_2023_02/971033481</t>
  </si>
  <si>
    <t>"pro nosníky"16</t>
  </si>
  <si>
    <t>962032631</t>
  </si>
  <si>
    <t>Bourání zdiva nadzákladového z cihel nebo tvárnic komínového z cihel pálených, šamotových nebo vápenopískových nad střechou na maltu vápennou nebo vápenocementovou</t>
  </si>
  <si>
    <t>2103764564</t>
  </si>
  <si>
    <t>https://podminky.urs.cz/item/CS_URS_2023_02/962032631</t>
  </si>
  <si>
    <t>(6,58-2,99)*(0,91*1,07-0,45*0,3)</t>
  </si>
  <si>
    <t>5</t>
  </si>
  <si>
    <t>962032314</t>
  </si>
  <si>
    <t>Bourání zdiva nadzákladového z cihel nebo tvárnic pilířů cihelných průřezu do 0,36 m2</t>
  </si>
  <si>
    <t>1821553249</t>
  </si>
  <si>
    <t>https://podminky.urs.cz/item/CS_URS_2023_02/962032314</t>
  </si>
  <si>
    <t>((2,99+0,4)*(0,91*1,07-0,45*0,3))</t>
  </si>
  <si>
    <t>6</t>
  </si>
  <si>
    <t>962032230</t>
  </si>
  <si>
    <t>Bourání zdiva nadzákladového z cihel nebo tvárnic z cihel pálených nebo vápenopískových, na maltu vápennou nebo vápenocementovou, objemu do 1 m3</t>
  </si>
  <si>
    <t>-1196957779</t>
  </si>
  <si>
    <t>https://podminky.urs.cz/item/CS_URS_2023_02/962032230</t>
  </si>
  <si>
    <t>"zarovnání koruny zdiva viz D113"0,3*0,3*6,81</t>
  </si>
  <si>
    <t>971033561</t>
  </si>
  <si>
    <t>Vybourání otvorů ve zdivu základovém nebo nadzákladovém z cihel, tvárnic, příčkovek z cihel pálených na maltu vápennou nebo vápenocementovou plochy do 1 m2, tl. do 600 mm</t>
  </si>
  <si>
    <t>1437310432</t>
  </si>
  <si>
    <t>https://podminky.urs.cz/item/CS_URS_2023_02/971033561</t>
  </si>
  <si>
    <t>"nové otvory"0,9*1,31*2*0,45</t>
  </si>
  <si>
    <t>8</t>
  </si>
  <si>
    <t>968072455</t>
  </si>
  <si>
    <t>Vybourání kovových rámů oken s křídly, dveřních zárubní, vrat, stěn, ostění nebo obkladů dveřních zárubní, plochy do 2 m2</t>
  </si>
  <si>
    <t>m2</t>
  </si>
  <si>
    <t>16</t>
  </si>
  <si>
    <t>1282128135</t>
  </si>
  <si>
    <t>https://podminky.urs.cz/item/CS_URS_2023_02/968072455</t>
  </si>
  <si>
    <t>0,9*2*2</t>
  </si>
  <si>
    <t>9</t>
  </si>
  <si>
    <t>968062374</t>
  </si>
  <si>
    <t>Vybourání dřevěných rámů oken s křídly, dveřních zárubní, vrat, stěn, ostění nebo obkladů rámů oken s křídly zdvojených, plochy do 1 m2</t>
  </si>
  <si>
    <t>-1427013335</t>
  </si>
  <si>
    <t>https://podminky.urs.cz/item/CS_URS_2023_02/968062374</t>
  </si>
  <si>
    <t>0,9*1</t>
  </si>
  <si>
    <t>10</t>
  </si>
  <si>
    <t>762822820</t>
  </si>
  <si>
    <t>Demontáž stropních trámů z hraněného řeziva, průřezové plochy přes 144 do 288 cm2</t>
  </si>
  <si>
    <t>m</t>
  </si>
  <si>
    <t>-1092468968</t>
  </si>
  <si>
    <t>https://podminky.urs.cz/item/CS_URS_2023_02/762822820</t>
  </si>
  <si>
    <t>"nad schodiště"3*4</t>
  </si>
  <si>
    <t>11</t>
  </si>
  <si>
    <t>762811811</t>
  </si>
  <si>
    <t>Demontáž záklopů stropů vrchních a zapuštěných z hrubých prken, tl. do 32 mm</t>
  </si>
  <si>
    <t>1639518295</t>
  </si>
  <si>
    <t>https://podminky.urs.cz/item/CS_URS_2023_02/762811811</t>
  </si>
  <si>
    <t>"nad schodiště" 3,135*(1,35+0,17)</t>
  </si>
  <si>
    <t>762841812</t>
  </si>
  <si>
    <t>Demontáž podbíjení obkladů stropů a střech sklonu do 60° z hrubých prken tl. do 35 mm s omítkou</t>
  </si>
  <si>
    <t>955675339</t>
  </si>
  <si>
    <t>https://podminky.urs.cz/item/CS_URS_2023_02/762841812</t>
  </si>
  <si>
    <t>13</t>
  </si>
  <si>
    <t>K002</t>
  </si>
  <si>
    <t>Zhotovení otvorů d 50 skrze dřevěný strop, dl. 500 mm</t>
  </si>
  <si>
    <t>ks</t>
  </si>
  <si>
    <t>vlastní</t>
  </si>
  <si>
    <t>-375236516</t>
  </si>
  <si>
    <t>14</t>
  </si>
  <si>
    <t>978013191</t>
  </si>
  <si>
    <t>Otlučení vápenných nebo vápenocementových omítek vnitřních ploch stěn s vyškrabáním spar, s očištěním zdiva, v rozsahu přes 50 do 100 %</t>
  </si>
  <si>
    <t>-1207318147</t>
  </si>
  <si>
    <t>https://podminky.urs.cz/item/CS_URS_2023_02/978013191</t>
  </si>
  <si>
    <t>"stáv. stěna v serverovně"2,4*2,5</t>
  </si>
  <si>
    <t>15</t>
  </si>
  <si>
    <t>978015391</t>
  </si>
  <si>
    <t>Otlučení vápenných nebo vápenocementových omítek vnějších ploch s vyškrabáním spar a s očištěním zdiva stupně členitosti 1 a 2, v rozsahu přes 80 do 100 %</t>
  </si>
  <si>
    <t>329992694</t>
  </si>
  <si>
    <t>https://podminky.urs.cz/item/CS_URS_2023_02/978015391</t>
  </si>
  <si>
    <t>"lokálně po montážních otvorech" 15,5*1</t>
  </si>
  <si>
    <t>HZS1292</t>
  </si>
  <si>
    <t>Hodinové zúčtovací sazby profesí HSV zemní a pomocné práce stavební dělník</t>
  </si>
  <si>
    <t>hod</t>
  </si>
  <si>
    <t>-2137956826</t>
  </si>
  <si>
    <t>https://podminky.urs.cz/item/CS_URS_2023_02/HZS1292</t>
  </si>
  <si>
    <t>P</t>
  </si>
  <si>
    <t>Poznámka k položce:
vč. hmotnosti suti a odpadu</t>
  </si>
  <si>
    <t>"vyklizení půdy"30</t>
  </si>
  <si>
    <t>17</t>
  </si>
  <si>
    <t>974031666</t>
  </si>
  <si>
    <t>Vysekání rýh ve zdivu cihelném na maltu vápennou nebo vápenocementovou pro vtahování nosníků do zdí, před vybouráním otvoru do hl. 150 mm, při v. nosníku do 250 mm</t>
  </si>
  <si>
    <t>-1205059988</t>
  </si>
  <si>
    <t>https://podminky.urs.cz/item/CS_URS_2023_02/974031666</t>
  </si>
  <si>
    <t>1,3*2</t>
  </si>
  <si>
    <t>18</t>
  </si>
  <si>
    <t>975073111</t>
  </si>
  <si>
    <t>Jednostranné podchycení střešních vazníků dřevěnou výztuhou v. podchycení do 3,5 m a při zatížení hmotností do 1000 kg/m</t>
  </si>
  <si>
    <t>530652758</t>
  </si>
  <si>
    <t>https://podminky.urs.cz/item/CS_URS_2023_02/975073111</t>
  </si>
  <si>
    <t>1+1</t>
  </si>
  <si>
    <t>997</t>
  </si>
  <si>
    <t>Přesun sutě</t>
  </si>
  <si>
    <t>19</t>
  </si>
  <si>
    <t>997013154</t>
  </si>
  <si>
    <t>Vnitrostaveništní doprava suti a vybouraných hmot vodorovně do 50 m svisle s omezením mechanizace pro budovy a haly výšky přes 12 do 15 m</t>
  </si>
  <si>
    <t>t</t>
  </si>
  <si>
    <t>-76705467</t>
  </si>
  <si>
    <t>https://podminky.urs.cz/item/CS_URS_2023_02/997013154</t>
  </si>
  <si>
    <t>20</t>
  </si>
  <si>
    <t>997013501</t>
  </si>
  <si>
    <t>Odvoz suti a vybouraných hmot na skládku nebo meziskládku se složením, na vzdálenost do 1 km</t>
  </si>
  <si>
    <t>1759678214</t>
  </si>
  <si>
    <t>https://podminky.urs.cz/item/CS_URS_2023_02/997013501</t>
  </si>
  <si>
    <t>997013509</t>
  </si>
  <si>
    <t>Odvoz suti a vybouraných hmot na skládku nebo meziskládku se složením, na vzdálenost Příplatek k ceně za každý další i započatý 1 km přes 1 km</t>
  </si>
  <si>
    <t>-325779656</t>
  </si>
  <si>
    <t>https://podminky.urs.cz/item/CS_URS_2023_02/997013509</t>
  </si>
  <si>
    <t xml:space="preserve">Poznámka k položce:
celkem 25 km </t>
  </si>
  <si>
    <t>29,439*14 'Přepočtené koeficientem množství</t>
  </si>
  <si>
    <t>22</t>
  </si>
  <si>
    <t>997013631</t>
  </si>
  <si>
    <t>Poplatek za uložení stavebního odpadu na skládce (skládkovné) směsného stavebního a demoličního zatříděného do Katalogu odpadů pod kódem 17 09 04</t>
  </si>
  <si>
    <t>-407418463</t>
  </si>
  <si>
    <t>https://podminky.urs.cz/item/CS_URS_2023_02/997013631</t>
  </si>
  <si>
    <t>Poznámka k položce:
cena se upřesní dle místa uložení suti</t>
  </si>
  <si>
    <t>DVEŘE1</t>
  </si>
  <si>
    <t xml:space="preserve">SOUČTOVÁ dveře ve vnitřních stěnách </t>
  </si>
  <si>
    <t>1,818</t>
  </si>
  <si>
    <t>F012</t>
  </si>
  <si>
    <t>Plochy místností vč. prostoru mezi dveřmi</t>
  </si>
  <si>
    <t>6,43</t>
  </si>
  <si>
    <t>hrana</t>
  </si>
  <si>
    <t>Schodištová hrana - délka</t>
  </si>
  <si>
    <t>bm</t>
  </si>
  <si>
    <t>2,44</t>
  </si>
  <si>
    <t>lešení</t>
  </si>
  <si>
    <t>Plocha lešení</t>
  </si>
  <si>
    <t>194,58</t>
  </si>
  <si>
    <t>nadpraží1</t>
  </si>
  <si>
    <t>Nadpraží otvorů servrovna</t>
  </si>
  <si>
    <t>1,8</t>
  </si>
  <si>
    <t>Obvod01</t>
  </si>
  <si>
    <t>SOUČTOVÁ Obvody místností</t>
  </si>
  <si>
    <t>10,4</t>
  </si>
  <si>
    <t>Obvod012</t>
  </si>
  <si>
    <t>Obvod místností servrovna - soklík vinyl</t>
  </si>
  <si>
    <t>2 - Etapa 1 - stav</t>
  </si>
  <si>
    <t>okno1</t>
  </si>
  <si>
    <t>Otvory v obvodové stěně</t>
  </si>
  <si>
    <t>2,358</t>
  </si>
  <si>
    <t>omítka</t>
  </si>
  <si>
    <t>Plocha omítky</t>
  </si>
  <si>
    <t>16,034</t>
  </si>
  <si>
    <t>ostění1</t>
  </si>
  <si>
    <t xml:space="preserve">Ostění otvorů </t>
  </si>
  <si>
    <t>5,24</t>
  </si>
  <si>
    <t>parapet1</t>
  </si>
  <si>
    <t>Délka parapetu</t>
  </si>
  <si>
    <t>1,92</t>
  </si>
  <si>
    <t>SDK</t>
  </si>
  <si>
    <t>Plocha podhledu ze sádrokartonu, vč. navazujících vrstev</t>
  </si>
  <si>
    <t>6,288</t>
  </si>
  <si>
    <t>strop</t>
  </si>
  <si>
    <t>Plocha nového stropu</t>
  </si>
  <si>
    <t>145,075</t>
  </si>
  <si>
    <t xml:space="preserve">    3 - Svislé a kompletní konstrukce</t>
  </si>
  <si>
    <t xml:space="preserve">    4 - Vodorovné konstrukce</t>
  </si>
  <si>
    <t xml:space="preserve">      40-1 - Lože pod nosníky</t>
  </si>
  <si>
    <t xml:space="preserve">      41-1 - Ocelobetonová kce</t>
  </si>
  <si>
    <t xml:space="preserve">      43-2 - Přímé schodiště</t>
  </si>
  <si>
    <t xml:space="preserve">    6 - Úpravy povrchů, podlahy a osazování výplní</t>
  </si>
  <si>
    <t xml:space="preserve">      61 - Úprava povrchů vnitřních</t>
  </si>
  <si>
    <t xml:space="preserve">        61-1 - Štuková omítka</t>
  </si>
  <si>
    <t xml:space="preserve">      62 - Úprava povrchů vnějších</t>
  </si>
  <si>
    <t xml:space="preserve">        622 - Lištový systém</t>
  </si>
  <si>
    <t xml:space="preserve">        62-1 - ETICS - eps</t>
  </si>
  <si>
    <t xml:space="preserve">        6222 - Ostění, nadpraží  a parapety</t>
  </si>
  <si>
    <t xml:space="preserve">        62-4 - Finální omítka</t>
  </si>
  <si>
    <t xml:space="preserve">    9 - Ostatní konstrukce a práce, bourání</t>
  </si>
  <si>
    <t xml:space="preserve">    94 - Lešení a stavební výtahy</t>
  </si>
  <si>
    <t xml:space="preserve">    998 - Přesun hmot</t>
  </si>
  <si>
    <t>PSV - Práce a dodávky PSV</t>
  </si>
  <si>
    <t xml:space="preserve">    713 - Izolace tepelné</t>
  </si>
  <si>
    <t xml:space="preserve">    741 - Elektroinstalace - silnoproud</t>
  </si>
  <si>
    <t xml:space="preserve">    763 - Konstrukce suché výstavby</t>
  </si>
  <si>
    <t xml:space="preserve">      763-1 - Podhledy</t>
  </si>
  <si>
    <t xml:space="preserve">      763-2 - Příčky a předstěny</t>
  </si>
  <si>
    <t xml:space="preserve">      763-4 - Parozábrana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</si>
  <si>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</si>
  <si>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</si>
  <si>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</si>
  <si>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  766-1 - Výplně otvorů vnitřních</t>
  </si>
  <si>
    <t xml:space="preserve">      766-2 - Výplně v otvorů v obvodových stěnách - plastové</t>
  </si>
  <si>
    <t xml:space="preserve">    767 - Konstrukce zámečnické</t>
  </si>
  <si>
    <t xml:space="preserve">    771 - Podlahy z dlaždic</t>
  </si>
  <si>
    <t xml:space="preserve">    784 - Dokončovací práce - malby a tapety</t>
  </si>
  <si>
    <t>Svislé a kompletní konstrukce</t>
  </si>
  <si>
    <t>310278842</t>
  </si>
  <si>
    <t>Zazdívka otvorů ve zdivu nadzákladovém nepálenými tvárnicemi plochy přes 0,25 m2 do 1 m2 , ve zdi tl. do 300 mm</t>
  </si>
  <si>
    <t>895218075</t>
  </si>
  <si>
    <t>https://podminky.urs.cz/item/CS_URS_2023_02/310278842</t>
  </si>
  <si>
    <t>"stáv. okno"0,765*1*0,5</t>
  </si>
  <si>
    <t>310237281</t>
  </si>
  <si>
    <t>Zazdívka otvorů ve zdivu nadzákladovém cihlami pálenými plochy přes 0,09 m2 do 0,25 m2, ve zdi tl. přes 750 do 900 mm</t>
  </si>
  <si>
    <t>-1789173628</t>
  </si>
  <si>
    <t>https://podminky.urs.cz/item/CS_URS_2023_02/310237281</t>
  </si>
  <si>
    <t>"zazdívka montážních otovrů"16</t>
  </si>
  <si>
    <t>310237241</t>
  </si>
  <si>
    <t>Zazdívka otvorů ve zdivu nadzákladovém cihlami pálenými plochy přes 0,09 m2 do 0,25 m2, ve zdi tl. do 300 mm</t>
  </si>
  <si>
    <t>2000674621</t>
  </si>
  <si>
    <t>https://podminky.urs.cz/item/CS_URS_2023_02/310237241</t>
  </si>
  <si>
    <t>"viz det A1"16</t>
  </si>
  <si>
    <t>"viz det A1a"16</t>
  </si>
  <si>
    <t>2124149176</t>
  </si>
  <si>
    <t>"pilířky pod I nosníky s ohledem na malý rozsah"16</t>
  </si>
  <si>
    <t>317121151</t>
  </si>
  <si>
    <t>Montáž překladů ze železobetonových prefabrikátů dodatečně do připravených rýh, světlosti otvoru do 1050 mm</t>
  </si>
  <si>
    <t>-774914206</t>
  </si>
  <si>
    <t>https://podminky.urs.cz/item/CS_URS_2023_02/317121151</t>
  </si>
  <si>
    <t>3*2</t>
  </si>
  <si>
    <t>M</t>
  </si>
  <si>
    <t>59321000</t>
  </si>
  <si>
    <t>překlad pórobetonový plochý š 125mm dl 1200-1300mm</t>
  </si>
  <si>
    <t>754207104</t>
  </si>
  <si>
    <t>Vodorovné konstrukce</t>
  </si>
  <si>
    <t>413232221</t>
  </si>
  <si>
    <t>Zazdívka zhlaví stropních trámů nebo válcovaných nosníků pálenými cihlami válcovaných nosníků, výšky přes 150 do 300 mm</t>
  </si>
  <si>
    <t>-2032456976</t>
  </si>
  <si>
    <t>https://podminky.urs.cz/item/CS_URS_2023_02/413232221</t>
  </si>
  <si>
    <t>5*2+11*2</t>
  </si>
  <si>
    <t>413941135</t>
  </si>
  <si>
    <t>Osazování ocelových válcovaných nosníků ve stropech HE-A nebo HE-B, výšky přes 220 mm</t>
  </si>
  <si>
    <t>1495748803</t>
  </si>
  <si>
    <t>https://podminky.urs.cz/item/CS_URS_2023_02/413941135</t>
  </si>
  <si>
    <t>"HEA 300,88,3 kg/bm</t>
  </si>
  <si>
    <t>(88,3/1000)*(7,175*3+7,5*6+11,105*10+0,79+1)</t>
  </si>
  <si>
    <t>13011001</t>
  </si>
  <si>
    <t>ocel profilová jakost S235JR (11 375) průřez HEA 300</t>
  </si>
  <si>
    <t>-604258458</t>
  </si>
  <si>
    <t>15,838*1,02 'Přepočtené koeficientem množství</t>
  </si>
  <si>
    <t>K003</t>
  </si>
  <si>
    <t>Příplatek za ztíženou manipulaci s ocel. prvky v podstřešním prostoru a příplatek za manipulaci s ocel. prvky nad rámec přesunu hmot pomocí montážních otvorů ve stěně - zasouvání</t>
  </si>
  <si>
    <t>1638087655</t>
  </si>
  <si>
    <t>K006</t>
  </si>
  <si>
    <t>Svár do výšky svaru 10 mm vč. zajištění požární ochrany při svařování v uzavřeném prostoru</t>
  </si>
  <si>
    <t>483255429</t>
  </si>
  <si>
    <t>16*0,3*2*2</t>
  </si>
  <si>
    <t xml:space="preserve">"navaření Lprofilů </t>
  </si>
  <si>
    <t>(7,175*3+7,5*6+11,105*10+0,79+1)*2</t>
  </si>
  <si>
    <t>13011066</t>
  </si>
  <si>
    <t>úhelník ocelový rovnostranný jakost S235JR (11 375) 60x60x5mm</t>
  </si>
  <si>
    <t>1127458745</t>
  </si>
  <si>
    <t>(4,57/1000)*(7,175*3+7,5*6+11,105*10+0,79+1)*2</t>
  </si>
  <si>
    <t>977271111</t>
  </si>
  <si>
    <t>Řezání ocelových profilů na staveništi úhlovou bruskou průřezu přes 200 do 500 mm2</t>
  </si>
  <si>
    <t>-326280376</t>
  </si>
  <si>
    <t>https://podminky.urs.cz/item/CS_URS_2023_02/977271111</t>
  </si>
  <si>
    <t>"krácení úhelníků"50</t>
  </si>
  <si>
    <t>40-1</t>
  </si>
  <si>
    <t>Lože pod nosníky</t>
  </si>
  <si>
    <t>389381001</t>
  </si>
  <si>
    <t>Dobetonování prefabrikovaných konstrukcí</t>
  </si>
  <si>
    <t>2090178210</t>
  </si>
  <si>
    <t>https://podminky.urs.cz/item/CS_URS_2023_02/389381001</t>
  </si>
  <si>
    <t>"lože pod HEB nosník</t>
  </si>
  <si>
    <t>32*(0,25*0,5)*0,12</t>
  </si>
  <si>
    <t>417351115</t>
  </si>
  <si>
    <t>Bednění bočnic ztužujících pásů a věnců včetně vzpěr zřízení</t>
  </si>
  <si>
    <t>-1696105912</t>
  </si>
  <si>
    <t>https://podminky.urs.cz/item/CS_URS_2023_02/417351115</t>
  </si>
  <si>
    <t>32*0,5*1</t>
  </si>
  <si>
    <t>417351116</t>
  </si>
  <si>
    <t>Bednění bočnic ztužujících pásů a věnců včetně vzpěr odstranění</t>
  </si>
  <si>
    <t>2104489064</t>
  </si>
  <si>
    <t>https://podminky.urs.cz/item/CS_URS_2023_02/417351116</t>
  </si>
  <si>
    <t>417362021</t>
  </si>
  <si>
    <t>Výztuž ztužujících pásů a věnců ze svařovaných sítí z drátů typu KARI</t>
  </si>
  <si>
    <t>199430871</t>
  </si>
  <si>
    <t>https://podminky.urs.cz/item/CS_URS_2023_02/417362021</t>
  </si>
  <si>
    <t>32*0,25*0,5*(3,03/1000)</t>
  </si>
  <si>
    <t>0,012*1,1 'Přepočtené koeficientem množství</t>
  </si>
  <si>
    <t>41-1</t>
  </si>
  <si>
    <t>Ocelobetonová kce</t>
  </si>
  <si>
    <t>411321414</t>
  </si>
  <si>
    <t>Stropy z betonu železového (bez výztuže) stropů deskových, plochých střech, desek balkonových, desek hřibových stropů včetně hlavic hřibových sloupů tř. C 25/30</t>
  </si>
  <si>
    <t>1800317053</t>
  </si>
  <si>
    <t>https://podminky.urs.cz/item/CS_URS_2023_02/411321414</t>
  </si>
  <si>
    <t>"mezi trapezy</t>
  </si>
  <si>
    <t>strop*0,04*0,6</t>
  </si>
  <si>
    <t>"nad trapézy</t>
  </si>
  <si>
    <t>strop*0,05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</si>
  <si>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</si>
  <si>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</si>
  <si>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1287439604</t>
  </si>
  <si>
    <t>https://podminky.urs.cz/item/CS_URS_2023_02/411362021</t>
  </si>
  <si>
    <t>strop*2*(4,04/1000)</t>
  </si>
  <si>
    <t>411354234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</si>
  <si>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40 mm, tl. plechu 0,88 mm</t>
  </si>
  <si>
    <t>-2118410397</t>
  </si>
  <si>
    <t>https://podminky.urs.cz/item/CS_URS_2023_02/411354234</t>
  </si>
  <si>
    <t>K004</t>
  </si>
  <si>
    <t>Příplatek za provedení separačních pryžových poldožek na ocel.ptrvky</t>
  </si>
  <si>
    <t>1645060574</t>
  </si>
  <si>
    <t>411351011</t>
  </si>
  <si>
    <t>Bednění stropních konstrukcí - bez podpěrné konstrukce desek tloušťky stropní desky přes 5 do 25 cm zřízení</t>
  </si>
  <si>
    <t>-1429787778</t>
  </si>
  <si>
    <t>https://podminky.urs.cz/item/CS_URS_2023_02/411351011</t>
  </si>
  <si>
    <t>" shcodiště"3,125*0,5</t>
  </si>
  <si>
    <t>23</t>
  </si>
  <si>
    <t>411351012</t>
  </si>
  <si>
    <t>Bednění stropních konstrukcí - bez podpěrné konstrukce desek tloušťky stropní desky přes 5 do 25 cm odstranění</t>
  </si>
  <si>
    <t>-1711638495</t>
  </si>
  <si>
    <t>https://podminky.urs.cz/item/CS_URS_2023_02/411351012</t>
  </si>
  <si>
    <t>24</t>
  </si>
  <si>
    <t>prostup3</t>
  </si>
  <si>
    <t>Provedení prostupu stropní konstrukcí do průřezu 0,04 m2</t>
  </si>
  <si>
    <t>87678632</t>
  </si>
  <si>
    <t>"prostupy elektro"10</t>
  </si>
  <si>
    <t>"prostupy ostatní"5</t>
  </si>
  <si>
    <t>43-2</t>
  </si>
  <si>
    <t>Přímé schodiště</t>
  </si>
  <si>
    <t>25</t>
  </si>
  <si>
    <t>430321515</t>
  </si>
  <si>
    <t>Schodišťové konstrukce a rampy z betonu železového (bez výztuže) stupně, schodnice, ramena, podesty s nosníky tř. C 20/25</t>
  </si>
  <si>
    <t>1946029991</t>
  </si>
  <si>
    <t>https://podminky.urs.cz/item/CS_URS_2023_02/430321515</t>
  </si>
  <si>
    <t>"srovnání pod betonové stupně"hrana*0,3*0,2</t>
  </si>
  <si>
    <t>26</t>
  </si>
  <si>
    <t>430361821</t>
  </si>
  <si>
    <t>Výztuž schodišťových konstrukcí a ramp stupňů, schodnic, ramen, podest s nosníky z betonářské oceli 10 505 (R) nebo BSt 500</t>
  </si>
  <si>
    <t>1386174843</t>
  </si>
  <si>
    <t>https://podminky.urs.cz/item/CS_URS_2023_02/430361821</t>
  </si>
  <si>
    <t>0,18*0,15</t>
  </si>
  <si>
    <t>27</t>
  </si>
  <si>
    <t>434311115</t>
  </si>
  <si>
    <t>Stupně dusané z betonu prostého nebo prokládaného kamenem na terén nebo na desku bez potěru, se zahlazením povrchu tř. C 20/25</t>
  </si>
  <si>
    <t>753278586</t>
  </si>
  <si>
    <t>https://podminky.urs.cz/item/CS_URS_2023_02/434311115</t>
  </si>
  <si>
    <t>28</t>
  </si>
  <si>
    <t>434351141</t>
  </si>
  <si>
    <t>Bednění stupňů betonovaných na podstupňové desce nebo na terénu půdorysně přímočarých zřízení</t>
  </si>
  <si>
    <t>1190239842</t>
  </si>
  <si>
    <t>https://podminky.urs.cz/item/CS_URS_2023_02/434351141</t>
  </si>
  <si>
    <t>hrana*0,18</t>
  </si>
  <si>
    <t>"čela stupňů"0,5</t>
  </si>
  <si>
    <t>29</t>
  </si>
  <si>
    <t>434351142</t>
  </si>
  <si>
    <t>Bednění stupňů betonovaných na podstupňové desce nebo na terénu půdorysně přímočarých odstranění</t>
  </si>
  <si>
    <t>103505451</t>
  </si>
  <si>
    <t>https://podminky.urs.cz/item/CS_URS_2023_02/434351142</t>
  </si>
  <si>
    <t>Úpravy povrchů, podlahy a osazování výplní</t>
  </si>
  <si>
    <t>61</t>
  </si>
  <si>
    <t>Úprava povrchů vnitřních</t>
  </si>
  <si>
    <t>30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</si>
  <si>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</si>
  <si>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</si>
  <si>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1768037716</t>
  </si>
  <si>
    <t>https://podminky.urs.cz/item/CS_URS_2023_02/622143004</t>
  </si>
  <si>
    <t>31</t>
  </si>
  <si>
    <t>59051516</t>
  </si>
  <si>
    <t>profil začišťovací PVC pro ostění vnitřních omítek</t>
  </si>
  <si>
    <t>-266579307</t>
  </si>
  <si>
    <t>7,04*1,1 'Přepočtené koeficientem množství</t>
  </si>
  <si>
    <t>32</t>
  </si>
  <si>
    <t>622143005</t>
  </si>
  <si>
    <t>Montáž omítkových profilů plastových, pozinkovaných nebo dřevěných upevněných vtlačením do podkladní vrstvy nebo přibitím omítníků</t>
  </si>
  <si>
    <t>1050256806</t>
  </si>
  <si>
    <t>https://podminky.urs.cz/item/CS_URS_2023_02/622143005</t>
  </si>
  <si>
    <t>33</t>
  </si>
  <si>
    <t>56284233</t>
  </si>
  <si>
    <t>omítník PVC pro omítky tl 10mm</t>
  </si>
  <si>
    <t>-2044618131</t>
  </si>
  <si>
    <t>"1,2 bm/m2 omtíky"omítka*1,2</t>
  </si>
  <si>
    <t>19,241*1,1 'Přepočtené koeficientem množství</t>
  </si>
  <si>
    <t>34</t>
  </si>
  <si>
    <t>55343025</t>
  </si>
  <si>
    <t>profil rohový Pz+PVC pro vnější omítky tl 7mm</t>
  </si>
  <si>
    <t>-896951072</t>
  </si>
  <si>
    <t>35</t>
  </si>
  <si>
    <t>629991012</t>
  </si>
  <si>
    <t>Zakrytí vnějších ploch před znečištěním včetně pozdějšího odkrytí výplní otvorů a svislých ploch fólií přilepenou na začišťovací lištu</t>
  </si>
  <si>
    <t>319666325</t>
  </si>
  <si>
    <t>https://podminky.urs.cz/item/CS_URS_2023_02/629991012</t>
  </si>
  <si>
    <t>61-1</t>
  </si>
  <si>
    <t>Štuková omítka</t>
  </si>
  <si>
    <t>36</t>
  </si>
  <si>
    <t>612321131</t>
  </si>
  <si>
    <t>Potažení vnitřních ploch vápenocementovým štukem tloušťky do 3 mm svislých konstrukcí stěn</t>
  </si>
  <si>
    <t>-21765837</t>
  </si>
  <si>
    <t>https://podminky.urs.cz/item/CS_URS_2023_02/612321131</t>
  </si>
  <si>
    <t>37</t>
  </si>
  <si>
    <t>612331121</t>
  </si>
  <si>
    <t>Omítka cementová vnitřních ploch nanášená ručně jednovrstvá, tloušťky do 10 mm hladká svislých konstrukcí stěn</t>
  </si>
  <si>
    <t>51796456</t>
  </si>
  <si>
    <t>https://podminky.urs.cz/item/CS_URS_2023_02/612331121</t>
  </si>
  <si>
    <t>62</t>
  </si>
  <si>
    <t>Úprava povrchů vnějších</t>
  </si>
  <si>
    <t>38</t>
  </si>
  <si>
    <t>622325319</t>
  </si>
  <si>
    <t>Oprava vápenocementové omítky vnějších ploch stupně členitosti 2 štukové, v rozsahu opravované plochy přes 80 do 100%</t>
  </si>
  <si>
    <t>-1786435157</t>
  </si>
  <si>
    <t>https://podminky.urs.cz/item/CS_URS_2023_02/622325319</t>
  </si>
  <si>
    <t>39</t>
  </si>
  <si>
    <t>783823131</t>
  </si>
  <si>
    <t>Penetrační nátěr omítek hladkých omítek hladkých, zrnitých tenkovrstvých nebo štukových stupně členitosti 1 a 2 akrylátový</t>
  </si>
  <si>
    <t>1122839940</t>
  </si>
  <si>
    <t>https://podminky.urs.cz/item/CS_URS_2023_02/783823131</t>
  </si>
  <si>
    <t>40</t>
  </si>
  <si>
    <t>783827121</t>
  </si>
  <si>
    <t>Krycí (ochranný ) nátěr omítek jednonásobný hladkých omítek hladkých, zrnitých tenkovrstvých nebo štukových stupně členitosti 1 a 2 akrylátový</t>
  </si>
  <si>
    <t>2069508657</t>
  </si>
  <si>
    <t>https://podminky.urs.cz/item/CS_URS_2023_02/783827121</t>
  </si>
  <si>
    <t>41</t>
  </si>
  <si>
    <t>622385103</t>
  </si>
  <si>
    <t>Omítka tenkovrstvá minerální jednotlivých malých ploch stěn, plochy jednotlivě přes 0,25 do 0,5 m2</t>
  </si>
  <si>
    <t>876090261</t>
  </si>
  <si>
    <t>https://podminky.urs.cz/item/CS_URS_2023_02/622385103</t>
  </si>
  <si>
    <t>"zapravení po montážních otvorech" 16</t>
  </si>
  <si>
    <t>42</t>
  </si>
  <si>
    <t>612325213</t>
  </si>
  <si>
    <t>Vápenocementová omítka jednotlivých malých ploch hladká na stěnách, plochy jednotlivě přes 0,25 do 1 m2</t>
  </si>
  <si>
    <t>-442029979</t>
  </si>
  <si>
    <t>https://podminky.urs.cz/item/CS_URS_2023_02/612325213</t>
  </si>
  <si>
    <t>622</t>
  </si>
  <si>
    <t>Lištový systém</t>
  </si>
  <si>
    <t>43</t>
  </si>
  <si>
    <t>622143004.1</t>
  </si>
  <si>
    <t>2010903848</t>
  </si>
  <si>
    <t>https://podminky.urs.cz/item/CS_URS_2023_02/622143004.1</t>
  </si>
  <si>
    <t>ostění1+nadpraží1</t>
  </si>
  <si>
    <t>44</t>
  </si>
  <si>
    <t>28342205</t>
  </si>
  <si>
    <t>profil začišťovací PVC 6mm s výztužnou tkaninou pro ostění ETICS</t>
  </si>
  <si>
    <t>1775171761</t>
  </si>
  <si>
    <t>62-1</t>
  </si>
  <si>
    <t>ETICS - eps</t>
  </si>
  <si>
    <t>45</t>
  </si>
  <si>
    <t>622215124</t>
  </si>
  <si>
    <t>Oprava kontaktního zateplení z polystyrenových desek jednotlivých malých ploch tloušťky přes 80 do 120 mm stěn, plochy jednotlivě přes 0,5 do 1,0 m2</t>
  </si>
  <si>
    <t>1577187517</t>
  </si>
  <si>
    <t>https://podminky.urs.cz/item/CS_URS_2023_02/622215124</t>
  </si>
  <si>
    <t>" po oknu"2</t>
  </si>
  <si>
    <t>46</t>
  </si>
  <si>
    <t>622215121</t>
  </si>
  <si>
    <t>Oprava kontaktního zateplení z polystyrenových desek jednotlivých malých ploch tloušťky přes 80 do 120 mm stěn, plochy jednotlivě do 0,1 m2</t>
  </si>
  <si>
    <t>2023108009</t>
  </si>
  <si>
    <t>https://podminky.urs.cz/item/CS_URS_2023_02/622215121</t>
  </si>
  <si>
    <t>"okální poškození po bouráná"5</t>
  </si>
  <si>
    <t>6222</t>
  </si>
  <si>
    <t>Ostění, nadpraží  a parapety</t>
  </si>
  <si>
    <t>47</t>
  </si>
  <si>
    <t>622212001</t>
  </si>
  <si>
    <t>Montáž kontaktního zateplení vnějšího ostění, nadpraží nebo parapetu lepením z polystyrenových desek hloubky špalet do 200 mm, tloušťky desek do 40 mm</t>
  </si>
  <si>
    <t>-172543243</t>
  </si>
  <si>
    <t>https://podminky.urs.cz/item/CS_URS_2023_02/622212001</t>
  </si>
  <si>
    <t>48</t>
  </si>
  <si>
    <t>28375932</t>
  </si>
  <si>
    <t>deska EPS 70 fasádní λ=0,039 tl 40mm</t>
  </si>
  <si>
    <t>215723847</t>
  </si>
  <si>
    <t>2*0,15 'Přepočtené koeficientem množství</t>
  </si>
  <si>
    <t>49</t>
  </si>
  <si>
    <t>622212001.1</t>
  </si>
  <si>
    <t>-1295720582</t>
  </si>
  <si>
    <t>https://podminky.urs.cz/item/CS_URS_2023_02/622212001.1</t>
  </si>
  <si>
    <t>50</t>
  </si>
  <si>
    <t>28376415</t>
  </si>
  <si>
    <t>deska XPS hrana polodrážková a hladký povrch 300kPA λ=0,035 tl 30mm</t>
  </si>
  <si>
    <t>1284761274</t>
  </si>
  <si>
    <t>1,92*0,3 'Přepočtené koeficientem množství</t>
  </si>
  <si>
    <t>62-4</t>
  </si>
  <si>
    <t>Finální omítka</t>
  </si>
  <si>
    <t>51</t>
  </si>
  <si>
    <t>622151001</t>
  </si>
  <si>
    <t>Penetrační nátěr vnějších pastovitých tenkovrstvých omítek akrylátový stěn</t>
  </si>
  <si>
    <t>-1414651536</t>
  </si>
  <si>
    <t>https://podminky.urs.cz/item/CS_URS_2023_02/622151001</t>
  </si>
  <si>
    <t>nadpraží1+nadpraží1</t>
  </si>
  <si>
    <t>"oprava vikýře u boruaných oken"25</t>
  </si>
  <si>
    <t>52</t>
  </si>
  <si>
    <t>622531002</t>
  </si>
  <si>
    <t>Omítka tenkovrstvá silikonová vnějších ploch probarvená bez penetrace zatíraná (škrábaná), zrnitost 1,0 mm stěn</t>
  </si>
  <si>
    <t>1698057970</t>
  </si>
  <si>
    <t>https://podminky.urs.cz/item/CS_URS_2023_02/622531002</t>
  </si>
  <si>
    <t>Ostatní konstrukce a práce, bourání</t>
  </si>
  <si>
    <t>53</t>
  </si>
  <si>
    <t>751614121R</t>
  </si>
  <si>
    <t>Montáž monitorovacího, řídícího a ovládacího zařízení čidla CO2</t>
  </si>
  <si>
    <t>-768385885</t>
  </si>
  <si>
    <t>https://podminky.urs.cz/item/CS_URS_2023_02/751614121R</t>
  </si>
  <si>
    <t>54</t>
  </si>
  <si>
    <t>RMAT0004</t>
  </si>
  <si>
    <t xml:space="preserve">čidlo kouřové </t>
  </si>
  <si>
    <t>1300796715</t>
  </si>
  <si>
    <t>55</t>
  </si>
  <si>
    <t>953943211</t>
  </si>
  <si>
    <t>Osazování drobných kovových předmětů kotvených do stěny hasicího přístroje</t>
  </si>
  <si>
    <t>-1505247596</t>
  </si>
  <si>
    <t>https://podminky.urs.cz/item/CS_URS_2023_02/953943211</t>
  </si>
  <si>
    <t>56</t>
  </si>
  <si>
    <t>44932111</t>
  </si>
  <si>
    <t>přístroj hasicí ruční práškový PG 2 LE</t>
  </si>
  <si>
    <t>-1005295478</t>
  </si>
  <si>
    <t>57</t>
  </si>
  <si>
    <t>K005</t>
  </si>
  <si>
    <t>Přeložka větracího potrubí l. 3 m</t>
  </si>
  <si>
    <t>1975217462</t>
  </si>
  <si>
    <t>94</t>
  </si>
  <si>
    <t>Lešení a stavební výtahy</t>
  </si>
  <si>
    <t>58</t>
  </si>
  <si>
    <t>941111111</t>
  </si>
  <si>
    <t>Lešení řadové trubkové lehké pracovní s podlahami s provozním zatížením tř. 3 do 200 kg/m2 šířky tř. W06 od 0,6 do 0,9 m výšky do 10 m montáž</t>
  </si>
  <si>
    <t>1714858960</t>
  </si>
  <si>
    <t>https://podminky.urs.cz/item/CS_URS_2023_02/941111111</t>
  </si>
  <si>
    <t>59</t>
  </si>
  <si>
    <t>941111211</t>
  </si>
  <si>
    <t>Lešení řadové trubkové lehké pracovní s podlahami s provozním zatížením tř. 3 do 200 kg/m2 šířky tř. W06 od 0,6 do 0,9 m výšky do 10 m příplatek k ceně za každý den použití</t>
  </si>
  <si>
    <t>-650798441</t>
  </si>
  <si>
    <t>https://podminky.urs.cz/item/CS_URS_2023_02/941111211</t>
  </si>
  <si>
    <t>Poznámka k položce:
upřesní se dle hmg stavby, uvažováno také pro třechu aj. výškové práce</t>
  </si>
  <si>
    <t>lešení*30</t>
  </si>
  <si>
    <t>"pro montážní otvory - viz část střecha, zde pouze prodloužení doby pronájmu o 30 dní"</t>
  </si>
  <si>
    <t>16,9*(13,535-4,2-0,3)*30</t>
  </si>
  <si>
    <t>60</t>
  </si>
  <si>
    <t>941111811</t>
  </si>
  <si>
    <t>Lešení řadové trubkové lehké pracovní s podlahami s provozním zatížením tř. 3 do 200 kg/m2 šířky tř. W06 od 0,6 do 0,9 m výšky do 10 m demontáž</t>
  </si>
  <si>
    <t>1518182448</t>
  </si>
  <si>
    <t>https://podminky.urs.cz/item/CS_URS_2023_02/941111811</t>
  </si>
  <si>
    <t>949101111</t>
  </si>
  <si>
    <t>Lešení pomocné pracovní pro objekty pozemních staveb pro zatížení do 150 kg/m2, o výšce lešeňové podlahy do 1,9 m</t>
  </si>
  <si>
    <t>856495518</t>
  </si>
  <si>
    <t>https://podminky.urs.cz/item/CS_URS_2023_02/949101111</t>
  </si>
  <si>
    <t>993111111</t>
  </si>
  <si>
    <t>Dovoz a odvoz lešení včetně naložení a složení řadového, na vzdálenost do 10 km</t>
  </si>
  <si>
    <t>1157398098</t>
  </si>
  <si>
    <t>https://podminky.urs.cz/item/CS_URS_2023_02/993111111</t>
  </si>
  <si>
    <t>63</t>
  </si>
  <si>
    <t>993111119</t>
  </si>
  <si>
    <t>Dovoz a odvoz lešení včetně naložení a složení řadového, na vzdálenost Příplatek k ceně za každých dalších i započatých 10 km přes 10 km</t>
  </si>
  <si>
    <t>-1444983149</t>
  </si>
  <si>
    <t>https://podminky.urs.cz/item/CS_URS_2023_02/993111119</t>
  </si>
  <si>
    <t>998</t>
  </si>
  <si>
    <t>Přesun hmot</t>
  </si>
  <si>
    <t>64</t>
  </si>
  <si>
    <t>998017003</t>
  </si>
  <si>
    <t>Přesun hmot pro budovy občanské výstavby, bydlení, výrobu a služby s omezením mechanizace vodorovná dopravní vzdálenost do 100 m pro budovy s jakoukoliv nosnou konstrukcí výšky přes 12 do 24 m</t>
  </si>
  <si>
    <t>-876932990</t>
  </si>
  <si>
    <t>https://podminky.urs.cz/item/CS_URS_2023_02/998017003</t>
  </si>
  <si>
    <t>PSV</t>
  </si>
  <si>
    <t>Práce a dodávky PSV</t>
  </si>
  <si>
    <t>713</t>
  </si>
  <si>
    <t>Izolace tepelné</t>
  </si>
  <si>
    <t>65</t>
  </si>
  <si>
    <t>713111121</t>
  </si>
  <si>
    <t>Montáž tepelné izolace stropů rohožemi, pásy, dílci, deskami, bloky (izolační materiál ve specifikaci) rovných spodem s uchycením (drátem, páskou apod.)</t>
  </si>
  <si>
    <t>364203174</t>
  </si>
  <si>
    <t>https://podminky.urs.cz/item/CS_URS_2023_02/713111121</t>
  </si>
  <si>
    <t>sdk*2</t>
  </si>
  <si>
    <t>66</t>
  </si>
  <si>
    <t>63152102</t>
  </si>
  <si>
    <t>pás tepelně izolační univerzální λ=0,032-0,033 tl 140mm</t>
  </si>
  <si>
    <t>-152669886</t>
  </si>
  <si>
    <t>12,576*1,05 'Přepočtené koeficientem množství</t>
  </si>
  <si>
    <t>67</t>
  </si>
  <si>
    <t>713111111</t>
  </si>
  <si>
    <t>Montáž tepelné izolace stropů rohožemi, pásy, dílci, deskami, bloky (izolační materiál ve specifikaci) vrchem bez překrytí lepenkou kladenými volně</t>
  </si>
  <si>
    <t>1454627099</t>
  </si>
  <si>
    <t>https://podminky.urs.cz/item/CS_URS_2023_02/713111111</t>
  </si>
  <si>
    <t>68</t>
  </si>
  <si>
    <t>63152099</t>
  </si>
  <si>
    <t>pás tepelně izolační univerzální λ=0,032-0,033 tl 100mm</t>
  </si>
  <si>
    <t>1723934488</t>
  </si>
  <si>
    <t>145,075*1,05 'Přepočtené koeficientem množství</t>
  </si>
  <si>
    <t>69</t>
  </si>
  <si>
    <t>632481215</t>
  </si>
  <si>
    <t>Separační vrstva k oddělení podlahových vrstev z geotextilie</t>
  </si>
  <si>
    <t>282667301</t>
  </si>
  <si>
    <t>https://podminky.urs.cz/item/CS_URS_2023_02/632481215</t>
  </si>
  <si>
    <t>70</t>
  </si>
  <si>
    <t>998713103</t>
  </si>
  <si>
    <t>Přesun hmot pro izolace tepelné stanovený z hmotnosti přesunovaného materiálu vodorovná dopravní vzdálenost do 50 m v objektech výšky přes 12 m do 24 m</t>
  </si>
  <si>
    <t>653428002</t>
  </si>
  <si>
    <t>https://podminky.urs.cz/item/CS_URS_2023_02/998713103</t>
  </si>
  <si>
    <t>741</t>
  </si>
  <si>
    <t>Elektroinstalace - silnoproud</t>
  </si>
  <si>
    <t>71</t>
  </si>
  <si>
    <t>741110402</t>
  </si>
  <si>
    <t>Montáž hadic ochranných s nasunutím do krabic kovových, uložených volně, Ø přes 25 do 50 mm</t>
  </si>
  <si>
    <t>-977142272</t>
  </si>
  <si>
    <t>https://podminky.urs.cz/item/CS_URS_2023_02/741110402</t>
  </si>
  <si>
    <t>"pod úrovní podlahy"200</t>
  </si>
  <si>
    <t>72</t>
  </si>
  <si>
    <t>34571023</t>
  </si>
  <si>
    <t>trubka elektroinstalační ohebná kovová D 29/35,2mm</t>
  </si>
  <si>
    <t>-1967311310</t>
  </si>
  <si>
    <t>200*1,05 'Přepočtené koeficientem množství</t>
  </si>
  <si>
    <t>763</t>
  </si>
  <si>
    <t>Konstrukce suché výstavby</t>
  </si>
  <si>
    <t>73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</si>
  <si>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</si>
  <si>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</si>
  <si>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2060888068</t>
  </si>
  <si>
    <t>https://podminky.urs.cz/item/CS_URS_2023_02/998763303</t>
  </si>
  <si>
    <t>763-1</t>
  </si>
  <si>
    <t>Podhledy</t>
  </si>
  <si>
    <t>74</t>
  </si>
  <si>
    <t>763131411</t>
  </si>
  <si>
    <t>Podhled ze sádrokartonových desek dvouvrstvá zavěšená spodní konstrukce z ocelových profilů CD, UD jednoduše opláštěná deskou standardní A, tl. 12,5 mm, bez izolace</t>
  </si>
  <si>
    <t>-1935708234</t>
  </si>
  <si>
    <t>https://podminky.urs.cz/item/CS_URS_2023_02/763131411</t>
  </si>
  <si>
    <t>"odpočet impregnované desky"</t>
  </si>
  <si>
    <t>75</t>
  </si>
  <si>
    <t>763131714</t>
  </si>
  <si>
    <t>Podhled ze sádrokartonových desek ostatní práce a konstrukce na podhledech ze sádrokartonových desek základní penetrační nátěr</t>
  </si>
  <si>
    <t>-1397455020</t>
  </si>
  <si>
    <t>https://podminky.urs.cz/item/CS_URS_2023_02/763131714</t>
  </si>
  <si>
    <t>763-2</t>
  </si>
  <si>
    <t>Příčky a předstěny</t>
  </si>
  <si>
    <t>76</t>
  </si>
  <si>
    <t>763111417</t>
  </si>
  <si>
    <t>Příčka ze sádrokartonových desek s nosnou konstrukcí z jednoduchých ocelových profilů UW, CW dvojitě opláštěná deskami standardními A tl. 2 x 12,5 mm s izolací, EI 60, příčka tl. 150 mm, profil 100, Rw do 56 dB</t>
  </si>
  <si>
    <t>-1731585401</t>
  </si>
  <si>
    <t>https://podminky.urs.cz/item/CS_URS_2023_02/763111417</t>
  </si>
  <si>
    <t>2,8*(2,2)</t>
  </si>
  <si>
    <t>2,4*(3,3+1)</t>
  </si>
  <si>
    <t>-dveře1</t>
  </si>
  <si>
    <t>77</t>
  </si>
  <si>
    <t>763111717</t>
  </si>
  <si>
    <t>Příčka ze sádrokartonových desek ostatní konstrukce a práce na příčkách ze sádrokartonových desek základní penetrační nátěr (oboustranný)</t>
  </si>
  <si>
    <t>-1215710483</t>
  </si>
  <si>
    <t>https://podminky.urs.cz/item/CS_URS_2023_02/763111717</t>
  </si>
  <si>
    <t>78</t>
  </si>
  <si>
    <t>763181311</t>
  </si>
  <si>
    <t>Výplně otvorů konstrukcí ze sádrokartonových desek montáž zárubně kovové s konstrukcí jednokřídlové</t>
  </si>
  <si>
    <t>-1818439192</t>
  </si>
  <si>
    <t>https://podminky.urs.cz/item/CS_URS_2023_02/763181311</t>
  </si>
  <si>
    <t>79</t>
  </si>
  <si>
    <t>55331568</t>
  </si>
  <si>
    <t>zárubeň jednokřídlá ocelová s protipožární úpravou tl stěny 160-200mm rozměru 900/1970, 2100mm</t>
  </si>
  <si>
    <t>1116090651</t>
  </si>
  <si>
    <t>80</t>
  </si>
  <si>
    <t>763181411</t>
  </si>
  <si>
    <t>Výplně otvorů konstrukcí ze sádrokartonových desek ztužující výplň otvoru pro dveře s CW a UW profilem, výšky příčky do 2,60 m</t>
  </si>
  <si>
    <t>-2000713941</t>
  </si>
  <si>
    <t>https://podminky.urs.cz/item/CS_URS_2023_02/763181411</t>
  </si>
  <si>
    <t>81</t>
  </si>
  <si>
    <t>783317101</t>
  </si>
  <si>
    <t>Krycí nátěr (email) zámečnických konstrukcí jednonásobný syntetický standardní</t>
  </si>
  <si>
    <t>1043912709</t>
  </si>
  <si>
    <t>https://podminky.urs.cz/item/CS_URS_2023_02/783317101</t>
  </si>
  <si>
    <t>"zárubeň"0,3*(0,9+2,02*2)*2</t>
  </si>
  <si>
    <t>763-4</t>
  </si>
  <si>
    <t>Parozábrana</t>
  </si>
  <si>
    <t>82</t>
  </si>
  <si>
    <t>713_vlastní_01</t>
  </si>
  <si>
    <t>Prolepení parozábrany ke konstrukci (na omítku), vč. penetrace, páska ve specifikaci</t>
  </si>
  <si>
    <t>904208236</t>
  </si>
  <si>
    <t>83</t>
  </si>
  <si>
    <t>63150820</t>
  </si>
  <si>
    <t>páska lepicí š 6 cm pro vzduchotěsné spoje parozábran</t>
  </si>
  <si>
    <t>-844011984</t>
  </si>
  <si>
    <t>10,4*1,1 'Přepočtené koeficientem množství</t>
  </si>
  <si>
    <t>84</t>
  </si>
  <si>
    <t>763131751</t>
  </si>
  <si>
    <t>Podhled ze sádrokartonových desek ostatní práce a konstrukce na podhledech ze sádrokartonových desek montáž parotěsné zábrany</t>
  </si>
  <si>
    <t>-1409998305</t>
  </si>
  <si>
    <t>https://podminky.urs.cz/item/CS_URS_2023_02/763131751</t>
  </si>
  <si>
    <t>85</t>
  </si>
  <si>
    <t>28329233</t>
  </si>
  <si>
    <t>fólie univerzální pro parotěsnou vrstvu s proměnlivou difúzní tloušťkou a UV stabilizací</t>
  </si>
  <si>
    <t>498039579</t>
  </si>
  <si>
    <t>Poznámka k položce:
+ 20 % na dostatečné ukončení na stěně</t>
  </si>
  <si>
    <t>6,288*1,2 'Přepočtené koeficientem množství</t>
  </si>
  <si>
    <t>86</t>
  </si>
  <si>
    <t>-1312638811</t>
  </si>
  <si>
    <t>Poznámka k položce:
spotřeba cca 1,5 bm/m2 - spoje a řešení detailů</t>
  </si>
  <si>
    <t>6,288*1,5 'Přepočtené koeficientem množství</t>
  </si>
  <si>
    <t>87</t>
  </si>
  <si>
    <t>28329294</t>
  </si>
  <si>
    <t>páska pomocná akrylátová pro přichycení parozábrany k nosnému roštu š 12mm</t>
  </si>
  <si>
    <t>4936791</t>
  </si>
  <si>
    <t>764</t>
  </si>
  <si>
    <t>Konstrukce klempířské</t>
  </si>
  <si>
    <t>88</t>
  </si>
  <si>
    <t>764216605</t>
  </si>
  <si>
    <t>Oplechování parapetů z pozinkovaného plechu s povrchovou úpravou rovných mechanicky kotvené, bez rohů rš 400 mm</t>
  </si>
  <si>
    <t>354259422</t>
  </si>
  <si>
    <t>https://podminky.urs.cz/item/CS_URS_2023_02/764216605</t>
  </si>
  <si>
    <t>0,9*2</t>
  </si>
  <si>
    <t>89</t>
  </si>
  <si>
    <t>764216665</t>
  </si>
  <si>
    <t>Oplechování parapetů z pozinkovaného plechu s povrchovou úpravou rovných celoplošně lepené, bez rohů Příplatek k cenám za zvýšenou pracnost při provedení rohu nebo koutu do rš 400 mm</t>
  </si>
  <si>
    <t>656724987</t>
  </si>
  <si>
    <t>https://podminky.urs.cz/item/CS_URS_2023_02/764216665</t>
  </si>
  <si>
    <t>90</t>
  </si>
  <si>
    <t>998764103</t>
  </si>
  <si>
    <t>Přesun hmot pro konstrukce klempířské stanovený z hmotnosti přesunovaného materiálu vodorovná dopravní vzdálenost do 50 m v objektech výšky přes 12 do 24 m</t>
  </si>
  <si>
    <t>255377824</t>
  </si>
  <si>
    <t>https://podminky.urs.cz/item/CS_URS_2023_02/998764103</t>
  </si>
  <si>
    <t>765</t>
  </si>
  <si>
    <t>Krytina skládaná</t>
  </si>
  <si>
    <t>91</t>
  </si>
  <si>
    <t>765192001</t>
  </si>
  <si>
    <t>Nouzové zakrytí střechy plachtou</t>
  </si>
  <si>
    <t>2112341479</t>
  </si>
  <si>
    <t>https://podminky.urs.cz/item/CS_URS_2023_02/765192001</t>
  </si>
  <si>
    <t>"nouzově montážní otvor"10*2</t>
  </si>
  <si>
    <t>766</t>
  </si>
  <si>
    <t>Konstrukce truhlářské</t>
  </si>
  <si>
    <t>92</t>
  </si>
  <si>
    <t>766694116</t>
  </si>
  <si>
    <t>Montáž ostatních truhlářských konstrukcí parapetních desek dřevěných nebo plastových šířky do 300 mm</t>
  </si>
  <si>
    <t>-2129988284</t>
  </si>
  <si>
    <t>https://podminky.urs.cz/item/CS_URS_2023_02/766694116</t>
  </si>
  <si>
    <t xml:space="preserve">parapet1 </t>
  </si>
  <si>
    <t>93</t>
  </si>
  <si>
    <t>61144402</t>
  </si>
  <si>
    <t>parapet plastový vnitřní komůrkový tl 20mm š 305mm</t>
  </si>
  <si>
    <t>440953725</t>
  </si>
  <si>
    <t>61144019</t>
  </si>
  <si>
    <t>koncovka k parapetu plastovému vnitřnímu 1 pár</t>
  </si>
  <si>
    <t>sada</t>
  </si>
  <si>
    <t>91516728</t>
  </si>
  <si>
    <t>95</t>
  </si>
  <si>
    <t>998766103</t>
  </si>
  <si>
    <t>Přesun hmot pro konstrukce truhlářské stanovený z hmotnosti přesunovaného materiálu vodorovná dopravní vzdálenost do 50 m v objektech výšky přes 12 do 24 m</t>
  </si>
  <si>
    <t>-1835904234</t>
  </si>
  <si>
    <t>https://podminky.urs.cz/item/CS_URS_2023_02/998766103</t>
  </si>
  <si>
    <t>766-1</t>
  </si>
  <si>
    <t>Výplně otvorů vnitřních</t>
  </si>
  <si>
    <t>96</t>
  </si>
  <si>
    <t>766660162</t>
  </si>
  <si>
    <t>Montáž dveřních křídel dřevěných nebo plastových otevíravých do dřevěné rámové zárubně protipožárních jednokřídlových, šířky přes 800 mm</t>
  </si>
  <si>
    <t>-2023794451</t>
  </si>
  <si>
    <t>https://podminky.urs.cz/item/CS_URS_2023_02/766660162</t>
  </si>
  <si>
    <t>97</t>
  </si>
  <si>
    <t>61165314</t>
  </si>
  <si>
    <t>dveře jednokřídlé dřevotřískové protipožární EI (EW) 30 D3 povrch laminátový plné 900x1970-2100mm</t>
  </si>
  <si>
    <t>2141486804</t>
  </si>
  <si>
    <t>98</t>
  </si>
  <si>
    <t>766660728</t>
  </si>
  <si>
    <t>Montáž dveřních doplňků dveřního kování interiérového zámku</t>
  </si>
  <si>
    <t>-336291282</t>
  </si>
  <si>
    <t>https://podminky.urs.cz/item/CS_URS_2023_02/766660728</t>
  </si>
  <si>
    <t>99</t>
  </si>
  <si>
    <t>54924004</t>
  </si>
  <si>
    <t>zámek zadlabací mezipokojový levý pro cylindrickou vložku rozteč 72x55mm</t>
  </si>
  <si>
    <t>-1407469394</t>
  </si>
  <si>
    <t>100</t>
  </si>
  <si>
    <t>766660729</t>
  </si>
  <si>
    <t>Montáž dveřních doplňků dveřního kování interiérového štítku s klikou</t>
  </si>
  <si>
    <t>462166939</t>
  </si>
  <si>
    <t>https://podminky.urs.cz/item/CS_URS_2023_02/766660729</t>
  </si>
  <si>
    <t>101</t>
  </si>
  <si>
    <t>54914624</t>
  </si>
  <si>
    <t>kování dveřní vrchní klika/klika vč. štítku, chrom dle specifikace v PD</t>
  </si>
  <si>
    <t>1841023872</t>
  </si>
  <si>
    <t>766-2</t>
  </si>
  <si>
    <t>Výplně v otvorů v obvodových stěnách - plastové</t>
  </si>
  <si>
    <t>102</t>
  </si>
  <si>
    <t>766622131</t>
  </si>
  <si>
    <t>Montáž oken plastových včetně montáže rámu plochy přes 1 m2 otevíravých do zdiva, výšky do 1,5 m</t>
  </si>
  <si>
    <t>-1557708455</t>
  </si>
  <si>
    <t>https://podminky.urs.cz/item/CS_URS_2023_02/766622131</t>
  </si>
  <si>
    <t>103</t>
  </si>
  <si>
    <t>61140052</t>
  </si>
  <si>
    <t>okno plastové otevíravé/sklopné trojsklo přes plochu 1m2 do v 1,5m</t>
  </si>
  <si>
    <t>-482694150</t>
  </si>
  <si>
    <t>104</t>
  </si>
  <si>
    <t>766629651</t>
  </si>
  <si>
    <t>Předsazená montáž otvorových výplní dveří utěsnění připojovací spáry ostění nebo nadpraží těsnící fólií</t>
  </si>
  <si>
    <t>1928946007</t>
  </si>
  <si>
    <t>https://podminky.urs.cz/item/CS_URS_2023_02/766629651</t>
  </si>
  <si>
    <t>8,96*2 'Přepočtené koeficientem množství</t>
  </si>
  <si>
    <t>105</t>
  </si>
  <si>
    <t>59071049</t>
  </si>
  <si>
    <t>fólie okenní interiér vodotěsná paropropustná PP s butylem 100mm</t>
  </si>
  <si>
    <t>470760160</t>
  </si>
  <si>
    <t>ostění1+parapet1+nadpraží1</t>
  </si>
  <si>
    <t>106</t>
  </si>
  <si>
    <t>59071055</t>
  </si>
  <si>
    <t>fólie okenní exteriér vodotěsná paropropustná PP s butylem 100mm</t>
  </si>
  <si>
    <t>-940721410</t>
  </si>
  <si>
    <t>767</t>
  </si>
  <si>
    <t>Konstrukce zámečnické</t>
  </si>
  <si>
    <t>107</t>
  </si>
  <si>
    <t>742110202</t>
  </si>
  <si>
    <t>Montáž podlahových krabic montovaných do mazaniny</t>
  </si>
  <si>
    <t>517752988</t>
  </si>
  <si>
    <t>https://podminky.urs.cz/item/CS_URS_2023_02/742110202</t>
  </si>
  <si>
    <t>108</t>
  </si>
  <si>
    <t>34571620</t>
  </si>
  <si>
    <t>krabice protahovací bezrámečková do zdvojených a betonových podlah 8/12 modulů</t>
  </si>
  <si>
    <t>1563016729</t>
  </si>
  <si>
    <t>109</t>
  </si>
  <si>
    <t>727111003</t>
  </si>
  <si>
    <t>Protipožární trubní ucpávky ocelového potrubí bez izolace prostup stěnou tloušťky 100 mm požární odolnost EI 120 DN 50</t>
  </si>
  <si>
    <t>385164497</t>
  </si>
  <si>
    <t>https://podminky.urs.cz/item/CS_URS_2023_02/727111003</t>
  </si>
  <si>
    <t>"otvory ve stropě"10</t>
  </si>
  <si>
    <t>110</t>
  </si>
  <si>
    <t>767995111</t>
  </si>
  <si>
    <t>Montáž ostatních atypických zámečnických konstrukcí hmotnosti do 5 kg</t>
  </si>
  <si>
    <t>kg</t>
  </si>
  <si>
    <t>-418360906</t>
  </si>
  <si>
    <t>https://podminky.urs.cz/item/CS_URS_2023_02/767995111</t>
  </si>
  <si>
    <t>"úhleníky A3, A4</t>
  </si>
  <si>
    <t>(4,08)*((0,4*2*2)+(0,4*2*4))</t>
  </si>
  <si>
    <t>"kotevní prostředky do oceli"1</t>
  </si>
  <si>
    <t>111</t>
  </si>
  <si>
    <t>13010282</t>
  </si>
  <si>
    <t>tyč ocelová plochá jakost S235JR (11 375) 100x5mm</t>
  </si>
  <si>
    <t>-1526895997</t>
  </si>
  <si>
    <t>20,584*0,001 'Přepočtené koeficientem množství</t>
  </si>
  <si>
    <t>112</t>
  </si>
  <si>
    <t>977171232</t>
  </si>
  <si>
    <t>Vrty do profilové oceli na staveništi (nosníky, úhelníky, plochá ocel) průměru přes 10 do 20 mm tloušťky přes 5 do 10 mm</t>
  </si>
  <si>
    <t>-820293979</t>
  </si>
  <si>
    <t>https://podminky.urs.cz/item/CS_URS_2023_02/977171232</t>
  </si>
  <si>
    <t>"stojina HEA" 9+5+4</t>
  </si>
  <si>
    <t>113</t>
  </si>
  <si>
    <t>30925281</t>
  </si>
  <si>
    <t>šroub metrický celozávit DIN 933 8.8 BZ M16x55mm</t>
  </si>
  <si>
    <t>100 kus</t>
  </si>
  <si>
    <t>1428676528</t>
  </si>
  <si>
    <t>18*0,01 'Přepočtené koeficientem množství</t>
  </si>
  <si>
    <t>114</t>
  </si>
  <si>
    <t>31111008</t>
  </si>
  <si>
    <t>matice přesná šestihranná Pz DIN 934-8 M16</t>
  </si>
  <si>
    <t>920509420</t>
  </si>
  <si>
    <t>18*0,02 'Přepočtené koeficientem množství</t>
  </si>
  <si>
    <t>115</t>
  </si>
  <si>
    <t>31120008</t>
  </si>
  <si>
    <t>podložka DIN 125-A ZB D 16mm</t>
  </si>
  <si>
    <t>-1027252206</t>
  </si>
  <si>
    <t>116</t>
  </si>
  <si>
    <t>762085112</t>
  </si>
  <si>
    <t>Montáž ocelových spojovacích prostředků (materiál ve specifikaci) svorníků nebo šroubů délky přes 150 do 300 mm</t>
  </si>
  <si>
    <t>-1264135790</t>
  </si>
  <si>
    <t>https://podminky.urs.cz/item/CS_URS_2023_02/762085112</t>
  </si>
  <si>
    <t>"svorníky pro vazný trám"3+6</t>
  </si>
  <si>
    <t>117</t>
  </si>
  <si>
    <t>31197006</t>
  </si>
  <si>
    <t>tyč závitová Pz 4.6 M16</t>
  </si>
  <si>
    <t>295033886</t>
  </si>
  <si>
    <t>9*0,4 'Přepočtené koeficientem množství</t>
  </si>
  <si>
    <t>118</t>
  </si>
  <si>
    <t>-2052013328</t>
  </si>
  <si>
    <t>9*0,02 'Přepočtené koeficientem množství</t>
  </si>
  <si>
    <t>119</t>
  </si>
  <si>
    <t>2074078481</t>
  </si>
  <si>
    <t>120</t>
  </si>
  <si>
    <t>783314101</t>
  </si>
  <si>
    <t>Základní nátěr zámečnických konstrukcí jednonásobný syntetický</t>
  </si>
  <si>
    <t>-222657950</t>
  </si>
  <si>
    <t>https://podminky.urs.cz/item/CS_URS_2023_02/783314101</t>
  </si>
  <si>
    <t>(0,1*2)*((0,4*2*2)+(0,4*2*4))</t>
  </si>
  <si>
    <t>121</t>
  </si>
  <si>
    <t>998767103</t>
  </si>
  <si>
    <t>Přesun hmot pro zámečnické konstrukce stanovený z hmotnosti přesunovaného materiálu vodorovná dopravní vzdálenost do 50 m v objektech výšky přes 12 do 24 m</t>
  </si>
  <si>
    <t>571720223</t>
  </si>
  <si>
    <t>https://podminky.urs.cz/item/CS_URS_2023_02/998767103</t>
  </si>
  <si>
    <t>771</t>
  </si>
  <si>
    <t>Podlahy z dlaždic</t>
  </si>
  <si>
    <t>122</t>
  </si>
  <si>
    <t>771111011</t>
  </si>
  <si>
    <t>Příprava podkladu před provedením dlažby vysátí podlah</t>
  </si>
  <si>
    <t>2121603372</t>
  </si>
  <si>
    <t>https://podminky.urs.cz/item/CS_URS_2023_02/771111011</t>
  </si>
  <si>
    <t>123</t>
  </si>
  <si>
    <t>771121011</t>
  </si>
  <si>
    <t>Příprava podkladu před provedením dlažby nátěr penetrační na podlahu</t>
  </si>
  <si>
    <t>246313274</t>
  </si>
  <si>
    <t>https://podminky.urs.cz/item/CS_URS_2023_02/771121011</t>
  </si>
  <si>
    <t>124</t>
  </si>
  <si>
    <t>771574414</t>
  </si>
  <si>
    <t>Montáž podlah z dlaždic keramických lepených cementovým flexibilním lepidlem hladkých, tloušťky do 10 mm přes 4 do 6 ks/m2</t>
  </si>
  <si>
    <t>-824499928</t>
  </si>
  <si>
    <t>https://podminky.urs.cz/item/CS_URS_2023_02/771574414</t>
  </si>
  <si>
    <t>125</t>
  </si>
  <si>
    <t>59761129</t>
  </si>
  <si>
    <t>dlažba keramická slinutá nemrazuvzdorná do interiéru R9/A povrch reliéfní/matný tl do 10mm přes 4 do 6ks/m2</t>
  </si>
  <si>
    <t>598338001</t>
  </si>
  <si>
    <t>6,43*1,1 'Přepočtené koeficientem množství</t>
  </si>
  <si>
    <t>126</t>
  </si>
  <si>
    <t>K019</t>
  </si>
  <si>
    <t>Příplatek za použití lepidla pro povrchy na bázo dřeva, netuhé</t>
  </si>
  <si>
    <t>-1341706795</t>
  </si>
  <si>
    <t>f012</t>
  </si>
  <si>
    <t>127</t>
  </si>
  <si>
    <t>771474111</t>
  </si>
  <si>
    <t>Montáž soklů z dlaždic keramických lepených cementovým flexibilním lepidlem rovných, výšky do 65 mm</t>
  </si>
  <si>
    <t>761042113</t>
  </si>
  <si>
    <t>https://podminky.urs.cz/item/CS_URS_2023_02/771474111</t>
  </si>
  <si>
    <t>"odpočet dveří"-0,9</t>
  </si>
  <si>
    <t>128</t>
  </si>
  <si>
    <t>771591115</t>
  </si>
  <si>
    <t>Podlahy - dokončovací práce spárování silikonem</t>
  </si>
  <si>
    <t>-978524100</t>
  </si>
  <si>
    <t>https://podminky.urs.cz/item/CS_URS_2023_02/771591115</t>
  </si>
  <si>
    <t>129</t>
  </si>
  <si>
    <t>771591117</t>
  </si>
  <si>
    <t>Podlahy - dokončovací práce spárování akrylem</t>
  </si>
  <si>
    <t>-367660779</t>
  </si>
  <si>
    <t>https://podminky.urs.cz/item/CS_URS_2023_02/771591117</t>
  </si>
  <si>
    <t>130</t>
  </si>
  <si>
    <t>771591184</t>
  </si>
  <si>
    <t>Podlahy - dokončovací práce pracnější řezání dlaždic keramických rovné</t>
  </si>
  <si>
    <t>215220658</t>
  </si>
  <si>
    <t>https://podminky.urs.cz/item/CS_URS_2023_02/771591184</t>
  </si>
  <si>
    <t>131</t>
  </si>
  <si>
    <t>-892699948</t>
  </si>
  <si>
    <t>9,5*0,15 'Přepočtené koeficientem množství</t>
  </si>
  <si>
    <t>132</t>
  </si>
  <si>
    <t>998771103</t>
  </si>
  <si>
    <t>Přesun hmot pro podlahy z dlaždic stanovený z hmotnosti přesunovaného materiálu vodorovná dopravní vzdálenost do 50 m v objektech výšky přes 12 do 24 m</t>
  </si>
  <si>
    <t>-1444370731</t>
  </si>
  <si>
    <t>https://podminky.urs.cz/item/CS_URS_2023_02/998771103</t>
  </si>
  <si>
    <t>784</t>
  </si>
  <si>
    <t>Dokončovací práce - malby a tapety</t>
  </si>
  <si>
    <t>133</t>
  </si>
  <si>
    <t>784111001</t>
  </si>
  <si>
    <t>Oprášení (ometení) podkladu v místnostech výšky do 3,80 m</t>
  </si>
  <si>
    <t>896360721</t>
  </si>
  <si>
    <t>https://podminky.urs.cz/item/CS_URS_2023_02/784111001</t>
  </si>
  <si>
    <t>"omtíka bez obkladů"omítka+sdk+14,6</t>
  </si>
  <si>
    <t>134</t>
  </si>
  <si>
    <t>784161001</t>
  </si>
  <si>
    <t>Tmelení spar a rohů, šířky do 3 mm akrylátovým tmelem v místnostech výšky do 3,80 m</t>
  </si>
  <si>
    <t>-2133825716</t>
  </si>
  <si>
    <t>https://podminky.urs.cz/item/CS_URS_2023_02/784161001</t>
  </si>
  <si>
    <t>"obvody místností" Obvod01</t>
  </si>
  <si>
    <t>"k zárubním" (DVEŘE1)*5</t>
  </si>
  <si>
    <t>135</t>
  </si>
  <si>
    <t>784171001</t>
  </si>
  <si>
    <t>Olepování vnitřních ploch (materiál ve specifikaci) včetně pozdějšího odlepení páskou nebo fólií v místnostech výšky do 3,80 m</t>
  </si>
  <si>
    <t>-1980050982</t>
  </si>
  <si>
    <t>https://podminky.urs.cz/item/CS_URS_2023_02/784171001</t>
  </si>
  <si>
    <t>136</t>
  </si>
  <si>
    <t>58124833</t>
  </si>
  <si>
    <t>páska pro malířské potřeby maskovací krepová 19mmx50m</t>
  </si>
  <si>
    <t>-1464098887</t>
  </si>
  <si>
    <t>10*1,1 'Přepočtené koeficientem množství</t>
  </si>
  <si>
    <t>137</t>
  </si>
  <si>
    <t>784171101</t>
  </si>
  <si>
    <t>Zakrytí nemalovaných ploch (materiál ve specifikaci) včetně pozdějšího odkrytí podlah</t>
  </si>
  <si>
    <t>-98582116</t>
  </si>
  <si>
    <t>https://podminky.urs.cz/item/CS_URS_2023_02/784171101</t>
  </si>
  <si>
    <t>138</t>
  </si>
  <si>
    <t>58124842</t>
  </si>
  <si>
    <t>fólie pro malířské potřeby zakrývací tl 7µ 4x5m</t>
  </si>
  <si>
    <t>-917519656</t>
  </si>
  <si>
    <t>139</t>
  </si>
  <si>
    <t>784171121</t>
  </si>
  <si>
    <t>Zakrytí nemalovaných ploch (materiál ve specifikaci) včetně pozdějšího odkrytí konstrukcí nebo samostatných prvků např. schodišť, nábytku, radiátorů, zábradlí v místnostech výšky do 3,80</t>
  </si>
  <si>
    <t>523245842</t>
  </si>
  <si>
    <t>https://podminky.urs.cz/item/CS_URS_2023_02/784171121</t>
  </si>
  <si>
    <t>"zařizovací předměty</t>
  </si>
  <si>
    <t>(0+0)*0,4</t>
  </si>
  <si>
    <t xml:space="preserve">"okna, dveře" </t>
  </si>
  <si>
    <t>(0+0+DVEŘE1*2+0*2)</t>
  </si>
  <si>
    <t>140</t>
  </si>
  <si>
    <t>402586591</t>
  </si>
  <si>
    <t>3,636*1,1 'Přepočtené koeficientem množství</t>
  </si>
  <si>
    <t>141</t>
  </si>
  <si>
    <t>784181101</t>
  </si>
  <si>
    <t>Penetrace podkladu jednonásobná základní akrylátová bezbarvá v místnostech výšky do 3,80 m</t>
  </si>
  <si>
    <t>-1788980568</t>
  </si>
  <si>
    <t>https://podminky.urs.cz/item/CS_URS_2023_02/784181101</t>
  </si>
  <si>
    <t>142</t>
  </si>
  <si>
    <t>784211101</t>
  </si>
  <si>
    <t>Malby z malířských směsí oděruvzdorných za mokra dvojnásobné, bílé za mokra oděruvzdorné výborně v místnostech výšky do 3,80 m</t>
  </si>
  <si>
    <t>920576667</t>
  </si>
  <si>
    <t>https://podminky.urs.cz/item/CS_URS_2023_02/784211101</t>
  </si>
  <si>
    <t>7 -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</si>
  <si>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</si>
  <si>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</si>
  <si>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</si>
  <si>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</si>
  <si>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</si>
  <si>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</si>
  <si>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</si>
  <si>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</si>
  <si>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</si>
  <si>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</si>
  <si>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</si>
  <si>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991742722</t>
  </si>
  <si>
    <t>https://podminky.urs.cz/item/CS_URS_2023_02/013254000</t>
  </si>
  <si>
    <t>013244000</t>
  </si>
  <si>
    <t>Dokumentace pro provádění stavby, dílenská dokumentace</t>
  </si>
  <si>
    <t>-1576031801</t>
  </si>
  <si>
    <t>https://podminky.urs.cz/item/CS_URS_2023_02/013244000</t>
  </si>
  <si>
    <t>VRN3</t>
  </si>
  <si>
    <t>Zařízení staveniště</t>
  </si>
  <si>
    <t>030001000</t>
  </si>
  <si>
    <t>Zařízení staveniště, vč. zdvihací techniky, zabezpečení stavby, spotřebu médií a jiných obvyklých nákladů spojených s realizací</t>
  </si>
  <si>
    <t>soubor</t>
  </si>
  <si>
    <t>2105780489</t>
  </si>
  <si>
    <t>https://podminky.urs.cz/item/CS_URS_2023_02/030001000</t>
  </si>
  <si>
    <t>K007</t>
  </si>
  <si>
    <t>Skládky na staveništi - např. zpevněné plochy</t>
  </si>
  <si>
    <t xml:space="preserve">vlastní </t>
  </si>
  <si>
    <t>-304103803</t>
  </si>
  <si>
    <t>K008</t>
  </si>
  <si>
    <t>Protiprašné opatření na schodišti</t>
  </si>
  <si>
    <t>-2132922576</t>
  </si>
  <si>
    <t>VRN9</t>
  </si>
  <si>
    <t>Ostatní náklady</t>
  </si>
  <si>
    <t>034503000</t>
  </si>
  <si>
    <t>Informační tabule na staveništi</t>
  </si>
  <si>
    <t>1344446823</t>
  </si>
  <si>
    <t>https://podminky.urs.cz/item/CS_URS_2023_02/034503000</t>
  </si>
  <si>
    <t>Poznámka k položce:
Publicita projektu</t>
  </si>
  <si>
    <t>094104000</t>
  </si>
  <si>
    <t>Náklady na opatření BOZP</t>
  </si>
  <si>
    <t>-320514678</t>
  </si>
  <si>
    <t>https://podminky.urs.cz/item/CS_URS_2023_02/094104000</t>
  </si>
  <si>
    <t>SEZNAM FIGUR</t>
  </si>
  <si>
    <t>Výměra</t>
  </si>
  <si>
    <t xml:space="preserve"> 1</t>
  </si>
  <si>
    <t>0,9*2,02</t>
  </si>
  <si>
    <t>dveře2</t>
  </si>
  <si>
    <t>SOUČTOVÁ dveře ve vnitřních stěnach 2 NP</t>
  </si>
  <si>
    <t>dveře21+dveře22</t>
  </si>
  <si>
    <t>F01</t>
  </si>
  <si>
    <t>Plochy místností 1 NP</t>
  </si>
  <si>
    <t>F011</t>
  </si>
  <si>
    <t>Plochy místností 1 NP - dlažba, vč. prostoru mezi dveřmi</t>
  </si>
  <si>
    <t>Plochy místností 1 NP - vinyl, vč. prostoru mezi dveřmi</t>
  </si>
  <si>
    <t>"serverovna"6,28+0,15*1</t>
  </si>
  <si>
    <t>F013</t>
  </si>
  <si>
    <t xml:space="preserve">Plochy místností 1 NP - stěrka </t>
  </si>
  <si>
    <t>F014</t>
  </si>
  <si>
    <t xml:space="preserve">Plochy místností 1 NP - dřevěná podlaha </t>
  </si>
  <si>
    <t>F02</t>
  </si>
  <si>
    <t>Plochy místností 2 NP</t>
  </si>
  <si>
    <t>F021</t>
  </si>
  <si>
    <t>Plochy místností 2 NP - dlažba, vč. prostoru mezi dveřmi</t>
  </si>
  <si>
    <t>F022</t>
  </si>
  <si>
    <t>Plochy místností 2 NP - vinyl, vč. prostoru mezi dveřmi</t>
  </si>
  <si>
    <t>F023</t>
  </si>
  <si>
    <t xml:space="preserve">Plochy místností 2 NP - stěrka </t>
  </si>
  <si>
    <t>F024</t>
  </si>
  <si>
    <t>Plochy místností 2 NP - dřevěná podlaha</t>
  </si>
  <si>
    <t>3*1</t>
  </si>
  <si>
    <t>"oprava fasády u oken serverovny"15</t>
  </si>
  <si>
    <t>mont</t>
  </si>
  <si>
    <t>Montážní otvor střecha</t>
  </si>
  <si>
    <t xml:space="preserve">"montážní ovory min 2*2 m </t>
  </si>
  <si>
    <t>2*2</t>
  </si>
  <si>
    <t xml:space="preserve">Nadpraží otvorů 1 NP </t>
  </si>
  <si>
    <t>nadpraží2</t>
  </si>
  <si>
    <t>Nadpraží otvorů 2 NP</t>
  </si>
  <si>
    <t>obklad</t>
  </si>
  <si>
    <t>Plocha ker. obkladu 1+2 NP</t>
  </si>
  <si>
    <t>Obklad01*2,1</t>
  </si>
  <si>
    <t>Obklad02*2,1</t>
  </si>
  <si>
    <t>"odpočet otvorů"</t>
  </si>
  <si>
    <t xml:space="preserve">SOUČTOVÁ Obvody místností 1 NP </t>
  </si>
  <si>
    <t>Obvod011</t>
  </si>
  <si>
    <t>Obvod013</t>
  </si>
  <si>
    <t>Obvod014</t>
  </si>
  <si>
    <t>Obklad01</t>
  </si>
  <si>
    <t>Obvod místností 1 NP - soklík vinyl</t>
  </si>
  <si>
    <t>2,2+3</t>
  </si>
  <si>
    <t>Obvod02</t>
  </si>
  <si>
    <t>SOUČTOVÁ Obvody místností 2 NP</t>
  </si>
  <si>
    <t>Obvod021</t>
  </si>
  <si>
    <t>Obvod022</t>
  </si>
  <si>
    <t>Obvod023</t>
  </si>
  <si>
    <t>Obvod024</t>
  </si>
  <si>
    <t>Obklad02</t>
  </si>
  <si>
    <t>Obvod místností 2 NP - soklík vinyl</t>
  </si>
  <si>
    <t xml:space="preserve">Otvory v obvodové stěně 1 NP </t>
  </si>
  <si>
    <t>0,9*1,31*2</t>
  </si>
  <si>
    <t>okno1_1</t>
  </si>
  <si>
    <t>okno2</t>
  </si>
  <si>
    <t>Otvory v obvodové stěně 2 NP</t>
  </si>
  <si>
    <t>"kolem nových otvorů"10</t>
  </si>
  <si>
    <t>0,25*(nadpraží1+ostění1)</t>
  </si>
  <si>
    <t>omítka_1</t>
  </si>
  <si>
    <t xml:space="preserve">"1 NP </t>
  </si>
  <si>
    <t>obvod01*(0,25+2,5)</t>
  </si>
  <si>
    <t>-okno1</t>
  </si>
  <si>
    <t>-dveře1*2</t>
  </si>
  <si>
    <t>Mezisoučet</t>
  </si>
  <si>
    <t xml:space="preserve">"2 NP </t>
  </si>
  <si>
    <t>obvod02*(0,25+2,5)</t>
  </si>
  <si>
    <t>-okno2</t>
  </si>
  <si>
    <t>-dveře2*2</t>
  </si>
  <si>
    <t>0,25*(nadpraží2+ostění2)</t>
  </si>
  <si>
    <t>"odpočet šikmin"</t>
  </si>
  <si>
    <t xml:space="preserve">Ostění otvorů 1 NP </t>
  </si>
  <si>
    <t>1,31*2*2</t>
  </si>
  <si>
    <t>ostění2</t>
  </si>
  <si>
    <t>Ostění otvorů 2 NP</t>
  </si>
  <si>
    <t>0,96*2</t>
  </si>
  <si>
    <t>10,5*(1,2*7*1,1+0,1)</t>
  </si>
  <si>
    <t>7,9*(0,1+1,05+1,2+1,2+1,2+1,2)</t>
  </si>
  <si>
    <t xml:space="preserve"> 2</t>
  </si>
  <si>
    <t>Použití figury:</t>
  </si>
  <si>
    <t>SDK příčka tl 150 mm profil CW+UW 100 desky 2xA 12,5 s izolací EI 60 Rw do 56 dB</t>
  </si>
  <si>
    <t>Tmelení spar a rohů šířky do 3 mm akrylátovým tmelem v místnostech v do 3,80 m</t>
  </si>
  <si>
    <t>Zakrytí vnitřních ploch konstrukcí nebo prvků v místnostech v do 3,80 m</t>
  </si>
  <si>
    <t>Vysátí podkladu před pokládkou dlažby</t>
  </si>
  <si>
    <t>Zakrytí vnitřních podlah včetně pozdějšího odkrytí</t>
  </si>
  <si>
    <t>1,22*2</t>
  </si>
  <si>
    <t>Schodišťová konstrukce a rampa ze ŽB tř. C 20/25</t>
  </si>
  <si>
    <t>Schodišťové stupně dusané na terén z betonu tř. C 20/25 bez potěru</t>
  </si>
  <si>
    <t>Zřízení bednění stupňů přímočarých schodišť</t>
  </si>
  <si>
    <t xml:space="preserve">"pro zasouvání nosníku </t>
  </si>
  <si>
    <t>(8,2)*(19,9+1+1)</t>
  </si>
  <si>
    <t>Montáž lešení řadového trubkového lehkého s podlahami zatížení do 200 kg/m2 š od 0,6 do 0,9 m v do 10 m</t>
  </si>
  <si>
    <t>Příplatek k lešení řadovému trubkovému lehkému s podlahami do 200 kg/m2 š od 0,6 do 0,9 m v do 10 m za každý den použití</t>
  </si>
  <si>
    <t>Demontáž lešení řadového trubkového lehkého s podlahami zatížení do 200 kg/m2 š od 0,6 do 0,9 m v do 10 m</t>
  </si>
  <si>
    <t>Dovoz a odvoz lešení řadového do 10 km včetně naložení a složení</t>
  </si>
  <si>
    <t>Příplatek k ceně dovozu a odvozu lešení řadového ZKD 10 km přes 10 km</t>
  </si>
  <si>
    <t>Montáž omítkových samolepících začišťovacích profilů pro spojení s okenním rámem</t>
  </si>
  <si>
    <t>Penetrační akrylátový nátěr vnějších pastovitých tenkovrstvých omítek stěn</t>
  </si>
  <si>
    <t>Montáž kontaktního zateplení vnějšího ostění, nadpraží nebo parapetu hl. špalety do 200 mm lepením desek z polystyrenu tl do 40 mm</t>
  </si>
  <si>
    <t>Montáž soklů z dlaždic keramických rovných lepených cementovým flexibilním lepidlem v do 65 mm</t>
  </si>
  <si>
    <t>Zakrytí výplní otvorů fólií přilepenou na začišťovací lišty</t>
  </si>
  <si>
    <t>Montáž plastových oken plochy přes 1 m2 otevíravých v do 1,5 m s rámem do zdiva</t>
  </si>
  <si>
    <t>"stáv. stěna v serverovně"2,4*(1,53+0,4+1,2+1,3)</t>
  </si>
  <si>
    <t>"kolem nových otvorů"6</t>
  </si>
  <si>
    <t>0,25*(nadpraží1+ostění1)-okno1</t>
  </si>
  <si>
    <t>Potažení vnitřních stěn vápenocementovým štukem tloušťky do 3 mm</t>
  </si>
  <si>
    <t>Cementová omítka hladká jednovrstvá vnitřních stěn nanášená ručně</t>
  </si>
  <si>
    <t>Oprášení (ometení ) podkladu v místnostech v do 3,80 m</t>
  </si>
  <si>
    <t>Montáž parapetních desek dřevěných nebo plastových š do 30 cm</t>
  </si>
  <si>
    <t>Montáž izolace tepelné spodem stropů s uchycením drátem rohoží, pásů, dílců, desek</t>
  </si>
  <si>
    <t>SDK podhled desky 1xA 12,5 bez izolace dvouvrstvá spodní kce profil CD+UD</t>
  </si>
  <si>
    <t>Montáž parotěsné zábrany do SDK podhledu</t>
  </si>
  <si>
    <t>Stropy deskové ze ŽB tř. C 25/30</t>
  </si>
  <si>
    <t>Bednění stropů ztracené z hraněných trapézových vln v 40 mm plech pozinkovaný tl 0,88 mm</t>
  </si>
  <si>
    <t>Výztuž stropů svařovanými sítěmi Kari</t>
  </si>
  <si>
    <t>Separační vrstva z geotextilie</t>
  </si>
  <si>
    <t>Montáž izolace tepelné vrchem stropů volně kladenými rohožemi, pásy, dílci, deskami</t>
  </si>
  <si>
    <t>Příplatek za provedení separačních ppryžových poldožek na ocel.ptrvky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</si>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</sst>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 locked="0"/>
    </xf>
    <xf numFmtId="49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167" fontId="40" fillId="0" borderId="22" xfId="0" applyNumberFormat="1" applyFont="1" applyBorder="1" applyAlignment="1" applyProtection="1">
      <alignment vertical="center"/>
      <protection locked="0"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/>
    <xf numFmtId="0" fontId="13" fillId="0" borderId="0" xfId="0" applyFont="1" applyAlignment="1">
      <alignment horizontal="left"/>
    </xf>
    <xf numFmtId="0" fontId="13" fillId="0" borderId="0" xfId="0" applyFont="1" applyProtection="1">
      <protection locked="0"/>
    </xf>
    <xf numFmtId="4" fontId="13" fillId="0" borderId="0" xfId="0" applyNumberFormat="1" applyFont="1"/>
    <xf numFmtId="0" fontId="13" fillId="0" borderId="18" xfId="0" applyFont="1" applyBorder="1"/>
    <xf numFmtId="166" fontId="13" fillId="0" borderId="0" xfId="0" applyNumberFormat="1" applyFont="1"/>
    <xf numFmtId="166" fontId="13" fillId="0" borderId="12" xfId="0" applyNumberFormat="1" applyFont="1" applyBorder="1"/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6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3" fillId="0" borderId="23" xfId="0" applyFont="1" applyBorder="1" applyAlignment="1">
      <alignment vertical="center" wrapText="1"/>
    </xf>
    <xf numFmtId="0" fontId="43" fillId="0" borderId="24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6" xfId="0" applyFont="1" applyBorder="1" applyAlignment="1">
      <alignment vertical="center" wrapText="1"/>
    </xf>
    <xf numFmtId="0" fontId="43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47" fillId="0" borderId="29" xfId="0" applyFont="1" applyBorder="1" applyAlignment="1">
      <alignment vertical="center" wrapText="1"/>
    </xf>
    <xf numFmtId="0" fontId="43" fillId="0" borderId="30" xfId="0" applyFont="1" applyBorder="1" applyAlignment="1">
      <alignment vertical="center" wrapText="1"/>
    </xf>
    <xf numFmtId="0" fontId="43" fillId="0" borderId="0" xfId="0" applyFont="1" applyBorder="1" applyAlignment="1">
      <alignment vertical="top"/>
    </xf>
    <xf numFmtId="0" fontId="43" fillId="0" borderId="0" xfId="0" applyFont="1" applyAlignment="1">
      <alignment vertical="top"/>
    </xf>
    <xf numFmtId="0" fontId="43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5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7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25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8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5" fillId="0" borderId="29" xfId="0" applyFont="1" applyBorder="1" applyAlignment="1">
      <alignment horizontal="left"/>
    </xf>
    <xf numFmtId="0" fontId="48" fillId="0" borderId="29" xfId="0" applyFont="1" applyBorder="1"/>
    <xf numFmtId="0" fontId="43" fillId="0" borderId="26" xfId="0" applyFont="1" applyBorder="1" applyAlignment="1">
      <alignment vertical="top"/>
    </xf>
    <xf numFmtId="0" fontId="43" fillId="0" borderId="27" xfId="0" applyFont="1" applyBorder="1" applyAlignment="1">
      <alignment vertical="top"/>
    </xf>
    <xf numFmtId="0" fontId="43" fillId="0" borderId="28" xfId="0" applyFont="1" applyBorder="1" applyAlignment="1">
      <alignment vertical="top"/>
    </xf>
    <xf numFmtId="0" fontId="43" fillId="0" borderId="29" xfId="0" applyFont="1" applyBorder="1" applyAlignment="1">
      <alignment vertical="top"/>
    </xf>
    <xf numFmtId="0" fontId="43" fillId="0" borderId="30" xfId="0" applyFont="1" applyBorder="1" applyAlignment="1">
      <alignment vertical="top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wrapText="1"/>
    </xf>
    <xf numFmtId="0" fontId="44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71033641" TargetMode="External" /><Relationship Id="rId2" Type="http://schemas.openxmlformats.org/officeDocument/2006/relationships/hyperlink" Target="https://podminky.urs.cz/item/CS_URS_2023_02/973031336" TargetMode="External" /><Relationship Id="rId3" Type="http://schemas.openxmlformats.org/officeDocument/2006/relationships/hyperlink" Target="https://podminky.urs.cz/item/CS_URS_2023_02/971033481" TargetMode="External" /><Relationship Id="rId4" Type="http://schemas.openxmlformats.org/officeDocument/2006/relationships/hyperlink" Target="https://podminky.urs.cz/item/CS_URS_2023_02/962032631" TargetMode="External" /><Relationship Id="rId5" Type="http://schemas.openxmlformats.org/officeDocument/2006/relationships/hyperlink" Target="https://podminky.urs.cz/item/CS_URS_2023_02/962032314" TargetMode="External" /><Relationship Id="rId6" Type="http://schemas.openxmlformats.org/officeDocument/2006/relationships/hyperlink" Target="https://podminky.urs.cz/item/CS_URS_2023_02/962032230" TargetMode="External" /><Relationship Id="rId7" Type="http://schemas.openxmlformats.org/officeDocument/2006/relationships/hyperlink" Target="https://podminky.urs.cz/item/CS_URS_2023_02/971033561" TargetMode="External" /><Relationship Id="rId8" Type="http://schemas.openxmlformats.org/officeDocument/2006/relationships/hyperlink" Target="https://podminky.urs.cz/item/CS_URS_2023_02/968072455" TargetMode="External" /><Relationship Id="rId9" Type="http://schemas.openxmlformats.org/officeDocument/2006/relationships/hyperlink" Target="https://podminky.urs.cz/item/CS_URS_2023_02/968062374" TargetMode="External" /><Relationship Id="rId10" Type="http://schemas.openxmlformats.org/officeDocument/2006/relationships/hyperlink" Target="https://podminky.urs.cz/item/CS_URS_2023_02/762822820" TargetMode="External" /><Relationship Id="rId11" Type="http://schemas.openxmlformats.org/officeDocument/2006/relationships/hyperlink" Target="https://podminky.urs.cz/item/CS_URS_2023_02/762811811" TargetMode="External" /><Relationship Id="rId12" Type="http://schemas.openxmlformats.org/officeDocument/2006/relationships/hyperlink" Target="https://podminky.urs.cz/item/CS_URS_2023_02/762841812" TargetMode="External" /><Relationship Id="rId13" Type="http://schemas.openxmlformats.org/officeDocument/2006/relationships/hyperlink" Target="https://podminky.urs.cz/item/CS_URS_2023_02/978013191" TargetMode="External" /><Relationship Id="rId14" Type="http://schemas.openxmlformats.org/officeDocument/2006/relationships/hyperlink" Target="https://podminky.urs.cz/item/CS_URS_2023_02/978015391" TargetMode="External" /><Relationship Id="rId15" Type="http://schemas.openxmlformats.org/officeDocument/2006/relationships/hyperlink" Target="https://podminky.urs.cz/item/CS_URS_2023_02/HZS1292" TargetMode="External" /><Relationship Id="rId16" Type="http://schemas.openxmlformats.org/officeDocument/2006/relationships/hyperlink" Target="https://podminky.urs.cz/item/CS_URS_2023_02/974031666" TargetMode="External" /><Relationship Id="rId17" Type="http://schemas.openxmlformats.org/officeDocument/2006/relationships/hyperlink" Target="https://podminky.urs.cz/item/CS_URS_2023_02/975073111" TargetMode="External" /><Relationship Id="rId18" Type="http://schemas.openxmlformats.org/officeDocument/2006/relationships/hyperlink" Target="https://podminky.urs.cz/item/CS_URS_2023_02/997013154" TargetMode="External" /><Relationship Id="rId19" Type="http://schemas.openxmlformats.org/officeDocument/2006/relationships/hyperlink" Target="https://podminky.urs.cz/item/CS_URS_2023_02/997013501" TargetMode="External" /><Relationship Id="rId20" Type="http://schemas.openxmlformats.org/officeDocument/2006/relationships/hyperlink" Target="https://podminky.urs.cz/item/CS_URS_2023_02/997013509" TargetMode="External" /><Relationship Id="rId21" Type="http://schemas.openxmlformats.org/officeDocument/2006/relationships/hyperlink" Target="https://podminky.urs.cz/item/CS_URS_2023_02/997013631" TargetMode="External" /><Relationship Id="rId2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310278842" TargetMode="External" /><Relationship Id="rId2" Type="http://schemas.openxmlformats.org/officeDocument/2006/relationships/hyperlink" Target="https://podminky.urs.cz/item/CS_URS_2023_02/310237281" TargetMode="External" /><Relationship Id="rId3" Type="http://schemas.openxmlformats.org/officeDocument/2006/relationships/hyperlink" Target="https://podminky.urs.cz/item/CS_URS_2023_02/310237241" TargetMode="External" /><Relationship Id="rId4" Type="http://schemas.openxmlformats.org/officeDocument/2006/relationships/hyperlink" Target="https://podminky.urs.cz/item/CS_URS_2023_02/310237241" TargetMode="External" /><Relationship Id="rId5" Type="http://schemas.openxmlformats.org/officeDocument/2006/relationships/hyperlink" Target="https://podminky.urs.cz/item/CS_URS_2023_02/317121151" TargetMode="External" /><Relationship Id="rId6" Type="http://schemas.openxmlformats.org/officeDocument/2006/relationships/hyperlink" Target="https://podminky.urs.cz/item/CS_URS_2023_02/413232221" TargetMode="External" /><Relationship Id="rId7" Type="http://schemas.openxmlformats.org/officeDocument/2006/relationships/hyperlink" Target="https://podminky.urs.cz/item/CS_URS_2023_02/413941135" TargetMode="External" /><Relationship Id="rId8" Type="http://schemas.openxmlformats.org/officeDocument/2006/relationships/hyperlink" Target="https://podminky.urs.cz/item/CS_URS_2023_02/977271111" TargetMode="External" /><Relationship Id="rId9" Type="http://schemas.openxmlformats.org/officeDocument/2006/relationships/hyperlink" Target="https://podminky.urs.cz/item/CS_URS_2023_02/389381001" TargetMode="External" /><Relationship Id="rId10" Type="http://schemas.openxmlformats.org/officeDocument/2006/relationships/hyperlink" Target="https://podminky.urs.cz/item/CS_URS_2023_02/417351115" TargetMode="External" /><Relationship Id="rId11" Type="http://schemas.openxmlformats.org/officeDocument/2006/relationships/hyperlink" Target="https://podminky.urs.cz/item/CS_URS_2023_02/417351116" TargetMode="External" /><Relationship Id="rId12" Type="http://schemas.openxmlformats.org/officeDocument/2006/relationships/hyperlink" Target="https://podminky.urs.cz/item/CS_URS_2023_02/417362021" TargetMode="External" /><Relationship Id="rId13" Type="http://schemas.openxmlformats.org/officeDocument/2006/relationships/hyperlink" Target="https://podminky.urs.cz/item/CS_URS_2023_02/411321414" TargetMode="External" /><Relationship Id="rId14" Type="http://schemas.openxmlformats.org/officeDocument/2006/relationships/hyperlink" Target="https://podminky.urs.cz/item/CS_URS_2023_02/411362021" TargetMode="External" /><Relationship Id="rId15" Type="http://schemas.openxmlformats.org/officeDocument/2006/relationships/hyperlink" Target="https://podminky.urs.cz/item/CS_URS_2023_02/411354234" TargetMode="External" /><Relationship Id="rId16" Type="http://schemas.openxmlformats.org/officeDocument/2006/relationships/hyperlink" Target="https://podminky.urs.cz/item/CS_URS_2023_02/411351011" TargetMode="External" /><Relationship Id="rId17" Type="http://schemas.openxmlformats.org/officeDocument/2006/relationships/hyperlink" Target="https://podminky.urs.cz/item/CS_URS_2023_02/411351012" TargetMode="External" /><Relationship Id="rId18" Type="http://schemas.openxmlformats.org/officeDocument/2006/relationships/hyperlink" Target="https://podminky.urs.cz/item/CS_URS_2023_02/430321515" TargetMode="External" /><Relationship Id="rId19" Type="http://schemas.openxmlformats.org/officeDocument/2006/relationships/hyperlink" Target="https://podminky.urs.cz/item/CS_URS_2023_02/430361821" TargetMode="External" /><Relationship Id="rId20" Type="http://schemas.openxmlformats.org/officeDocument/2006/relationships/hyperlink" Target="https://podminky.urs.cz/item/CS_URS_2023_02/434311115" TargetMode="External" /><Relationship Id="rId21" Type="http://schemas.openxmlformats.org/officeDocument/2006/relationships/hyperlink" Target="https://podminky.urs.cz/item/CS_URS_2023_02/434351141" TargetMode="External" /><Relationship Id="rId22" Type="http://schemas.openxmlformats.org/officeDocument/2006/relationships/hyperlink" Target="https://podminky.urs.cz/item/CS_URS_2023_02/434351142" TargetMode="External" /><Relationship Id="rId23" Type="http://schemas.openxmlformats.org/officeDocument/2006/relationships/hyperlink" Target="https://podminky.urs.cz/item/CS_URS_2023_02/622143004" TargetMode="External" /><Relationship Id="rId24" Type="http://schemas.openxmlformats.org/officeDocument/2006/relationships/hyperlink" Target="https://podminky.urs.cz/item/CS_URS_2023_02/622143005" TargetMode="External" /><Relationship Id="rId25" Type="http://schemas.openxmlformats.org/officeDocument/2006/relationships/hyperlink" Target="https://podminky.urs.cz/item/CS_URS_2023_02/629991012" TargetMode="External" /><Relationship Id="rId26" Type="http://schemas.openxmlformats.org/officeDocument/2006/relationships/hyperlink" Target="https://podminky.urs.cz/item/CS_URS_2023_02/612321131" TargetMode="External" /><Relationship Id="rId27" Type="http://schemas.openxmlformats.org/officeDocument/2006/relationships/hyperlink" Target="https://podminky.urs.cz/item/CS_URS_2023_02/612331121" TargetMode="External" /><Relationship Id="rId28" Type="http://schemas.openxmlformats.org/officeDocument/2006/relationships/hyperlink" Target="https://podminky.urs.cz/item/CS_URS_2023_02/622325319" TargetMode="External" /><Relationship Id="rId29" Type="http://schemas.openxmlformats.org/officeDocument/2006/relationships/hyperlink" Target="https://podminky.urs.cz/item/CS_URS_2023_02/783823131" TargetMode="External" /><Relationship Id="rId30" Type="http://schemas.openxmlformats.org/officeDocument/2006/relationships/hyperlink" Target="https://podminky.urs.cz/item/CS_URS_2023_02/783827121" TargetMode="External" /><Relationship Id="rId31" Type="http://schemas.openxmlformats.org/officeDocument/2006/relationships/hyperlink" Target="https://podminky.urs.cz/item/CS_URS_2023_02/622385103" TargetMode="External" /><Relationship Id="rId32" Type="http://schemas.openxmlformats.org/officeDocument/2006/relationships/hyperlink" Target="https://podminky.urs.cz/item/CS_URS_2023_02/612325213" TargetMode="External" /><Relationship Id="rId33" Type="http://schemas.openxmlformats.org/officeDocument/2006/relationships/hyperlink" Target="https://podminky.urs.cz/item/CS_URS_2023_02/622143004.1" TargetMode="External" /><Relationship Id="rId34" Type="http://schemas.openxmlformats.org/officeDocument/2006/relationships/hyperlink" Target="https://podminky.urs.cz/item/CS_URS_2023_02/622215124" TargetMode="External" /><Relationship Id="rId35" Type="http://schemas.openxmlformats.org/officeDocument/2006/relationships/hyperlink" Target="https://podminky.urs.cz/item/CS_URS_2023_02/622215121" TargetMode="External" /><Relationship Id="rId36" Type="http://schemas.openxmlformats.org/officeDocument/2006/relationships/hyperlink" Target="https://podminky.urs.cz/item/CS_URS_2023_02/622212001" TargetMode="External" /><Relationship Id="rId37" Type="http://schemas.openxmlformats.org/officeDocument/2006/relationships/hyperlink" Target="https://podminky.urs.cz/item/CS_URS_2023_02/622212001.1" TargetMode="External" /><Relationship Id="rId38" Type="http://schemas.openxmlformats.org/officeDocument/2006/relationships/hyperlink" Target="https://podminky.urs.cz/item/CS_URS_2023_02/622151001" TargetMode="External" /><Relationship Id="rId39" Type="http://schemas.openxmlformats.org/officeDocument/2006/relationships/hyperlink" Target="https://podminky.urs.cz/item/CS_URS_2023_02/622531002" TargetMode="External" /><Relationship Id="rId40" Type="http://schemas.openxmlformats.org/officeDocument/2006/relationships/hyperlink" Target="https://podminky.urs.cz/item/CS_URS_2023_02/751614121R" TargetMode="External" /><Relationship Id="rId41" Type="http://schemas.openxmlformats.org/officeDocument/2006/relationships/hyperlink" Target="https://podminky.urs.cz/item/CS_URS_2023_02/953943211" TargetMode="External" /><Relationship Id="rId42" Type="http://schemas.openxmlformats.org/officeDocument/2006/relationships/hyperlink" Target="https://podminky.urs.cz/item/CS_URS_2023_02/941111111" TargetMode="External" /><Relationship Id="rId43" Type="http://schemas.openxmlformats.org/officeDocument/2006/relationships/hyperlink" Target="https://podminky.urs.cz/item/CS_URS_2023_02/941111211" TargetMode="External" /><Relationship Id="rId44" Type="http://schemas.openxmlformats.org/officeDocument/2006/relationships/hyperlink" Target="https://podminky.urs.cz/item/CS_URS_2023_02/941111811" TargetMode="External" /><Relationship Id="rId45" Type="http://schemas.openxmlformats.org/officeDocument/2006/relationships/hyperlink" Target="https://podminky.urs.cz/item/CS_URS_2023_02/949101111" TargetMode="External" /><Relationship Id="rId46" Type="http://schemas.openxmlformats.org/officeDocument/2006/relationships/hyperlink" Target="https://podminky.urs.cz/item/CS_URS_2023_02/993111111" TargetMode="External" /><Relationship Id="rId47" Type="http://schemas.openxmlformats.org/officeDocument/2006/relationships/hyperlink" Target="https://podminky.urs.cz/item/CS_URS_2023_02/993111119" TargetMode="External" /><Relationship Id="rId48" Type="http://schemas.openxmlformats.org/officeDocument/2006/relationships/hyperlink" Target="https://podminky.urs.cz/item/CS_URS_2023_02/998017003" TargetMode="External" /><Relationship Id="rId49" Type="http://schemas.openxmlformats.org/officeDocument/2006/relationships/hyperlink" Target="https://podminky.urs.cz/item/CS_URS_2023_02/713111121" TargetMode="External" /><Relationship Id="rId50" Type="http://schemas.openxmlformats.org/officeDocument/2006/relationships/hyperlink" Target="https://podminky.urs.cz/item/CS_URS_2023_02/713111111" TargetMode="External" /><Relationship Id="rId51" Type="http://schemas.openxmlformats.org/officeDocument/2006/relationships/hyperlink" Target="https://podminky.urs.cz/item/CS_URS_2023_02/632481215" TargetMode="External" /><Relationship Id="rId52" Type="http://schemas.openxmlformats.org/officeDocument/2006/relationships/hyperlink" Target="https://podminky.urs.cz/item/CS_URS_2023_02/998713103" TargetMode="External" /><Relationship Id="rId53" Type="http://schemas.openxmlformats.org/officeDocument/2006/relationships/hyperlink" Target="https://podminky.urs.cz/item/CS_URS_2023_02/741110402" TargetMode="External" /><Relationship Id="rId54" Type="http://schemas.openxmlformats.org/officeDocument/2006/relationships/hyperlink" Target="https://podminky.urs.cz/item/CS_URS_2023_02/998763303" TargetMode="External" /><Relationship Id="rId55" Type="http://schemas.openxmlformats.org/officeDocument/2006/relationships/hyperlink" Target="https://podminky.urs.cz/item/CS_URS_2023_02/763131411" TargetMode="External" /><Relationship Id="rId56" Type="http://schemas.openxmlformats.org/officeDocument/2006/relationships/hyperlink" Target="https://podminky.urs.cz/item/CS_URS_2023_02/763131714" TargetMode="External" /><Relationship Id="rId57" Type="http://schemas.openxmlformats.org/officeDocument/2006/relationships/hyperlink" Target="https://podminky.urs.cz/item/CS_URS_2023_02/763111417" TargetMode="External" /><Relationship Id="rId58" Type="http://schemas.openxmlformats.org/officeDocument/2006/relationships/hyperlink" Target="https://podminky.urs.cz/item/CS_URS_2023_02/763111717" TargetMode="External" /><Relationship Id="rId59" Type="http://schemas.openxmlformats.org/officeDocument/2006/relationships/hyperlink" Target="https://podminky.urs.cz/item/CS_URS_2023_02/763181311" TargetMode="External" /><Relationship Id="rId60" Type="http://schemas.openxmlformats.org/officeDocument/2006/relationships/hyperlink" Target="https://podminky.urs.cz/item/CS_URS_2023_02/763181411" TargetMode="External" /><Relationship Id="rId61" Type="http://schemas.openxmlformats.org/officeDocument/2006/relationships/hyperlink" Target="https://podminky.urs.cz/item/CS_URS_2023_02/783317101" TargetMode="External" /><Relationship Id="rId62" Type="http://schemas.openxmlformats.org/officeDocument/2006/relationships/hyperlink" Target="https://podminky.urs.cz/item/CS_URS_2023_02/763131751" TargetMode="External" /><Relationship Id="rId63" Type="http://schemas.openxmlformats.org/officeDocument/2006/relationships/hyperlink" Target="https://podminky.urs.cz/item/CS_URS_2023_02/764216605" TargetMode="External" /><Relationship Id="rId64" Type="http://schemas.openxmlformats.org/officeDocument/2006/relationships/hyperlink" Target="https://podminky.urs.cz/item/CS_URS_2023_02/764216665" TargetMode="External" /><Relationship Id="rId65" Type="http://schemas.openxmlformats.org/officeDocument/2006/relationships/hyperlink" Target="https://podminky.urs.cz/item/CS_URS_2023_02/998764103" TargetMode="External" /><Relationship Id="rId66" Type="http://schemas.openxmlformats.org/officeDocument/2006/relationships/hyperlink" Target="https://podminky.urs.cz/item/CS_URS_2023_02/765192001" TargetMode="External" /><Relationship Id="rId67" Type="http://schemas.openxmlformats.org/officeDocument/2006/relationships/hyperlink" Target="https://podminky.urs.cz/item/CS_URS_2023_02/766694116" TargetMode="External" /><Relationship Id="rId68" Type="http://schemas.openxmlformats.org/officeDocument/2006/relationships/hyperlink" Target="https://podminky.urs.cz/item/CS_URS_2023_02/998766103" TargetMode="External" /><Relationship Id="rId69" Type="http://schemas.openxmlformats.org/officeDocument/2006/relationships/hyperlink" Target="https://podminky.urs.cz/item/CS_URS_2023_02/766660162" TargetMode="External" /><Relationship Id="rId70" Type="http://schemas.openxmlformats.org/officeDocument/2006/relationships/hyperlink" Target="https://podminky.urs.cz/item/CS_URS_2023_02/766660728" TargetMode="External" /><Relationship Id="rId71" Type="http://schemas.openxmlformats.org/officeDocument/2006/relationships/hyperlink" Target="https://podminky.urs.cz/item/CS_URS_2023_02/766660729" TargetMode="External" /><Relationship Id="rId72" Type="http://schemas.openxmlformats.org/officeDocument/2006/relationships/hyperlink" Target="https://podminky.urs.cz/item/CS_URS_2023_02/766622131" TargetMode="External" /><Relationship Id="rId73" Type="http://schemas.openxmlformats.org/officeDocument/2006/relationships/hyperlink" Target="https://podminky.urs.cz/item/CS_URS_2023_02/766629651" TargetMode="External" /><Relationship Id="rId74" Type="http://schemas.openxmlformats.org/officeDocument/2006/relationships/hyperlink" Target="https://podminky.urs.cz/item/CS_URS_2023_02/742110202" TargetMode="External" /><Relationship Id="rId75" Type="http://schemas.openxmlformats.org/officeDocument/2006/relationships/hyperlink" Target="https://podminky.urs.cz/item/CS_URS_2023_02/727111003" TargetMode="External" /><Relationship Id="rId76" Type="http://schemas.openxmlformats.org/officeDocument/2006/relationships/hyperlink" Target="https://podminky.urs.cz/item/CS_URS_2023_02/767995111" TargetMode="External" /><Relationship Id="rId77" Type="http://schemas.openxmlformats.org/officeDocument/2006/relationships/hyperlink" Target="https://podminky.urs.cz/item/CS_URS_2023_02/977171232" TargetMode="External" /><Relationship Id="rId78" Type="http://schemas.openxmlformats.org/officeDocument/2006/relationships/hyperlink" Target="https://podminky.urs.cz/item/CS_URS_2023_02/762085112" TargetMode="External" /><Relationship Id="rId79" Type="http://schemas.openxmlformats.org/officeDocument/2006/relationships/hyperlink" Target="https://podminky.urs.cz/item/CS_URS_2023_02/783314101" TargetMode="External" /><Relationship Id="rId80" Type="http://schemas.openxmlformats.org/officeDocument/2006/relationships/hyperlink" Target="https://podminky.urs.cz/item/CS_URS_2023_02/998767103" TargetMode="External" /><Relationship Id="rId81" Type="http://schemas.openxmlformats.org/officeDocument/2006/relationships/hyperlink" Target="https://podminky.urs.cz/item/CS_URS_2023_02/771111011" TargetMode="External" /><Relationship Id="rId82" Type="http://schemas.openxmlformats.org/officeDocument/2006/relationships/hyperlink" Target="https://podminky.urs.cz/item/CS_URS_2023_02/771121011" TargetMode="External" /><Relationship Id="rId83" Type="http://schemas.openxmlformats.org/officeDocument/2006/relationships/hyperlink" Target="https://podminky.urs.cz/item/CS_URS_2023_02/771574414" TargetMode="External" /><Relationship Id="rId84" Type="http://schemas.openxmlformats.org/officeDocument/2006/relationships/hyperlink" Target="https://podminky.urs.cz/item/CS_URS_2023_02/771474111" TargetMode="External" /><Relationship Id="rId85" Type="http://schemas.openxmlformats.org/officeDocument/2006/relationships/hyperlink" Target="https://podminky.urs.cz/item/CS_URS_2023_02/771591115" TargetMode="External" /><Relationship Id="rId86" Type="http://schemas.openxmlformats.org/officeDocument/2006/relationships/hyperlink" Target="https://podminky.urs.cz/item/CS_URS_2023_02/771591117" TargetMode="External" /><Relationship Id="rId87" Type="http://schemas.openxmlformats.org/officeDocument/2006/relationships/hyperlink" Target="https://podminky.urs.cz/item/CS_URS_2023_02/771591184" TargetMode="External" /><Relationship Id="rId88" Type="http://schemas.openxmlformats.org/officeDocument/2006/relationships/hyperlink" Target="https://podminky.urs.cz/item/CS_URS_2023_02/998771103" TargetMode="External" /><Relationship Id="rId89" Type="http://schemas.openxmlformats.org/officeDocument/2006/relationships/hyperlink" Target="https://podminky.urs.cz/item/CS_URS_2023_02/784111001" TargetMode="External" /><Relationship Id="rId90" Type="http://schemas.openxmlformats.org/officeDocument/2006/relationships/hyperlink" Target="https://podminky.urs.cz/item/CS_URS_2023_02/784161001" TargetMode="External" /><Relationship Id="rId91" Type="http://schemas.openxmlformats.org/officeDocument/2006/relationships/hyperlink" Target="https://podminky.urs.cz/item/CS_URS_2023_02/784171001" TargetMode="External" /><Relationship Id="rId92" Type="http://schemas.openxmlformats.org/officeDocument/2006/relationships/hyperlink" Target="https://podminky.urs.cz/item/CS_URS_2023_02/784171101" TargetMode="External" /><Relationship Id="rId93" Type="http://schemas.openxmlformats.org/officeDocument/2006/relationships/hyperlink" Target="https://podminky.urs.cz/item/CS_URS_2023_02/784171121" TargetMode="External" /><Relationship Id="rId94" Type="http://schemas.openxmlformats.org/officeDocument/2006/relationships/hyperlink" Target="https://podminky.urs.cz/item/CS_URS_2023_02/784181101" TargetMode="External" /><Relationship Id="rId95" Type="http://schemas.openxmlformats.org/officeDocument/2006/relationships/hyperlink" Target="https://podminky.urs.cz/item/CS_URS_2023_02/784211101" TargetMode="External" /><Relationship Id="rId9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13254000" TargetMode="External" /><Relationship Id="rId2" Type="http://schemas.openxmlformats.org/officeDocument/2006/relationships/hyperlink" Target="https://podminky.urs.cz/item/CS_URS_2023_02/013244000" TargetMode="External" /><Relationship Id="rId3" Type="http://schemas.openxmlformats.org/officeDocument/2006/relationships/hyperlink" Target="https://podminky.urs.cz/item/CS_URS_2023_02/030001000" TargetMode="External" /><Relationship Id="rId4" Type="http://schemas.openxmlformats.org/officeDocument/2006/relationships/hyperlink" Target="https://podminky.urs.cz/item/CS_URS_2023_02/034503000" TargetMode="External" /><Relationship Id="rId5" Type="http://schemas.openxmlformats.org/officeDocument/2006/relationships/hyperlink" Target="https://podminky.urs.cz/item/CS_URS_2023_02/094104000" TargetMode="External" /><Relationship Id="rId6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ht="36.95" customHeight="1">
      <c r="AR2" s="321" t="s">
        <v>6</v>
      </c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S2" s="18" t="s">
        <v>7</v>
      </c>
      <c r="BT2" s="18" t="s">
        <v>8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ht="12" customHeight="1">
      <c r="B5" s="21"/>
      <c r="D5" s="25" t="s">
        <v>14</v>
      </c>
      <c r="K5" s="287" t="s">
        <v>15</v>
      </c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  <c r="AK5" s="288"/>
      <c r="AL5" s="288"/>
      <c r="AM5" s="288"/>
      <c r="AN5" s="288"/>
      <c r="AO5" s="288"/>
      <c r="AR5" s="21"/>
      <c r="BE5" s="284" t="s">
        <v>16</v>
      </c>
      <c r="BS5" s="18" t="s">
        <v>7</v>
      </c>
    </row>
    <row r="6" spans="2:71" ht="36.95" customHeight="1">
      <c r="B6" s="21"/>
      <c r="D6" s="27" t="s">
        <v>17</v>
      </c>
      <c r="K6" s="289" t="s">
        <v>18</v>
      </c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R6" s="21"/>
      <c r="BE6" s="285"/>
      <c r="BS6" s="18" t="s">
        <v>7</v>
      </c>
    </row>
    <row r="7" spans="2:71" ht="12" customHeight="1">
      <c r="B7" s="21"/>
      <c r="D7" s="28" t="s">
        <v>19</v>
      </c>
      <c r="K7" s="26" t="s">
        <v>20</v>
      </c>
      <c r="AK7" s="28" t="s">
        <v>21</v>
      </c>
      <c r="AN7" s="26" t="s">
        <v>22</v>
      </c>
      <c r="AR7" s="21"/>
      <c r="BE7" s="285"/>
      <c r="BS7" s="18" t="s">
        <v>7</v>
      </c>
    </row>
    <row r="8" spans="2:71" ht="12" customHeight="1">
      <c r="B8" s="21"/>
      <c r="D8" s="28" t="s">
        <v>23</v>
      </c>
      <c r="K8" s="26" t="s">
        <v>24</v>
      </c>
      <c r="AK8" s="28" t="s">
        <v>25</v>
      </c>
      <c r="AN8" s="29" t="s">
        <v>26</v>
      </c>
      <c r="AR8" s="21"/>
      <c r="BE8" s="285"/>
      <c r="BS8" s="18" t="s">
        <v>7</v>
      </c>
    </row>
    <row r="9" spans="2:71" ht="14.45" customHeight="1">
      <c r="B9" s="21"/>
      <c r="AR9" s="21"/>
      <c r="BE9" s="285"/>
      <c r="BS9" s="18" t="s">
        <v>7</v>
      </c>
    </row>
    <row r="10" spans="2:71" ht="12" customHeight="1">
      <c r="B10" s="21"/>
      <c r="D10" s="28" t="s">
        <v>27</v>
      </c>
      <c r="AK10" s="28" t="s">
        <v>28</v>
      </c>
      <c r="AN10" s="26" t="s">
        <v>3</v>
      </c>
      <c r="AR10" s="21"/>
      <c r="BE10" s="285"/>
      <c r="BS10" s="18" t="s">
        <v>7</v>
      </c>
    </row>
    <row r="11" spans="2:71" ht="18.4" customHeight="1">
      <c r="B11" s="21"/>
      <c r="E11" s="26" t="s">
        <v>24</v>
      </c>
      <c r="AK11" s="28" t="s">
        <v>29</v>
      </c>
      <c r="AN11" s="26" t="s">
        <v>3</v>
      </c>
      <c r="AR11" s="21"/>
      <c r="BE11" s="285"/>
      <c r="BS11" s="18" t="s">
        <v>7</v>
      </c>
    </row>
    <row r="12" spans="2:71" ht="6.95" customHeight="1">
      <c r="B12" s="21"/>
      <c r="AR12" s="21"/>
      <c r="BE12" s="285"/>
      <c r="BS12" s="18" t="s">
        <v>7</v>
      </c>
    </row>
    <row r="13" spans="2:71" ht="12" customHeight="1">
      <c r="B13" s="21"/>
      <c r="D13" s="28" t="s">
        <v>30</v>
      </c>
      <c r="AK13" s="28" t="s">
        <v>28</v>
      </c>
      <c r="AN13" s="30" t="s">
        <v>31</v>
      </c>
      <c r="AR13" s="21"/>
      <c r="BE13" s="285"/>
      <c r="BS13" s="18" t="s">
        <v>7</v>
      </c>
    </row>
    <row r="14" spans="2:71" ht="12.75">
      <c r="B14" s="21"/>
      <c r="E14" s="290" t="s">
        <v>31</v>
      </c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8" t="s">
        <v>29</v>
      </c>
      <c r="AN14" s="30" t="s">
        <v>31</v>
      </c>
      <c r="AR14" s="21"/>
      <c r="BE14" s="285"/>
      <c r="BS14" s="18" t="s">
        <v>7</v>
      </c>
    </row>
    <row r="15" spans="2:71" ht="6.95" customHeight="1">
      <c r="B15" s="21"/>
      <c r="AR15" s="21"/>
      <c r="BE15" s="285"/>
      <c r="BS15" s="18" t="s">
        <v>4</v>
      </c>
    </row>
    <row r="16" spans="2:71" ht="12" customHeight="1">
      <c r="B16" s="21"/>
      <c r="D16" s="28" t="s">
        <v>32</v>
      </c>
      <c r="AK16" s="28" t="s">
        <v>28</v>
      </c>
      <c r="AN16" s="26" t="s">
        <v>3</v>
      </c>
      <c r="AR16" s="21"/>
      <c r="BE16" s="285"/>
      <c r="BS16" s="18" t="s">
        <v>4</v>
      </c>
    </row>
    <row r="17" spans="2:71" ht="18.4" customHeight="1">
      <c r="B17" s="21"/>
      <c r="E17" s="26" t="s">
        <v>33</v>
      </c>
      <c r="AK17" s="28" t="s">
        <v>29</v>
      </c>
      <c r="AN17" s="26" t="s">
        <v>3</v>
      </c>
      <c r="AR17" s="21"/>
      <c r="BE17" s="285"/>
      <c r="BS17" s="18" t="s">
        <v>34</v>
      </c>
    </row>
    <row r="18" spans="2:71" ht="6.95" customHeight="1">
      <c r="B18" s="21"/>
      <c r="AR18" s="21"/>
      <c r="BE18" s="285"/>
      <c r="BS18" s="18" t="s">
        <v>7</v>
      </c>
    </row>
    <row r="19" spans="2:71" ht="12" customHeight="1">
      <c r="B19" s="21"/>
      <c r="D19" s="28" t="s">
        <v>35</v>
      </c>
      <c r="AK19" s="28" t="s">
        <v>28</v>
      </c>
      <c r="AN19" s="26" t="s">
        <v>3</v>
      </c>
      <c r="AR19" s="21"/>
      <c r="BE19" s="285"/>
      <c r="BS19" s="18" t="s">
        <v>7</v>
      </c>
    </row>
    <row r="20" spans="2:71" ht="18.4" customHeight="1">
      <c r="B20" s="21"/>
      <c r="E20" s="26" t="s">
        <v>36</v>
      </c>
      <c r="AK20" s="28" t="s">
        <v>29</v>
      </c>
      <c r="AN20" s="26" t="s">
        <v>3</v>
      </c>
      <c r="AR20" s="21"/>
      <c r="BE20" s="285"/>
      <c r="BS20" s="18" t="s">
        <v>4</v>
      </c>
    </row>
    <row r="21" spans="2:57" ht="6.95" customHeight="1">
      <c r="B21" s="21"/>
      <c r="AR21" s="21"/>
      <c r="BE21" s="285"/>
    </row>
    <row r="22" spans="2:57" ht="12" customHeight="1">
      <c r="B22" s="21"/>
      <c r="D22" s="28" t="s">
        <v>37</v>
      </c>
      <c r="AR22" s="21"/>
      <c r="BE22" s="285"/>
    </row>
    <row r="23" spans="2:57" ht="47.25" customHeight="1">
      <c r="B23" s="21"/>
      <c r="E23" s="292" t="s">
        <v>38</v>
      </c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R23" s="21"/>
      <c r="BE23" s="285"/>
    </row>
    <row r="24" spans="2:57" ht="6.95" customHeight="1">
      <c r="B24" s="21"/>
      <c r="AR24" s="21"/>
      <c r="BE24" s="285"/>
    </row>
    <row r="25" spans="2:57" ht="6.95" customHeight="1">
      <c r="B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R25" s="21"/>
      <c r="BE25" s="285"/>
    </row>
    <row r="26" spans="2:57" s="1" customFormat="1" ht="25.9" customHeight="1">
      <c r="B26" s="33"/>
      <c r="D26" s="34" t="s">
        <v>39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93">
        <f>ROUND(AG54,2)</f>
        <v>0</v>
      </c>
      <c r="AL26" s="294"/>
      <c r="AM26" s="294"/>
      <c r="AN26" s="294"/>
      <c r="AO26" s="294"/>
      <c r="AR26" s="33"/>
      <c r="BE26" s="285"/>
    </row>
    <row r="27" spans="2:57" s="1" customFormat="1" ht="6.95" customHeight="1">
      <c r="B27" s="33"/>
      <c r="AR27" s="33"/>
      <c r="BE27" s="285"/>
    </row>
    <row r="28" spans="2:57" s="1" customFormat="1" ht="12.75">
      <c r="B28" s="33"/>
      <c r="L28" s="295" t="s">
        <v>40</v>
      </c>
      <c r="M28" s="295"/>
      <c r="N28" s="295"/>
      <c r="O28" s="295"/>
      <c r="P28" s="295"/>
      <c r="W28" s="295" t="s">
        <v>41</v>
      </c>
      <c r="X28" s="295"/>
      <c r="Y28" s="295"/>
      <c r="Z28" s="295"/>
      <c r="AA28" s="295"/>
      <c r="AB28" s="295"/>
      <c r="AC28" s="295"/>
      <c r="AD28" s="295"/>
      <c r="AE28" s="295"/>
      <c r="AK28" s="295" t="s">
        <v>42</v>
      </c>
      <c r="AL28" s="295"/>
      <c r="AM28" s="295"/>
      <c r="AN28" s="295"/>
      <c r="AO28" s="295"/>
      <c r="AR28" s="33"/>
      <c r="BE28" s="285"/>
    </row>
    <row r="29" spans="2:57" s="2" customFormat="1" ht="14.45" customHeight="1">
      <c r="B29" s="37"/>
      <c r="D29" s="28" t="s">
        <v>43</v>
      </c>
      <c r="F29" s="28" t="s">
        <v>44</v>
      </c>
      <c r="L29" s="298">
        <v>0.21</v>
      </c>
      <c r="M29" s="297"/>
      <c r="N29" s="297"/>
      <c r="O29" s="297"/>
      <c r="P29" s="297"/>
      <c r="W29" s="296">
        <f>ROUND(AZ54,2)</f>
        <v>0</v>
      </c>
      <c r="X29" s="297"/>
      <c r="Y29" s="297"/>
      <c r="Z29" s="297"/>
      <c r="AA29" s="297"/>
      <c r="AB29" s="297"/>
      <c r="AC29" s="297"/>
      <c r="AD29" s="297"/>
      <c r="AE29" s="297"/>
      <c r="AK29" s="296">
        <f>ROUND(AV54,2)</f>
        <v>0</v>
      </c>
      <c r="AL29" s="297"/>
      <c r="AM29" s="297"/>
      <c r="AN29" s="297"/>
      <c r="AO29" s="297"/>
      <c r="AR29" s="37"/>
      <c r="BE29" s="286"/>
    </row>
    <row r="30" spans="2:57" s="2" customFormat="1" ht="14.45" customHeight="1">
      <c r="B30" s="37"/>
      <c r="F30" s="28" t="s">
        <v>45</v>
      </c>
      <c r="L30" s="298">
        <v>0.12</v>
      </c>
      <c r="M30" s="297"/>
      <c r="N30" s="297"/>
      <c r="O30" s="297"/>
      <c r="P30" s="297"/>
      <c r="W30" s="296">
        <f>ROUND(BA54,2)</f>
        <v>0</v>
      </c>
      <c r="X30" s="297"/>
      <c r="Y30" s="297"/>
      <c r="Z30" s="297"/>
      <c r="AA30" s="297"/>
      <c r="AB30" s="297"/>
      <c r="AC30" s="297"/>
      <c r="AD30" s="297"/>
      <c r="AE30" s="297"/>
      <c r="AK30" s="296">
        <f>ROUND(AW54,2)</f>
        <v>0</v>
      </c>
      <c r="AL30" s="297"/>
      <c r="AM30" s="297"/>
      <c r="AN30" s="297"/>
      <c r="AO30" s="297"/>
      <c r="AR30" s="37"/>
      <c r="BE30" s="286"/>
    </row>
    <row r="31" spans="2:57" s="2" customFormat="1" ht="14.45" customHeight="1" hidden="1">
      <c r="B31" s="37"/>
      <c r="F31" s="28" t="s">
        <v>46</v>
      </c>
      <c r="L31" s="298">
        <v>0.21</v>
      </c>
      <c r="M31" s="297"/>
      <c r="N31" s="297"/>
      <c r="O31" s="297"/>
      <c r="P31" s="297"/>
      <c r="W31" s="296">
        <f>ROUND(BB54,2)</f>
        <v>0</v>
      </c>
      <c r="X31" s="297"/>
      <c r="Y31" s="297"/>
      <c r="Z31" s="297"/>
      <c r="AA31" s="297"/>
      <c r="AB31" s="297"/>
      <c r="AC31" s="297"/>
      <c r="AD31" s="297"/>
      <c r="AE31" s="297"/>
      <c r="AK31" s="296">
        <v>0</v>
      </c>
      <c r="AL31" s="297"/>
      <c r="AM31" s="297"/>
      <c r="AN31" s="297"/>
      <c r="AO31" s="297"/>
      <c r="AR31" s="37"/>
      <c r="BE31" s="286"/>
    </row>
    <row r="32" spans="2:57" s="2" customFormat="1" ht="14.45" customHeight="1" hidden="1">
      <c r="B32" s="37"/>
      <c r="F32" s="28" t="s">
        <v>47</v>
      </c>
      <c r="L32" s="298">
        <v>0.12</v>
      </c>
      <c r="M32" s="297"/>
      <c r="N32" s="297"/>
      <c r="O32" s="297"/>
      <c r="P32" s="297"/>
      <c r="W32" s="296">
        <f>ROUND(BC54,2)</f>
        <v>0</v>
      </c>
      <c r="X32" s="297"/>
      <c r="Y32" s="297"/>
      <c r="Z32" s="297"/>
      <c r="AA32" s="297"/>
      <c r="AB32" s="297"/>
      <c r="AC32" s="297"/>
      <c r="AD32" s="297"/>
      <c r="AE32" s="297"/>
      <c r="AK32" s="296">
        <v>0</v>
      </c>
      <c r="AL32" s="297"/>
      <c r="AM32" s="297"/>
      <c r="AN32" s="297"/>
      <c r="AO32" s="297"/>
      <c r="AR32" s="37"/>
      <c r="BE32" s="286"/>
    </row>
    <row r="33" spans="2:44" s="2" customFormat="1" ht="14.45" customHeight="1" hidden="1">
      <c r="B33" s="37"/>
      <c r="F33" s="28" t="s">
        <v>48</v>
      </c>
      <c r="L33" s="298">
        <v>0</v>
      </c>
      <c r="M33" s="297"/>
      <c r="N33" s="297"/>
      <c r="O33" s="297"/>
      <c r="P33" s="297"/>
      <c r="W33" s="296">
        <f>ROUND(BD54,2)</f>
        <v>0</v>
      </c>
      <c r="X33" s="297"/>
      <c r="Y33" s="297"/>
      <c r="Z33" s="297"/>
      <c r="AA33" s="297"/>
      <c r="AB33" s="297"/>
      <c r="AC33" s="297"/>
      <c r="AD33" s="297"/>
      <c r="AE33" s="297"/>
      <c r="AK33" s="296">
        <v>0</v>
      </c>
      <c r="AL33" s="297"/>
      <c r="AM33" s="297"/>
      <c r="AN33" s="297"/>
      <c r="AO33" s="297"/>
      <c r="AR33" s="37"/>
    </row>
    <row r="34" spans="2:44" s="1" customFormat="1" ht="6.95" customHeight="1">
      <c r="B34" s="33"/>
      <c r="AR34" s="33"/>
    </row>
    <row r="35" spans="2:44" s="1" customFormat="1" ht="25.9" customHeight="1">
      <c r="B35" s="33"/>
      <c r="C35" s="38"/>
      <c r="D35" s="39" t="s">
        <v>49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50</v>
      </c>
      <c r="U35" s="40"/>
      <c r="V35" s="40"/>
      <c r="W35" s="40"/>
      <c r="X35" s="299" t="s">
        <v>51</v>
      </c>
      <c r="Y35" s="300"/>
      <c r="Z35" s="300"/>
      <c r="AA35" s="300"/>
      <c r="AB35" s="300"/>
      <c r="AC35" s="40"/>
      <c r="AD35" s="40"/>
      <c r="AE35" s="40"/>
      <c r="AF35" s="40"/>
      <c r="AG35" s="40"/>
      <c r="AH35" s="40"/>
      <c r="AI35" s="40"/>
      <c r="AJ35" s="40"/>
      <c r="AK35" s="301">
        <f>SUM(AK26:AK33)</f>
        <v>0</v>
      </c>
      <c r="AL35" s="300"/>
      <c r="AM35" s="300"/>
      <c r="AN35" s="300"/>
      <c r="AO35" s="302"/>
      <c r="AP35" s="38"/>
      <c r="AQ35" s="38"/>
      <c r="AR35" s="33"/>
    </row>
    <row r="36" spans="2:44" s="1" customFormat="1" ht="6.95" customHeight="1">
      <c r="B36" s="33"/>
      <c r="AR36" s="33"/>
    </row>
    <row r="37" spans="2:44" s="1" customFormat="1" ht="6.9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33"/>
    </row>
    <row r="41" spans="2:44" s="1" customFormat="1" ht="6.95" customHeight="1"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33"/>
    </row>
    <row r="42" spans="2:44" s="1" customFormat="1" ht="24.95" customHeight="1">
      <c r="B42" s="33"/>
      <c r="C42" s="22" t="s">
        <v>52</v>
      </c>
      <c r="AR42" s="33"/>
    </row>
    <row r="43" spans="2:44" s="1" customFormat="1" ht="6.95" customHeight="1">
      <c r="B43" s="33"/>
      <c r="AR43" s="33"/>
    </row>
    <row r="44" spans="2:44" s="3" customFormat="1" ht="12" customHeight="1">
      <c r="B44" s="46"/>
      <c r="C44" s="28" t="s">
        <v>14</v>
      </c>
      <c r="L44" s="3" t="str">
        <f>K5</f>
        <v>R601R1</v>
      </c>
      <c r="AR44" s="46"/>
    </row>
    <row r="45" spans="2:44" s="4" customFormat="1" ht="36.95" customHeight="1">
      <c r="B45" s="47"/>
      <c r="C45" s="48" t="s">
        <v>17</v>
      </c>
      <c r="L45" s="303" t="str">
        <f>K6</f>
        <v>ZŠ Vítěztví Mariánské Lázně, odborná učebna v podkroví etapa I</v>
      </c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R45" s="47"/>
    </row>
    <row r="46" spans="2:44" s="1" customFormat="1" ht="6.95" customHeight="1">
      <c r="B46" s="33"/>
      <c r="AR46" s="33"/>
    </row>
    <row r="47" spans="2:44" s="1" customFormat="1" ht="12" customHeight="1">
      <c r="B47" s="33"/>
      <c r="C47" s="28" t="s">
        <v>23</v>
      </c>
      <c r="L47" s="49" t="str">
        <f>IF(K8="","",K8)</f>
        <v xml:space="preserve"> </v>
      </c>
      <c r="AI47" s="28" t="s">
        <v>25</v>
      </c>
      <c r="AM47" s="305" t="str">
        <f>IF(AN8="","",AN8)</f>
        <v>4. 10. 2023</v>
      </c>
      <c r="AN47" s="305"/>
      <c r="AR47" s="33"/>
    </row>
    <row r="48" spans="2:44" s="1" customFormat="1" ht="6.95" customHeight="1">
      <c r="B48" s="33"/>
      <c r="AR48" s="33"/>
    </row>
    <row r="49" spans="2:56" s="1" customFormat="1" ht="15.2" customHeight="1">
      <c r="B49" s="33"/>
      <c r="C49" s="28" t="s">
        <v>27</v>
      </c>
      <c r="L49" s="3" t="str">
        <f>IF(E11="","",E11)</f>
        <v xml:space="preserve"> </v>
      </c>
      <c r="AI49" s="28" t="s">
        <v>32</v>
      </c>
      <c r="AM49" s="306" t="str">
        <f>IF(E17="","",E17)</f>
        <v>Studio PROKON</v>
      </c>
      <c r="AN49" s="307"/>
      <c r="AO49" s="307"/>
      <c r="AP49" s="307"/>
      <c r="AR49" s="33"/>
      <c r="AS49" s="308" t="s">
        <v>53</v>
      </c>
      <c r="AT49" s="309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5.2" customHeight="1">
      <c r="B50" s="33"/>
      <c r="C50" s="28" t="s">
        <v>30</v>
      </c>
      <c r="L50" s="3" t="str">
        <f>IF(E14="Vyplň údaj","",E14)</f>
        <v/>
      </c>
      <c r="AI50" s="28" t="s">
        <v>35</v>
      </c>
      <c r="AM50" s="306" t="str">
        <f>IF(E20="","",E20)</f>
        <v>Ing. Tomáš Hrdlička</v>
      </c>
      <c r="AN50" s="307"/>
      <c r="AO50" s="307"/>
      <c r="AP50" s="307"/>
      <c r="AR50" s="33"/>
      <c r="AS50" s="310"/>
      <c r="AT50" s="311"/>
      <c r="BD50" s="54"/>
    </row>
    <row r="51" spans="2:56" s="1" customFormat="1" ht="10.9" customHeight="1">
      <c r="B51" s="33"/>
      <c r="AR51" s="33"/>
      <c r="AS51" s="310"/>
      <c r="AT51" s="311"/>
      <c r="BD51" s="54"/>
    </row>
    <row r="52" spans="2:56" s="1" customFormat="1" ht="29.25" customHeight="1">
      <c r="B52" s="33"/>
      <c r="C52" s="312" t="s">
        <v>54</v>
      </c>
      <c r="D52" s="313"/>
      <c r="E52" s="313"/>
      <c r="F52" s="313"/>
      <c r="G52" s="313"/>
      <c r="H52" s="55"/>
      <c r="I52" s="314" t="s">
        <v>55</v>
      </c>
      <c r="J52" s="313"/>
      <c r="K52" s="313"/>
      <c r="L52" s="313"/>
      <c r="M52" s="313"/>
      <c r="N52" s="313"/>
      <c r="O52" s="313"/>
      <c r="P52" s="313"/>
      <c r="Q52" s="313"/>
      <c r="R52" s="313"/>
      <c r="S52" s="313"/>
      <c r="T52" s="313"/>
      <c r="U52" s="313"/>
      <c r="V52" s="313"/>
      <c r="W52" s="313"/>
      <c r="X52" s="313"/>
      <c r="Y52" s="313"/>
      <c r="Z52" s="313"/>
      <c r="AA52" s="313"/>
      <c r="AB52" s="313"/>
      <c r="AC52" s="313"/>
      <c r="AD52" s="313"/>
      <c r="AE52" s="313"/>
      <c r="AF52" s="313"/>
      <c r="AG52" s="315" t="s">
        <v>56</v>
      </c>
      <c r="AH52" s="313"/>
      <c r="AI52" s="313"/>
      <c r="AJ52" s="313"/>
      <c r="AK52" s="313"/>
      <c r="AL52" s="313"/>
      <c r="AM52" s="313"/>
      <c r="AN52" s="314" t="s">
        <v>57</v>
      </c>
      <c r="AO52" s="313"/>
      <c r="AP52" s="313"/>
      <c r="AQ52" s="56" t="s">
        <v>58</v>
      </c>
      <c r="AR52" s="33"/>
      <c r="AS52" s="57" t="s">
        <v>59</v>
      </c>
      <c r="AT52" s="58" t="s">
        <v>60</v>
      </c>
      <c r="AU52" s="58" t="s">
        <v>61</v>
      </c>
      <c r="AV52" s="58" t="s">
        <v>62</v>
      </c>
      <c r="AW52" s="58" t="s">
        <v>63</v>
      </c>
      <c r="AX52" s="58" t="s">
        <v>64</v>
      </c>
      <c r="AY52" s="58" t="s">
        <v>65</v>
      </c>
      <c r="AZ52" s="58" t="s">
        <v>66</v>
      </c>
      <c r="BA52" s="58" t="s">
        <v>67</v>
      </c>
      <c r="BB52" s="58" t="s">
        <v>68</v>
      </c>
      <c r="BC52" s="58" t="s">
        <v>69</v>
      </c>
      <c r="BD52" s="59" t="s">
        <v>70</v>
      </c>
    </row>
    <row r="53" spans="2:56" s="1" customFormat="1" ht="10.9" customHeight="1">
      <c r="B53" s="33"/>
      <c r="AR53" s="33"/>
      <c r="AS53" s="60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2"/>
    </row>
    <row r="54" spans="2:90" s="5" customFormat="1" ht="32.45" customHeight="1">
      <c r="B54" s="61"/>
      <c r="C54" s="62" t="s">
        <v>71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319">
        <f>ROUND(SUM(AG55:AG57),2)</f>
        <v>0</v>
      </c>
      <c r="AH54" s="319"/>
      <c r="AI54" s="319"/>
      <c r="AJ54" s="319"/>
      <c r="AK54" s="319"/>
      <c r="AL54" s="319"/>
      <c r="AM54" s="319"/>
      <c r="AN54" s="320">
        <f>SUM(AG54,AT54)</f>
        <v>0</v>
      </c>
      <c r="AO54" s="320"/>
      <c r="AP54" s="320"/>
      <c r="AQ54" s="65" t="s">
        <v>3</v>
      </c>
      <c r="AR54" s="61"/>
      <c r="AS54" s="66">
        <f>ROUND(SUM(AS55:AS57),2)</f>
        <v>0</v>
      </c>
      <c r="AT54" s="67">
        <f>ROUND(SUM(AV54:AW54),2)</f>
        <v>0</v>
      </c>
      <c r="AU54" s="68">
        <f>ROUND(SUM(AU55:AU57),5)</f>
        <v>0</v>
      </c>
      <c r="AV54" s="67">
        <f>ROUND(AZ54*L29,2)</f>
        <v>0</v>
      </c>
      <c r="AW54" s="67">
        <f>ROUND(BA54*L30,2)</f>
        <v>0</v>
      </c>
      <c r="AX54" s="67">
        <f>ROUND(BB54*L29,2)</f>
        <v>0</v>
      </c>
      <c r="AY54" s="67">
        <f>ROUND(BC54*L30,2)</f>
        <v>0</v>
      </c>
      <c r="AZ54" s="67">
        <f>ROUND(SUM(AZ55:AZ57),2)</f>
        <v>0</v>
      </c>
      <c r="BA54" s="67">
        <f>ROUND(SUM(BA55:BA57),2)</f>
        <v>0</v>
      </c>
      <c r="BB54" s="67">
        <f>ROUND(SUM(BB55:BB57),2)</f>
        <v>0</v>
      </c>
      <c r="BC54" s="67">
        <f>ROUND(SUM(BC55:BC57),2)</f>
        <v>0</v>
      </c>
      <c r="BD54" s="69">
        <f>ROUND(SUM(BD55:BD57),2)</f>
        <v>0</v>
      </c>
      <c r="BS54" s="70" t="s">
        <v>72</v>
      </c>
      <c r="BT54" s="70" t="s">
        <v>73</v>
      </c>
      <c r="BU54" s="71" t="s">
        <v>74</v>
      </c>
      <c r="BV54" s="70" t="s">
        <v>75</v>
      </c>
      <c r="BW54" s="70" t="s">
        <v>5</v>
      </c>
      <c r="BX54" s="70" t="s">
        <v>76</v>
      </c>
      <c r="CL54" s="70" t="s">
        <v>20</v>
      </c>
    </row>
    <row r="55" spans="1:91" s="6" customFormat="1" ht="16.5" customHeight="1">
      <c r="A55" s="72" t="s">
        <v>77</v>
      </c>
      <c r="B55" s="73"/>
      <c r="C55" s="74"/>
      <c r="D55" s="318" t="s">
        <v>78</v>
      </c>
      <c r="E55" s="318"/>
      <c r="F55" s="318"/>
      <c r="G55" s="318"/>
      <c r="H55" s="318"/>
      <c r="I55" s="75"/>
      <c r="J55" s="318" t="s">
        <v>79</v>
      </c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6">
        <f>'1 - Etapa 1 - bour'!J30</f>
        <v>0</v>
      </c>
      <c r="AH55" s="317"/>
      <c r="AI55" s="317"/>
      <c r="AJ55" s="317"/>
      <c r="AK55" s="317"/>
      <c r="AL55" s="317"/>
      <c r="AM55" s="317"/>
      <c r="AN55" s="316">
        <f>SUM(AG55,AT55)</f>
        <v>0</v>
      </c>
      <c r="AO55" s="317"/>
      <c r="AP55" s="317"/>
      <c r="AQ55" s="76" t="s">
        <v>80</v>
      </c>
      <c r="AR55" s="73"/>
      <c r="AS55" s="77">
        <v>0</v>
      </c>
      <c r="AT55" s="78">
        <f>ROUND(SUM(AV55:AW55),2)</f>
        <v>0</v>
      </c>
      <c r="AU55" s="79">
        <f>'1 - Etapa 1 - bour'!P82</f>
        <v>0</v>
      </c>
      <c r="AV55" s="78">
        <f>'1 - Etapa 1 - bour'!J33</f>
        <v>0</v>
      </c>
      <c r="AW55" s="78">
        <f>'1 - Etapa 1 - bour'!J34</f>
        <v>0</v>
      </c>
      <c r="AX55" s="78">
        <f>'1 - Etapa 1 - bour'!J35</f>
        <v>0</v>
      </c>
      <c r="AY55" s="78">
        <f>'1 - Etapa 1 - bour'!J36</f>
        <v>0</v>
      </c>
      <c r="AZ55" s="78">
        <f>'1 - Etapa 1 - bour'!F33</f>
        <v>0</v>
      </c>
      <c r="BA55" s="78">
        <f>'1 - Etapa 1 - bour'!F34</f>
        <v>0</v>
      </c>
      <c r="BB55" s="78">
        <f>'1 - Etapa 1 - bour'!F35</f>
        <v>0</v>
      </c>
      <c r="BC55" s="78">
        <f>'1 - Etapa 1 - bour'!F36</f>
        <v>0</v>
      </c>
      <c r="BD55" s="80">
        <f>'1 - Etapa 1 - bour'!F37</f>
        <v>0</v>
      </c>
      <c r="BT55" s="81" t="s">
        <v>78</v>
      </c>
      <c r="BV55" s="81" t="s">
        <v>75</v>
      </c>
      <c r="BW55" s="81" t="s">
        <v>81</v>
      </c>
      <c r="BX55" s="81" t="s">
        <v>5</v>
      </c>
      <c r="CL55" s="81" t="s">
        <v>3</v>
      </c>
      <c r="CM55" s="81" t="s">
        <v>82</v>
      </c>
    </row>
    <row r="56" spans="1:91" s="6" customFormat="1" ht="16.5" customHeight="1">
      <c r="A56" s="72" t="s">
        <v>77</v>
      </c>
      <c r="B56" s="73"/>
      <c r="C56" s="74"/>
      <c r="D56" s="318" t="s">
        <v>82</v>
      </c>
      <c r="E56" s="318"/>
      <c r="F56" s="318"/>
      <c r="G56" s="318"/>
      <c r="H56" s="318"/>
      <c r="I56" s="75"/>
      <c r="J56" s="318" t="s">
        <v>83</v>
      </c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6">
        <f>'2 - Etapa 1 - stav'!J30</f>
        <v>0</v>
      </c>
      <c r="AH56" s="317"/>
      <c r="AI56" s="317"/>
      <c r="AJ56" s="317"/>
      <c r="AK56" s="317"/>
      <c r="AL56" s="317"/>
      <c r="AM56" s="317"/>
      <c r="AN56" s="316">
        <f>SUM(AG56,AT56)</f>
        <v>0</v>
      </c>
      <c r="AO56" s="317"/>
      <c r="AP56" s="317"/>
      <c r="AQ56" s="76" t="s">
        <v>80</v>
      </c>
      <c r="AR56" s="73"/>
      <c r="AS56" s="77">
        <v>0</v>
      </c>
      <c r="AT56" s="78">
        <f>ROUND(SUM(AV56:AW56),2)</f>
        <v>0</v>
      </c>
      <c r="AU56" s="79">
        <f>'2 - Etapa 1 - stav'!P111</f>
        <v>0</v>
      </c>
      <c r="AV56" s="78">
        <f>'2 - Etapa 1 - stav'!J33</f>
        <v>0</v>
      </c>
      <c r="AW56" s="78">
        <f>'2 - Etapa 1 - stav'!J34</f>
        <v>0</v>
      </c>
      <c r="AX56" s="78">
        <f>'2 - Etapa 1 - stav'!J35</f>
        <v>0</v>
      </c>
      <c r="AY56" s="78">
        <f>'2 - Etapa 1 - stav'!J36</f>
        <v>0</v>
      </c>
      <c r="AZ56" s="78">
        <f>'2 - Etapa 1 - stav'!F33</f>
        <v>0</v>
      </c>
      <c r="BA56" s="78">
        <f>'2 - Etapa 1 - stav'!F34</f>
        <v>0</v>
      </c>
      <c r="BB56" s="78">
        <f>'2 - Etapa 1 - stav'!F35</f>
        <v>0</v>
      </c>
      <c r="BC56" s="78">
        <f>'2 - Etapa 1 - stav'!F36</f>
        <v>0</v>
      </c>
      <c r="BD56" s="80">
        <f>'2 - Etapa 1 - stav'!F37</f>
        <v>0</v>
      </c>
      <c r="BT56" s="81" t="s">
        <v>78</v>
      </c>
      <c r="BV56" s="81" t="s">
        <v>75</v>
      </c>
      <c r="BW56" s="81" t="s">
        <v>84</v>
      </c>
      <c r="BX56" s="81" t="s">
        <v>5</v>
      </c>
      <c r="CL56" s="81" t="s">
        <v>3</v>
      </c>
      <c r="CM56" s="81" t="s">
        <v>82</v>
      </c>
    </row>
    <row r="57" spans="1:91" s="6" customFormat="1" ht="16.5" customHeight="1">
      <c r="A57" s="72" t="s">
        <v>77</v>
      </c>
      <c r="B57" s="73"/>
      <c r="C57" s="74"/>
      <c r="D57" s="318" t="s">
        <v>85</v>
      </c>
      <c r="E57" s="318"/>
      <c r="F57" s="318"/>
      <c r="G57" s="318"/>
      <c r="H57" s="318"/>
      <c r="I57" s="75"/>
      <c r="J57" s="318" t="s">
        <v>86</v>
      </c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6">
        <f>'7 - Vedlejší náklady'!J30</f>
        <v>0</v>
      </c>
      <c r="AH57" s="317"/>
      <c r="AI57" s="317"/>
      <c r="AJ57" s="317"/>
      <c r="AK57" s="317"/>
      <c r="AL57" s="317"/>
      <c r="AM57" s="317"/>
      <c r="AN57" s="316">
        <f>SUM(AG57,AT57)</f>
        <v>0</v>
      </c>
      <c r="AO57" s="317"/>
      <c r="AP57" s="317"/>
      <c r="AQ57" s="76" t="s">
        <v>80</v>
      </c>
      <c r="AR57" s="73"/>
      <c r="AS57" s="82">
        <v>0</v>
      </c>
      <c r="AT57" s="83">
        <f>ROUND(SUM(AV57:AW57),2)</f>
        <v>0</v>
      </c>
      <c r="AU57" s="84">
        <f>'7 - Vedlejší náklady'!P83</f>
        <v>0</v>
      </c>
      <c r="AV57" s="83">
        <f>'7 - Vedlejší náklady'!J33</f>
        <v>0</v>
      </c>
      <c r="AW57" s="83">
        <f>'7 - Vedlejší náklady'!J34</f>
        <v>0</v>
      </c>
      <c r="AX57" s="83">
        <f>'7 - Vedlejší náklady'!J35</f>
        <v>0</v>
      </c>
      <c r="AY57" s="83">
        <f>'7 - Vedlejší náklady'!J36</f>
        <v>0</v>
      </c>
      <c r="AZ57" s="83">
        <f>'7 - Vedlejší náklady'!F33</f>
        <v>0</v>
      </c>
      <c r="BA57" s="83">
        <f>'7 - Vedlejší náklady'!F34</f>
        <v>0</v>
      </c>
      <c r="BB57" s="83">
        <f>'7 - Vedlejší náklady'!F35</f>
        <v>0</v>
      </c>
      <c r="BC57" s="83">
        <f>'7 - Vedlejší náklady'!F36</f>
        <v>0</v>
      </c>
      <c r="BD57" s="85">
        <f>'7 - Vedlejší náklady'!F37</f>
        <v>0</v>
      </c>
      <c r="BT57" s="81" t="s">
        <v>78</v>
      </c>
      <c r="BV57" s="81" t="s">
        <v>75</v>
      </c>
      <c r="BW57" s="81" t="s">
        <v>87</v>
      </c>
      <c r="BX57" s="81" t="s">
        <v>5</v>
      </c>
      <c r="CL57" s="81" t="s">
        <v>3</v>
      </c>
      <c r="CM57" s="81" t="s">
        <v>82</v>
      </c>
    </row>
    <row r="58" spans="2:44" s="1" customFormat="1" ht="30" customHeight="1">
      <c r="B58" s="33"/>
      <c r="AR58" s="33"/>
    </row>
    <row r="59" spans="2:44" s="1" customFormat="1" ht="6.95" customHeight="1">
      <c r="B59" s="42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33"/>
    </row>
  </sheetData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 - Etapa 1 - bour'!C2" display="/"/>
    <hyperlink ref="A56" location="'2 - Etapa 1 - stav'!C2" display="/"/>
    <hyperlink ref="A57" location="'7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5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21" t="s">
        <v>6</v>
      </c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8" t="s">
        <v>81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88</v>
      </c>
      <c r="L4" s="21"/>
      <c r="M4" s="86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2" t="str">
        <f>'Rekapitulace stavby'!K6</f>
        <v>ZŠ Vítěztví Mariánské Lázně, odborná učebna v podkroví etapa I</v>
      </c>
      <c r="F7" s="323"/>
      <c r="G7" s="323"/>
      <c r="H7" s="323"/>
      <c r="L7" s="21"/>
    </row>
    <row r="8" spans="2:12" s="1" customFormat="1" ht="12" customHeight="1">
      <c r="B8" s="33"/>
      <c r="D8" s="28" t="s">
        <v>89</v>
      </c>
      <c r="L8" s="33"/>
    </row>
    <row r="9" spans="2:12" s="1" customFormat="1" ht="16.5" customHeight="1">
      <c r="B9" s="33"/>
      <c r="E9" s="303" t="s">
        <v>90</v>
      </c>
      <c r="F9" s="324"/>
      <c r="G9" s="324"/>
      <c r="H9" s="324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19</v>
      </c>
      <c r="F11" s="26" t="s">
        <v>3</v>
      </c>
      <c r="I11" s="28" t="s">
        <v>21</v>
      </c>
      <c r="J11" s="26" t="s">
        <v>3</v>
      </c>
      <c r="L11" s="33"/>
    </row>
    <row r="12" spans="2:12" s="1" customFormat="1" ht="12" customHeight="1">
      <c r="B12" s="33"/>
      <c r="D12" s="28" t="s">
        <v>23</v>
      </c>
      <c r="F12" s="26" t="s">
        <v>24</v>
      </c>
      <c r="I12" s="28" t="s">
        <v>25</v>
      </c>
      <c r="J12" s="50" t="str">
        <f>'Rekapitulace stavby'!AN8</f>
        <v>4. 10. 2023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27</v>
      </c>
      <c r="I14" s="28" t="s">
        <v>28</v>
      </c>
      <c r="J14" s="26" t="str">
        <f>IF('Rekapitulace stavby'!AN10="","",'Rekapitulace stavby'!AN10)</f>
        <v/>
      </c>
      <c r="L14" s="33"/>
    </row>
    <row r="15" spans="2:12" s="1" customFormat="1" ht="18" customHeight="1">
      <c r="B15" s="33"/>
      <c r="E15" s="26" t="str">
        <f>IF('Rekapitulace stavby'!E11="","",'Rekapitulace stavby'!E11)</f>
        <v xml:space="preserve"> </v>
      </c>
      <c r="I15" s="28" t="s">
        <v>29</v>
      </c>
      <c r="J15" s="26" t="str">
        <f>IF('Rekapitulace stavby'!AN11="","",'Rekapitulace stavby'!AN11)</f>
        <v/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30</v>
      </c>
      <c r="I17" s="28" t="s">
        <v>28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25" t="str">
        <f>'Rekapitulace stavby'!E14</f>
        <v>Vyplň údaj</v>
      </c>
      <c r="F18" s="287"/>
      <c r="G18" s="287"/>
      <c r="H18" s="287"/>
      <c r="I18" s="28" t="s">
        <v>29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32</v>
      </c>
      <c r="I20" s="28" t="s">
        <v>28</v>
      </c>
      <c r="J20" s="26" t="s">
        <v>3</v>
      </c>
      <c r="L20" s="33"/>
    </row>
    <row r="21" spans="2:12" s="1" customFormat="1" ht="18" customHeight="1">
      <c r="B21" s="33"/>
      <c r="E21" s="26" t="s">
        <v>33</v>
      </c>
      <c r="I21" s="28" t="s">
        <v>29</v>
      </c>
      <c r="J21" s="26" t="s">
        <v>3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35</v>
      </c>
      <c r="I23" s="28" t="s">
        <v>28</v>
      </c>
      <c r="J23" s="26" t="s">
        <v>3</v>
      </c>
      <c r="L23" s="33"/>
    </row>
    <row r="24" spans="2:12" s="1" customFormat="1" ht="18" customHeight="1">
      <c r="B24" s="33"/>
      <c r="E24" s="26" t="s">
        <v>36</v>
      </c>
      <c r="I24" s="28" t="s">
        <v>29</v>
      </c>
      <c r="J24" s="26" t="s">
        <v>3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37</v>
      </c>
      <c r="L26" s="33"/>
    </row>
    <row r="27" spans="2:12" s="7" customFormat="1" ht="71.25" customHeight="1">
      <c r="B27" s="87"/>
      <c r="E27" s="292" t="s">
        <v>38</v>
      </c>
      <c r="F27" s="292"/>
      <c r="G27" s="292"/>
      <c r="H27" s="292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39</v>
      </c>
      <c r="J30" s="64">
        <f>ROUND(J82,2)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41</v>
      </c>
      <c r="I32" s="36" t="s">
        <v>40</v>
      </c>
      <c r="J32" s="36" t="s">
        <v>42</v>
      </c>
      <c r="L32" s="33"/>
    </row>
    <row r="33" spans="2:12" s="1" customFormat="1" ht="14.45" customHeight="1">
      <c r="B33" s="33"/>
      <c r="D33" s="53" t="s">
        <v>43</v>
      </c>
      <c r="E33" s="28" t="s">
        <v>44</v>
      </c>
      <c r="F33" s="89">
        <f>ROUND((SUM(BE82:BE151)),2)</f>
        <v>0</v>
      </c>
      <c r="I33" s="90">
        <v>0.21</v>
      </c>
      <c r="J33" s="89">
        <f>ROUND(((SUM(BE82:BE151))*I33),2)</f>
        <v>0</v>
      </c>
      <c r="L33" s="33"/>
    </row>
    <row r="34" spans="2:12" s="1" customFormat="1" ht="14.45" customHeight="1">
      <c r="B34" s="33"/>
      <c r="E34" s="28" t="s">
        <v>45</v>
      </c>
      <c r="F34" s="89">
        <f>ROUND((SUM(BF82:BF151)),2)</f>
        <v>0</v>
      </c>
      <c r="I34" s="90">
        <v>0.12</v>
      </c>
      <c r="J34" s="89">
        <f>ROUND(((SUM(BF82:BF151))*I34),2)</f>
        <v>0</v>
      </c>
      <c r="L34" s="33"/>
    </row>
    <row r="35" spans="2:12" s="1" customFormat="1" ht="14.45" customHeight="1" hidden="1">
      <c r="B35" s="33"/>
      <c r="E35" s="28" t="s">
        <v>46</v>
      </c>
      <c r="F35" s="89">
        <f>ROUND((SUM(BG82:BG151)),2)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47</v>
      </c>
      <c r="F36" s="89">
        <f>ROUND((SUM(BH82:BH151)),2)</f>
        <v>0</v>
      </c>
      <c r="I36" s="90">
        <v>0.12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48</v>
      </c>
      <c r="F37" s="89">
        <f>ROUND((SUM(BI82:BI151)),2)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49</v>
      </c>
      <c r="E39" s="55"/>
      <c r="F39" s="55"/>
      <c r="G39" s="93" t="s">
        <v>50</v>
      </c>
      <c r="H39" s="94" t="s">
        <v>51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91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17</v>
      </c>
      <c r="L47" s="33"/>
    </row>
    <row r="48" spans="2:12" s="1" customFormat="1" ht="16.5" customHeight="1">
      <c r="B48" s="33"/>
      <c r="E48" s="322" t="str">
        <f>E7</f>
        <v>ZŠ Vítěztví Mariánské Lázně, odborná učebna v podkroví etapa I</v>
      </c>
      <c r="F48" s="323"/>
      <c r="G48" s="323"/>
      <c r="H48" s="323"/>
      <c r="L48" s="33"/>
    </row>
    <row r="49" spans="2:12" s="1" customFormat="1" ht="12" customHeight="1">
      <c r="B49" s="33"/>
      <c r="C49" s="28" t="s">
        <v>89</v>
      </c>
      <c r="L49" s="33"/>
    </row>
    <row r="50" spans="2:12" s="1" customFormat="1" ht="16.5" customHeight="1">
      <c r="B50" s="33"/>
      <c r="E50" s="303" t="str">
        <f>E9</f>
        <v>1 - Etapa 1 - bour</v>
      </c>
      <c r="F50" s="324"/>
      <c r="G50" s="324"/>
      <c r="H50" s="324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23</v>
      </c>
      <c r="F52" s="26" t="str">
        <f>F12</f>
        <v xml:space="preserve"> </v>
      </c>
      <c r="I52" s="28" t="s">
        <v>25</v>
      </c>
      <c r="J52" s="50" t="str">
        <f>IF(J12="","",J12)</f>
        <v>4. 10. 2023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27</v>
      </c>
      <c r="F54" s="26" t="str">
        <f>E15</f>
        <v xml:space="preserve"> </v>
      </c>
      <c r="I54" s="28" t="s">
        <v>32</v>
      </c>
      <c r="J54" s="31" t="str">
        <f>E21</f>
        <v>Studio PROKON</v>
      </c>
      <c r="L54" s="33"/>
    </row>
    <row r="55" spans="2:12" s="1" customFormat="1" ht="15.2" customHeight="1">
      <c r="B55" s="33"/>
      <c r="C55" s="28" t="s">
        <v>30</v>
      </c>
      <c r="F55" s="26" t="str">
        <f>IF(E18="","",E18)</f>
        <v>Vyplň údaj</v>
      </c>
      <c r="I55" s="28" t="s">
        <v>35</v>
      </c>
      <c r="J55" s="31" t="str">
        <f>E24</f>
        <v>Ing. Tomáš Hrdlička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92</v>
      </c>
      <c r="D57" s="91"/>
      <c r="E57" s="91"/>
      <c r="F57" s="91"/>
      <c r="G57" s="91"/>
      <c r="H57" s="91"/>
      <c r="I57" s="91"/>
      <c r="J57" s="98" t="s">
        <v>93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71</v>
      </c>
      <c r="J59" s="64">
        <f>J82</f>
        <v>0</v>
      </c>
      <c r="L59" s="33"/>
      <c r="AU59" s="18" t="s">
        <v>94</v>
      </c>
    </row>
    <row r="60" spans="2:12" s="8" customFormat="1" ht="24.95" customHeight="1">
      <c r="B60" s="100"/>
      <c r="D60" s="101" t="s">
        <v>95</v>
      </c>
      <c r="E60" s="102"/>
      <c r="F60" s="102"/>
      <c r="G60" s="102"/>
      <c r="H60" s="102"/>
      <c r="I60" s="102"/>
      <c r="J60" s="103">
        <f>J83</f>
        <v>0</v>
      </c>
      <c r="L60" s="100"/>
    </row>
    <row r="61" spans="2:12" s="9" customFormat="1" ht="19.9" customHeight="1">
      <c r="B61" s="104"/>
      <c r="D61" s="105" t="s">
        <v>96</v>
      </c>
      <c r="E61" s="106"/>
      <c r="F61" s="106"/>
      <c r="G61" s="106"/>
      <c r="H61" s="106"/>
      <c r="I61" s="106"/>
      <c r="J61" s="107">
        <f>J84</f>
        <v>0</v>
      </c>
      <c r="L61" s="104"/>
    </row>
    <row r="62" spans="2:12" s="9" customFormat="1" ht="14.85" customHeight="1">
      <c r="B62" s="104"/>
      <c r="D62" s="105" t="s">
        <v>97</v>
      </c>
      <c r="E62" s="106"/>
      <c r="F62" s="106"/>
      <c r="G62" s="106"/>
      <c r="H62" s="106"/>
      <c r="I62" s="106"/>
      <c r="J62" s="107">
        <f>J140</f>
        <v>0</v>
      </c>
      <c r="L62" s="104"/>
    </row>
    <row r="63" spans="2:12" s="1" customFormat="1" ht="21.75" customHeight="1">
      <c r="B63" s="33"/>
      <c r="L63" s="33"/>
    </row>
    <row r="64" spans="2:12" s="1" customFormat="1" ht="6.95" customHeight="1">
      <c r="B64" s="42"/>
      <c r="C64" s="43"/>
      <c r="D64" s="43"/>
      <c r="E64" s="43"/>
      <c r="F64" s="43"/>
      <c r="G64" s="43"/>
      <c r="H64" s="43"/>
      <c r="I64" s="43"/>
      <c r="J64" s="43"/>
      <c r="K64" s="43"/>
      <c r="L64" s="33"/>
    </row>
    <row r="68" spans="2:12" s="1" customFormat="1" ht="6.95" customHeight="1">
      <c r="B68" s="44"/>
      <c r="C68" s="45"/>
      <c r="D68" s="45"/>
      <c r="E68" s="45"/>
      <c r="F68" s="45"/>
      <c r="G68" s="45"/>
      <c r="H68" s="45"/>
      <c r="I68" s="45"/>
      <c r="J68" s="45"/>
      <c r="K68" s="45"/>
      <c r="L68" s="33"/>
    </row>
    <row r="69" spans="2:12" s="1" customFormat="1" ht="24.95" customHeight="1">
      <c r="B69" s="33"/>
      <c r="C69" s="22" t="s">
        <v>98</v>
      </c>
      <c r="L69" s="33"/>
    </row>
    <row r="70" spans="2:12" s="1" customFormat="1" ht="6.95" customHeight="1">
      <c r="B70" s="33"/>
      <c r="L70" s="33"/>
    </row>
    <row r="71" spans="2:12" s="1" customFormat="1" ht="12" customHeight="1">
      <c r="B71" s="33"/>
      <c r="C71" s="28" t="s">
        <v>17</v>
      </c>
      <c r="L71" s="33"/>
    </row>
    <row r="72" spans="2:12" s="1" customFormat="1" ht="16.5" customHeight="1">
      <c r="B72" s="33"/>
      <c r="E72" s="322" t="str">
        <f>E7</f>
        <v>ZŠ Vítěztví Mariánské Lázně, odborná učebna v podkroví etapa I</v>
      </c>
      <c r="F72" s="323"/>
      <c r="G72" s="323"/>
      <c r="H72" s="323"/>
      <c r="L72" s="33"/>
    </row>
    <row r="73" spans="2:12" s="1" customFormat="1" ht="12" customHeight="1">
      <c r="B73" s="33"/>
      <c r="C73" s="28" t="s">
        <v>89</v>
      </c>
      <c r="L73" s="33"/>
    </row>
    <row r="74" spans="2:12" s="1" customFormat="1" ht="16.5" customHeight="1">
      <c r="B74" s="33"/>
      <c r="E74" s="303" t="str">
        <f>E9</f>
        <v>1 - Etapa 1 - bour</v>
      </c>
      <c r="F74" s="324"/>
      <c r="G74" s="324"/>
      <c r="H74" s="324"/>
      <c r="L74" s="33"/>
    </row>
    <row r="75" spans="2:12" s="1" customFormat="1" ht="6.95" customHeight="1">
      <c r="B75" s="33"/>
      <c r="L75" s="33"/>
    </row>
    <row r="76" spans="2:12" s="1" customFormat="1" ht="12" customHeight="1">
      <c r="B76" s="33"/>
      <c r="C76" s="28" t="s">
        <v>23</v>
      </c>
      <c r="F76" s="26" t="str">
        <f>F12</f>
        <v xml:space="preserve"> </v>
      </c>
      <c r="I76" s="28" t="s">
        <v>25</v>
      </c>
      <c r="J76" s="50" t="str">
        <f>IF(J12="","",J12)</f>
        <v>4. 10. 2023</v>
      </c>
      <c r="L76" s="33"/>
    </row>
    <row r="77" spans="2:12" s="1" customFormat="1" ht="6.95" customHeight="1">
      <c r="B77" s="33"/>
      <c r="L77" s="33"/>
    </row>
    <row r="78" spans="2:12" s="1" customFormat="1" ht="15.2" customHeight="1">
      <c r="B78" s="33"/>
      <c r="C78" s="28" t="s">
        <v>27</v>
      </c>
      <c r="F78" s="26" t="str">
        <f>E15</f>
        <v xml:space="preserve"> </v>
      </c>
      <c r="I78" s="28" t="s">
        <v>32</v>
      </c>
      <c r="J78" s="31" t="str">
        <f>E21</f>
        <v>Studio PROKON</v>
      </c>
      <c r="L78" s="33"/>
    </row>
    <row r="79" spans="2:12" s="1" customFormat="1" ht="15.2" customHeight="1">
      <c r="B79" s="33"/>
      <c r="C79" s="28" t="s">
        <v>30</v>
      </c>
      <c r="F79" s="26" t="str">
        <f>IF(E18="","",E18)</f>
        <v>Vyplň údaj</v>
      </c>
      <c r="I79" s="28" t="s">
        <v>35</v>
      </c>
      <c r="J79" s="31" t="str">
        <f>E24</f>
        <v>Ing. Tomáš Hrdlička</v>
      </c>
      <c r="L79" s="33"/>
    </row>
    <row r="80" spans="2:12" s="1" customFormat="1" ht="10.35" customHeight="1">
      <c r="B80" s="33"/>
      <c r="L80" s="33"/>
    </row>
    <row r="81" spans="2:20" s="10" customFormat="1" ht="29.25" customHeight="1">
      <c r="B81" s="108"/>
      <c r="C81" s="109" t="s">
        <v>99</v>
      </c>
      <c r="D81" s="110" t="s">
        <v>58</v>
      </c>
      <c r="E81" s="110" t="s">
        <v>54</v>
      </c>
      <c r="F81" s="110" t="s">
        <v>55</v>
      </c>
      <c r="G81" s="110" t="s">
        <v>100</v>
      </c>
      <c r="H81" s="110" t="s">
        <v>101</v>
      </c>
      <c r="I81" s="110" t="s">
        <v>102</v>
      </c>
      <c r="J81" s="110" t="s">
        <v>93</v>
      </c>
      <c r="K81" s="111" t="s">
        <v>103</v>
      </c>
      <c r="L81" s="108"/>
      <c r="M81" s="57" t="s">
        <v>3</v>
      </c>
      <c r="N81" s="58" t="s">
        <v>43</v>
      </c>
      <c r="O81" s="58" t="s">
        <v>104</v>
      </c>
      <c r="P81" s="58" t="s">
        <v>105</v>
      </c>
      <c r="Q81" s="58" t="s">
        <v>106</v>
      </c>
      <c r="R81" s="58" t="s">
        <v>107</v>
      </c>
      <c r="S81" s="58" t="s">
        <v>108</v>
      </c>
      <c r="T81" s="59" t="s">
        <v>109</v>
      </c>
    </row>
    <row r="82" spans="2:63" s="1" customFormat="1" ht="22.9" customHeight="1">
      <c r="B82" s="33"/>
      <c r="C82" s="62" t="s">
        <v>110</v>
      </c>
      <c r="J82" s="112">
        <f>BK82</f>
        <v>0</v>
      </c>
      <c r="L82" s="33"/>
      <c r="M82" s="60"/>
      <c r="N82" s="51"/>
      <c r="O82" s="51"/>
      <c r="P82" s="113">
        <f>P83</f>
        <v>0</v>
      </c>
      <c r="Q82" s="51"/>
      <c r="R82" s="113">
        <f>R83</f>
        <v>0.0251467</v>
      </c>
      <c r="S82" s="51"/>
      <c r="T82" s="114">
        <f>T83</f>
        <v>29.439344</v>
      </c>
      <c r="AT82" s="18" t="s">
        <v>72</v>
      </c>
      <c r="AU82" s="18" t="s">
        <v>94</v>
      </c>
      <c r="BK82" s="115">
        <f>BK83</f>
        <v>0</v>
      </c>
    </row>
    <row r="83" spans="2:63" s="11" customFormat="1" ht="25.9" customHeight="1">
      <c r="B83" s="116"/>
      <c r="D83" s="117" t="s">
        <v>72</v>
      </c>
      <c r="E83" s="118" t="s">
        <v>111</v>
      </c>
      <c r="F83" s="118" t="s">
        <v>112</v>
      </c>
      <c r="I83" s="119"/>
      <c r="J83" s="120">
        <f>BK83</f>
        <v>0</v>
      </c>
      <c r="L83" s="116"/>
      <c r="M83" s="121"/>
      <c r="P83" s="122">
        <f>P84</f>
        <v>0</v>
      </c>
      <c r="R83" s="122">
        <f>R84</f>
        <v>0.0251467</v>
      </c>
      <c r="T83" s="123">
        <f>T84</f>
        <v>29.439344</v>
      </c>
      <c r="AR83" s="117" t="s">
        <v>78</v>
      </c>
      <c r="AT83" s="124" t="s">
        <v>72</v>
      </c>
      <c r="AU83" s="124" t="s">
        <v>73</v>
      </c>
      <c r="AY83" s="117" t="s">
        <v>113</v>
      </c>
      <c r="BK83" s="125">
        <f>BK84</f>
        <v>0</v>
      </c>
    </row>
    <row r="84" spans="2:63" s="11" customFormat="1" ht="22.9" customHeight="1">
      <c r="B84" s="116"/>
      <c r="D84" s="117" t="s">
        <v>72</v>
      </c>
      <c r="E84" s="126" t="s">
        <v>114</v>
      </c>
      <c r="F84" s="126" t="s">
        <v>115</v>
      </c>
      <c r="I84" s="119"/>
      <c r="J84" s="127">
        <f>BK84</f>
        <v>0</v>
      </c>
      <c r="L84" s="116"/>
      <c r="M84" s="121"/>
      <c r="P84" s="122">
        <f>P85+SUM(P86:P140)</f>
        <v>0</v>
      </c>
      <c r="R84" s="122">
        <f>R85+SUM(R86:R140)</f>
        <v>0.0251467</v>
      </c>
      <c r="T84" s="123">
        <f>T85+SUM(T86:T140)</f>
        <v>29.439344</v>
      </c>
      <c r="AR84" s="117" t="s">
        <v>78</v>
      </c>
      <c r="AT84" s="124" t="s">
        <v>72</v>
      </c>
      <c r="AU84" s="124" t="s">
        <v>78</v>
      </c>
      <c r="AY84" s="117" t="s">
        <v>113</v>
      </c>
      <c r="BK84" s="125">
        <f>BK85+SUM(BK86:BK140)</f>
        <v>0</v>
      </c>
    </row>
    <row r="85" spans="2:65" s="1" customFormat="1" ht="55.5" customHeight="1">
      <c r="B85" s="128"/>
      <c r="C85" s="129" t="s">
        <v>78</v>
      </c>
      <c r="D85" s="129" t="s">
        <v>116</v>
      </c>
      <c r="E85" s="130" t="s">
        <v>117</v>
      </c>
      <c r="F85" s="131" t="s">
        <v>118</v>
      </c>
      <c r="G85" s="132" t="s">
        <v>119</v>
      </c>
      <c r="H85" s="133">
        <v>3.442</v>
      </c>
      <c r="I85" s="134"/>
      <c r="J85" s="135">
        <f>ROUND(I85*H85,2)</f>
        <v>0</v>
      </c>
      <c r="K85" s="131" t="s">
        <v>120</v>
      </c>
      <c r="L85" s="33"/>
      <c r="M85" s="136" t="s">
        <v>3</v>
      </c>
      <c r="N85" s="137" t="s">
        <v>44</v>
      </c>
      <c r="P85" s="138">
        <f>O85*H85</f>
        <v>0</v>
      </c>
      <c r="Q85" s="138">
        <v>0</v>
      </c>
      <c r="R85" s="138">
        <f>Q85*H85</f>
        <v>0</v>
      </c>
      <c r="S85" s="138">
        <v>1.8</v>
      </c>
      <c r="T85" s="139">
        <f>S85*H85</f>
        <v>6.195600000000001</v>
      </c>
      <c r="AR85" s="140" t="s">
        <v>121</v>
      </c>
      <c r="AT85" s="140" t="s">
        <v>116</v>
      </c>
      <c r="AU85" s="140" t="s">
        <v>82</v>
      </c>
      <c r="AY85" s="18" t="s">
        <v>113</v>
      </c>
      <c r="BE85" s="141">
        <f>IF(N85="základní",J85,0)</f>
        <v>0</v>
      </c>
      <c r="BF85" s="141">
        <f>IF(N85="snížená",J85,0)</f>
        <v>0</v>
      </c>
      <c r="BG85" s="141">
        <f>IF(N85="zákl. přenesená",J85,0)</f>
        <v>0</v>
      </c>
      <c r="BH85" s="141">
        <f>IF(N85="sníž. přenesená",J85,0)</f>
        <v>0</v>
      </c>
      <c r="BI85" s="141">
        <f>IF(N85="nulová",J85,0)</f>
        <v>0</v>
      </c>
      <c r="BJ85" s="18" t="s">
        <v>78</v>
      </c>
      <c r="BK85" s="141">
        <f>ROUND(I85*H85,2)</f>
        <v>0</v>
      </c>
      <c r="BL85" s="18" t="s">
        <v>121</v>
      </c>
      <c r="BM85" s="140" t="s">
        <v>122</v>
      </c>
    </row>
    <row r="86" spans="2:47" s="1" customFormat="1" ht="11.25">
      <c r="B86" s="33"/>
      <c r="D86" s="142" t="s">
        <v>123</v>
      </c>
      <c r="F86" s="143" t="s">
        <v>124</v>
      </c>
      <c r="I86" s="144"/>
      <c r="L86" s="33"/>
      <c r="M86" s="145"/>
      <c r="T86" s="54"/>
      <c r="AT86" s="18" t="s">
        <v>123</v>
      </c>
      <c r="AU86" s="18" t="s">
        <v>82</v>
      </c>
    </row>
    <row r="87" spans="2:51" s="12" customFormat="1" ht="11.25">
      <c r="B87" s="146"/>
      <c r="D87" s="147" t="s">
        <v>125</v>
      </c>
      <c r="E87" s="148" t="s">
        <v>3</v>
      </c>
      <c r="F87" s="149" t="s">
        <v>126</v>
      </c>
      <c r="H87" s="150">
        <v>2.591</v>
      </c>
      <c r="I87" s="151"/>
      <c r="L87" s="146"/>
      <c r="M87" s="152"/>
      <c r="T87" s="153"/>
      <c r="AT87" s="148" t="s">
        <v>125</v>
      </c>
      <c r="AU87" s="148" t="s">
        <v>82</v>
      </c>
      <c r="AV87" s="12" t="s">
        <v>82</v>
      </c>
      <c r="AW87" s="12" t="s">
        <v>34</v>
      </c>
      <c r="AX87" s="12" t="s">
        <v>73</v>
      </c>
      <c r="AY87" s="148" t="s">
        <v>113</v>
      </c>
    </row>
    <row r="88" spans="2:51" s="12" customFormat="1" ht="11.25">
      <c r="B88" s="146"/>
      <c r="D88" s="147" t="s">
        <v>125</v>
      </c>
      <c r="E88" s="148" t="s">
        <v>3</v>
      </c>
      <c r="F88" s="149" t="s">
        <v>127</v>
      </c>
      <c r="H88" s="150">
        <v>0.851</v>
      </c>
      <c r="I88" s="151"/>
      <c r="L88" s="146"/>
      <c r="M88" s="152"/>
      <c r="T88" s="153"/>
      <c r="AT88" s="148" t="s">
        <v>125</v>
      </c>
      <c r="AU88" s="148" t="s">
        <v>82</v>
      </c>
      <c r="AV88" s="12" t="s">
        <v>82</v>
      </c>
      <c r="AW88" s="12" t="s">
        <v>34</v>
      </c>
      <c r="AX88" s="12" t="s">
        <v>73</v>
      </c>
      <c r="AY88" s="148" t="s">
        <v>113</v>
      </c>
    </row>
    <row r="89" spans="2:51" s="13" customFormat="1" ht="11.25">
      <c r="B89" s="154"/>
      <c r="D89" s="147" t="s">
        <v>125</v>
      </c>
      <c r="E89" s="155" t="s">
        <v>3</v>
      </c>
      <c r="F89" s="156" t="s">
        <v>128</v>
      </c>
      <c r="H89" s="157">
        <v>3.442</v>
      </c>
      <c r="I89" s="158"/>
      <c r="L89" s="154"/>
      <c r="M89" s="159"/>
      <c r="T89" s="160"/>
      <c r="AT89" s="155" t="s">
        <v>125</v>
      </c>
      <c r="AU89" s="155" t="s">
        <v>82</v>
      </c>
      <c r="AV89" s="13" t="s">
        <v>121</v>
      </c>
      <c r="AW89" s="13" t="s">
        <v>34</v>
      </c>
      <c r="AX89" s="13" t="s">
        <v>78</v>
      </c>
      <c r="AY89" s="155" t="s">
        <v>113</v>
      </c>
    </row>
    <row r="90" spans="2:65" s="1" customFormat="1" ht="37.9" customHeight="1">
      <c r="B90" s="128"/>
      <c r="C90" s="129" t="s">
        <v>82</v>
      </c>
      <c r="D90" s="129" t="s">
        <v>116</v>
      </c>
      <c r="E90" s="130" t="s">
        <v>129</v>
      </c>
      <c r="F90" s="131" t="s">
        <v>130</v>
      </c>
      <c r="G90" s="132" t="s">
        <v>131</v>
      </c>
      <c r="H90" s="133">
        <v>16</v>
      </c>
      <c r="I90" s="134"/>
      <c r="J90" s="135">
        <f>ROUND(I90*H90,2)</f>
        <v>0</v>
      </c>
      <c r="K90" s="131" t="s">
        <v>120</v>
      </c>
      <c r="L90" s="33"/>
      <c r="M90" s="136" t="s">
        <v>3</v>
      </c>
      <c r="N90" s="137" t="s">
        <v>44</v>
      </c>
      <c r="P90" s="138">
        <f>O90*H90</f>
        <v>0</v>
      </c>
      <c r="Q90" s="138">
        <v>0</v>
      </c>
      <c r="R90" s="138">
        <f>Q90*H90</f>
        <v>0</v>
      </c>
      <c r="S90" s="138">
        <v>0.098</v>
      </c>
      <c r="T90" s="139">
        <f>S90*H90</f>
        <v>1.568</v>
      </c>
      <c r="AR90" s="140" t="s">
        <v>121</v>
      </c>
      <c r="AT90" s="140" t="s">
        <v>116</v>
      </c>
      <c r="AU90" s="140" t="s">
        <v>82</v>
      </c>
      <c r="AY90" s="18" t="s">
        <v>113</v>
      </c>
      <c r="BE90" s="141">
        <f>IF(N90="základní",J90,0)</f>
        <v>0</v>
      </c>
      <c r="BF90" s="141">
        <f>IF(N90="snížená",J90,0)</f>
        <v>0</v>
      </c>
      <c r="BG90" s="141">
        <f>IF(N90="zákl. přenesená",J90,0)</f>
        <v>0</v>
      </c>
      <c r="BH90" s="141">
        <f>IF(N90="sníž. přenesená",J90,0)</f>
        <v>0</v>
      </c>
      <c r="BI90" s="141">
        <f>IF(N90="nulová",J90,0)</f>
        <v>0</v>
      </c>
      <c r="BJ90" s="18" t="s">
        <v>78</v>
      </c>
      <c r="BK90" s="141">
        <f>ROUND(I90*H90,2)</f>
        <v>0</v>
      </c>
      <c r="BL90" s="18" t="s">
        <v>121</v>
      </c>
      <c r="BM90" s="140" t="s">
        <v>132</v>
      </c>
    </row>
    <row r="91" spans="2:47" s="1" customFormat="1" ht="11.25">
      <c r="B91" s="33"/>
      <c r="D91" s="142" t="s">
        <v>123</v>
      </c>
      <c r="F91" s="143" t="s">
        <v>133</v>
      </c>
      <c r="I91" s="144"/>
      <c r="L91" s="33"/>
      <c r="M91" s="145"/>
      <c r="T91" s="54"/>
      <c r="AT91" s="18" t="s">
        <v>123</v>
      </c>
      <c r="AU91" s="18" t="s">
        <v>82</v>
      </c>
    </row>
    <row r="92" spans="2:51" s="12" customFormat="1" ht="11.25">
      <c r="B92" s="146"/>
      <c r="D92" s="147" t="s">
        <v>125</v>
      </c>
      <c r="E92" s="148" t="s">
        <v>3</v>
      </c>
      <c r="F92" s="149" t="s">
        <v>134</v>
      </c>
      <c r="H92" s="150">
        <v>16</v>
      </c>
      <c r="I92" s="151"/>
      <c r="L92" s="146"/>
      <c r="M92" s="152"/>
      <c r="T92" s="153"/>
      <c r="AT92" s="148" t="s">
        <v>125</v>
      </c>
      <c r="AU92" s="148" t="s">
        <v>82</v>
      </c>
      <c r="AV92" s="12" t="s">
        <v>82</v>
      </c>
      <c r="AW92" s="12" t="s">
        <v>34</v>
      </c>
      <c r="AX92" s="12" t="s">
        <v>73</v>
      </c>
      <c r="AY92" s="148" t="s">
        <v>113</v>
      </c>
    </row>
    <row r="93" spans="2:51" s="13" customFormat="1" ht="11.25">
      <c r="B93" s="154"/>
      <c r="D93" s="147" t="s">
        <v>125</v>
      </c>
      <c r="E93" s="155" t="s">
        <v>3</v>
      </c>
      <c r="F93" s="156" t="s">
        <v>128</v>
      </c>
      <c r="H93" s="157">
        <v>16</v>
      </c>
      <c r="I93" s="158"/>
      <c r="L93" s="154"/>
      <c r="M93" s="159"/>
      <c r="T93" s="160"/>
      <c r="AT93" s="155" t="s">
        <v>125</v>
      </c>
      <c r="AU93" s="155" t="s">
        <v>82</v>
      </c>
      <c r="AV93" s="13" t="s">
        <v>121</v>
      </c>
      <c r="AW93" s="13" t="s">
        <v>34</v>
      </c>
      <c r="AX93" s="13" t="s">
        <v>78</v>
      </c>
      <c r="AY93" s="155" t="s">
        <v>113</v>
      </c>
    </row>
    <row r="94" spans="2:65" s="1" customFormat="1" ht="55.5" customHeight="1">
      <c r="B94" s="128"/>
      <c r="C94" s="129" t="s">
        <v>135</v>
      </c>
      <c r="D94" s="129" t="s">
        <v>116</v>
      </c>
      <c r="E94" s="130" t="s">
        <v>136</v>
      </c>
      <c r="F94" s="131" t="s">
        <v>137</v>
      </c>
      <c r="G94" s="132" t="s">
        <v>131</v>
      </c>
      <c r="H94" s="133">
        <v>16</v>
      </c>
      <c r="I94" s="134"/>
      <c r="J94" s="135">
        <f>ROUND(I94*H94,2)</f>
        <v>0</v>
      </c>
      <c r="K94" s="131" t="s">
        <v>120</v>
      </c>
      <c r="L94" s="33"/>
      <c r="M94" s="136" t="s">
        <v>3</v>
      </c>
      <c r="N94" s="137" t="s">
        <v>44</v>
      </c>
      <c r="P94" s="138">
        <f>O94*H94</f>
        <v>0</v>
      </c>
      <c r="Q94" s="138">
        <v>0</v>
      </c>
      <c r="R94" s="138">
        <f>Q94*H94</f>
        <v>0</v>
      </c>
      <c r="S94" s="138">
        <v>0.413</v>
      </c>
      <c r="T94" s="139">
        <f>S94*H94</f>
        <v>6.608</v>
      </c>
      <c r="AR94" s="140" t="s">
        <v>121</v>
      </c>
      <c r="AT94" s="140" t="s">
        <v>116</v>
      </c>
      <c r="AU94" s="140" t="s">
        <v>82</v>
      </c>
      <c r="AY94" s="18" t="s">
        <v>113</v>
      </c>
      <c r="BE94" s="141">
        <f>IF(N94="základní",J94,0)</f>
        <v>0</v>
      </c>
      <c r="BF94" s="141">
        <f>IF(N94="snížená",J94,0)</f>
        <v>0</v>
      </c>
      <c r="BG94" s="141">
        <f>IF(N94="zákl. přenesená",J94,0)</f>
        <v>0</v>
      </c>
      <c r="BH94" s="141">
        <f>IF(N94="sníž. přenesená",J94,0)</f>
        <v>0</v>
      </c>
      <c r="BI94" s="141">
        <f>IF(N94="nulová",J94,0)</f>
        <v>0</v>
      </c>
      <c r="BJ94" s="18" t="s">
        <v>78</v>
      </c>
      <c r="BK94" s="141">
        <f>ROUND(I94*H94,2)</f>
        <v>0</v>
      </c>
      <c r="BL94" s="18" t="s">
        <v>121</v>
      </c>
      <c r="BM94" s="140" t="s">
        <v>138</v>
      </c>
    </row>
    <row r="95" spans="2:47" s="1" customFormat="1" ht="11.25">
      <c r="B95" s="33"/>
      <c r="D95" s="142" t="s">
        <v>123</v>
      </c>
      <c r="F95" s="143" t="s">
        <v>139</v>
      </c>
      <c r="I95" s="144"/>
      <c r="L95" s="33"/>
      <c r="M95" s="145"/>
      <c r="T95" s="54"/>
      <c r="AT95" s="18" t="s">
        <v>123</v>
      </c>
      <c r="AU95" s="18" t="s">
        <v>82</v>
      </c>
    </row>
    <row r="96" spans="2:51" s="12" customFormat="1" ht="11.25">
      <c r="B96" s="146"/>
      <c r="D96" s="147" t="s">
        <v>125</v>
      </c>
      <c r="E96" s="148" t="s">
        <v>3</v>
      </c>
      <c r="F96" s="149" t="s">
        <v>140</v>
      </c>
      <c r="H96" s="150">
        <v>16</v>
      </c>
      <c r="I96" s="151"/>
      <c r="L96" s="146"/>
      <c r="M96" s="152"/>
      <c r="T96" s="153"/>
      <c r="AT96" s="148" t="s">
        <v>125</v>
      </c>
      <c r="AU96" s="148" t="s">
        <v>82</v>
      </c>
      <c r="AV96" s="12" t="s">
        <v>82</v>
      </c>
      <c r="AW96" s="12" t="s">
        <v>34</v>
      </c>
      <c r="AX96" s="12" t="s">
        <v>78</v>
      </c>
      <c r="AY96" s="148" t="s">
        <v>113</v>
      </c>
    </row>
    <row r="97" spans="2:65" s="1" customFormat="1" ht="49.15" customHeight="1">
      <c r="B97" s="128"/>
      <c r="C97" s="129" t="s">
        <v>121</v>
      </c>
      <c r="D97" s="129" t="s">
        <v>116</v>
      </c>
      <c r="E97" s="130" t="s">
        <v>141</v>
      </c>
      <c r="F97" s="131" t="s">
        <v>142</v>
      </c>
      <c r="G97" s="132" t="s">
        <v>119</v>
      </c>
      <c r="H97" s="133">
        <v>3.011</v>
      </c>
      <c r="I97" s="134"/>
      <c r="J97" s="135">
        <f>ROUND(I97*H97,2)</f>
        <v>0</v>
      </c>
      <c r="K97" s="131" t="s">
        <v>120</v>
      </c>
      <c r="L97" s="33"/>
      <c r="M97" s="136" t="s">
        <v>3</v>
      </c>
      <c r="N97" s="137" t="s">
        <v>44</v>
      </c>
      <c r="P97" s="138">
        <f>O97*H97</f>
        <v>0</v>
      </c>
      <c r="Q97" s="138">
        <v>0</v>
      </c>
      <c r="R97" s="138">
        <f>Q97*H97</f>
        <v>0</v>
      </c>
      <c r="S97" s="138">
        <v>1.594</v>
      </c>
      <c r="T97" s="139">
        <f>S97*H97</f>
        <v>4.799534</v>
      </c>
      <c r="AR97" s="140" t="s">
        <v>121</v>
      </c>
      <c r="AT97" s="140" t="s">
        <v>116</v>
      </c>
      <c r="AU97" s="140" t="s">
        <v>82</v>
      </c>
      <c r="AY97" s="18" t="s">
        <v>113</v>
      </c>
      <c r="BE97" s="141">
        <f>IF(N97="základní",J97,0)</f>
        <v>0</v>
      </c>
      <c r="BF97" s="141">
        <f>IF(N97="snížená",J97,0)</f>
        <v>0</v>
      </c>
      <c r="BG97" s="141">
        <f>IF(N97="zákl. přenesená",J97,0)</f>
        <v>0</v>
      </c>
      <c r="BH97" s="141">
        <f>IF(N97="sníž. přenesená",J97,0)</f>
        <v>0</v>
      </c>
      <c r="BI97" s="141">
        <f>IF(N97="nulová",J97,0)</f>
        <v>0</v>
      </c>
      <c r="BJ97" s="18" t="s">
        <v>78</v>
      </c>
      <c r="BK97" s="141">
        <f>ROUND(I97*H97,2)</f>
        <v>0</v>
      </c>
      <c r="BL97" s="18" t="s">
        <v>121</v>
      </c>
      <c r="BM97" s="140" t="s">
        <v>143</v>
      </c>
    </row>
    <row r="98" spans="2:47" s="1" customFormat="1" ht="11.25">
      <c r="B98" s="33"/>
      <c r="D98" s="142" t="s">
        <v>123</v>
      </c>
      <c r="F98" s="143" t="s">
        <v>144</v>
      </c>
      <c r="I98" s="144"/>
      <c r="L98" s="33"/>
      <c r="M98" s="145"/>
      <c r="T98" s="54"/>
      <c r="AT98" s="18" t="s">
        <v>123</v>
      </c>
      <c r="AU98" s="18" t="s">
        <v>82</v>
      </c>
    </row>
    <row r="99" spans="2:51" s="12" customFormat="1" ht="11.25">
      <c r="B99" s="146"/>
      <c r="D99" s="147" t="s">
        <v>125</v>
      </c>
      <c r="E99" s="148" t="s">
        <v>3</v>
      </c>
      <c r="F99" s="149" t="s">
        <v>145</v>
      </c>
      <c r="H99" s="150">
        <v>3.011</v>
      </c>
      <c r="I99" s="151"/>
      <c r="L99" s="146"/>
      <c r="M99" s="152"/>
      <c r="T99" s="153"/>
      <c r="AT99" s="148" t="s">
        <v>125</v>
      </c>
      <c r="AU99" s="148" t="s">
        <v>82</v>
      </c>
      <c r="AV99" s="12" t="s">
        <v>82</v>
      </c>
      <c r="AW99" s="12" t="s">
        <v>34</v>
      </c>
      <c r="AX99" s="12" t="s">
        <v>78</v>
      </c>
      <c r="AY99" s="148" t="s">
        <v>113</v>
      </c>
    </row>
    <row r="100" spans="2:65" s="1" customFormat="1" ht="24.2" customHeight="1">
      <c r="B100" s="128"/>
      <c r="C100" s="129" t="s">
        <v>146</v>
      </c>
      <c r="D100" s="129" t="s">
        <v>116</v>
      </c>
      <c r="E100" s="130" t="s">
        <v>147</v>
      </c>
      <c r="F100" s="131" t="s">
        <v>148</v>
      </c>
      <c r="G100" s="132" t="s">
        <v>119</v>
      </c>
      <c r="H100" s="133">
        <v>2.843</v>
      </c>
      <c r="I100" s="134"/>
      <c r="J100" s="135">
        <f>ROUND(I100*H100,2)</f>
        <v>0</v>
      </c>
      <c r="K100" s="131" t="s">
        <v>120</v>
      </c>
      <c r="L100" s="33"/>
      <c r="M100" s="136" t="s">
        <v>3</v>
      </c>
      <c r="N100" s="137" t="s">
        <v>44</v>
      </c>
      <c r="P100" s="138">
        <f>O100*H100</f>
        <v>0</v>
      </c>
      <c r="Q100" s="138">
        <v>0</v>
      </c>
      <c r="R100" s="138">
        <f>Q100*H100</f>
        <v>0</v>
      </c>
      <c r="S100" s="138">
        <v>1.8</v>
      </c>
      <c r="T100" s="139">
        <f>S100*H100</f>
        <v>5.1174</v>
      </c>
      <c r="AR100" s="140" t="s">
        <v>121</v>
      </c>
      <c r="AT100" s="140" t="s">
        <v>116</v>
      </c>
      <c r="AU100" s="140" t="s">
        <v>82</v>
      </c>
      <c r="AY100" s="18" t="s">
        <v>113</v>
      </c>
      <c r="BE100" s="141">
        <f>IF(N100="základní",J100,0)</f>
        <v>0</v>
      </c>
      <c r="BF100" s="141">
        <f>IF(N100="snížená",J100,0)</f>
        <v>0</v>
      </c>
      <c r="BG100" s="141">
        <f>IF(N100="zákl. přenesená",J100,0)</f>
        <v>0</v>
      </c>
      <c r="BH100" s="141">
        <f>IF(N100="sníž. přenesená",J100,0)</f>
        <v>0</v>
      </c>
      <c r="BI100" s="141">
        <f>IF(N100="nulová",J100,0)</f>
        <v>0</v>
      </c>
      <c r="BJ100" s="18" t="s">
        <v>78</v>
      </c>
      <c r="BK100" s="141">
        <f>ROUND(I100*H100,2)</f>
        <v>0</v>
      </c>
      <c r="BL100" s="18" t="s">
        <v>121</v>
      </c>
      <c r="BM100" s="140" t="s">
        <v>149</v>
      </c>
    </row>
    <row r="101" spans="2:47" s="1" customFormat="1" ht="11.25">
      <c r="B101" s="33"/>
      <c r="D101" s="142" t="s">
        <v>123</v>
      </c>
      <c r="F101" s="143" t="s">
        <v>150</v>
      </c>
      <c r="I101" s="144"/>
      <c r="L101" s="33"/>
      <c r="M101" s="145"/>
      <c r="T101" s="54"/>
      <c r="AT101" s="18" t="s">
        <v>123</v>
      </c>
      <c r="AU101" s="18" t="s">
        <v>82</v>
      </c>
    </row>
    <row r="102" spans="2:51" s="12" customFormat="1" ht="11.25">
      <c r="B102" s="146"/>
      <c r="D102" s="147" t="s">
        <v>125</v>
      </c>
      <c r="E102" s="148" t="s">
        <v>3</v>
      </c>
      <c r="F102" s="149" t="s">
        <v>151</v>
      </c>
      <c r="H102" s="150">
        <v>2.843</v>
      </c>
      <c r="I102" s="151"/>
      <c r="L102" s="146"/>
      <c r="M102" s="152"/>
      <c r="T102" s="153"/>
      <c r="AT102" s="148" t="s">
        <v>125</v>
      </c>
      <c r="AU102" s="148" t="s">
        <v>82</v>
      </c>
      <c r="AV102" s="12" t="s">
        <v>82</v>
      </c>
      <c r="AW102" s="12" t="s">
        <v>34</v>
      </c>
      <c r="AX102" s="12" t="s">
        <v>78</v>
      </c>
      <c r="AY102" s="148" t="s">
        <v>113</v>
      </c>
    </row>
    <row r="103" spans="2:65" s="1" customFormat="1" ht="44.25" customHeight="1">
      <c r="B103" s="128"/>
      <c r="C103" s="129" t="s">
        <v>152</v>
      </c>
      <c r="D103" s="129" t="s">
        <v>116</v>
      </c>
      <c r="E103" s="130" t="s">
        <v>153</v>
      </c>
      <c r="F103" s="131" t="s">
        <v>154</v>
      </c>
      <c r="G103" s="132" t="s">
        <v>119</v>
      </c>
      <c r="H103" s="133">
        <v>0.613</v>
      </c>
      <c r="I103" s="134"/>
      <c r="J103" s="135">
        <f>ROUND(I103*H103,2)</f>
        <v>0</v>
      </c>
      <c r="K103" s="131" t="s">
        <v>120</v>
      </c>
      <c r="L103" s="33"/>
      <c r="M103" s="136" t="s">
        <v>3</v>
      </c>
      <c r="N103" s="137" t="s">
        <v>44</v>
      </c>
      <c r="P103" s="138">
        <f>O103*H103</f>
        <v>0</v>
      </c>
      <c r="Q103" s="138">
        <v>0</v>
      </c>
      <c r="R103" s="138">
        <f>Q103*H103</f>
        <v>0</v>
      </c>
      <c r="S103" s="138">
        <v>1.8</v>
      </c>
      <c r="T103" s="139">
        <f>S103*H103</f>
        <v>1.1034</v>
      </c>
      <c r="AR103" s="140" t="s">
        <v>121</v>
      </c>
      <c r="AT103" s="140" t="s">
        <v>116</v>
      </c>
      <c r="AU103" s="140" t="s">
        <v>82</v>
      </c>
      <c r="AY103" s="18" t="s">
        <v>113</v>
      </c>
      <c r="BE103" s="141">
        <f>IF(N103="základní",J103,0)</f>
        <v>0</v>
      </c>
      <c r="BF103" s="141">
        <f>IF(N103="snížená",J103,0)</f>
        <v>0</v>
      </c>
      <c r="BG103" s="141">
        <f>IF(N103="zákl. přenesená",J103,0)</f>
        <v>0</v>
      </c>
      <c r="BH103" s="141">
        <f>IF(N103="sníž. přenesená",J103,0)</f>
        <v>0</v>
      </c>
      <c r="BI103" s="141">
        <f>IF(N103="nulová",J103,0)</f>
        <v>0</v>
      </c>
      <c r="BJ103" s="18" t="s">
        <v>78</v>
      </c>
      <c r="BK103" s="141">
        <f>ROUND(I103*H103,2)</f>
        <v>0</v>
      </c>
      <c r="BL103" s="18" t="s">
        <v>121</v>
      </c>
      <c r="BM103" s="140" t="s">
        <v>155</v>
      </c>
    </row>
    <row r="104" spans="2:47" s="1" customFormat="1" ht="11.25">
      <c r="B104" s="33"/>
      <c r="D104" s="142" t="s">
        <v>123</v>
      </c>
      <c r="F104" s="143" t="s">
        <v>156</v>
      </c>
      <c r="I104" s="144"/>
      <c r="L104" s="33"/>
      <c r="M104" s="145"/>
      <c r="T104" s="54"/>
      <c r="AT104" s="18" t="s">
        <v>123</v>
      </c>
      <c r="AU104" s="18" t="s">
        <v>82</v>
      </c>
    </row>
    <row r="105" spans="2:51" s="12" customFormat="1" ht="11.25">
      <c r="B105" s="146"/>
      <c r="D105" s="147" t="s">
        <v>125</v>
      </c>
      <c r="E105" s="148" t="s">
        <v>3</v>
      </c>
      <c r="F105" s="149" t="s">
        <v>157</v>
      </c>
      <c r="H105" s="150">
        <v>0.613</v>
      </c>
      <c r="I105" s="151"/>
      <c r="L105" s="146"/>
      <c r="M105" s="152"/>
      <c r="T105" s="153"/>
      <c r="AT105" s="148" t="s">
        <v>125</v>
      </c>
      <c r="AU105" s="148" t="s">
        <v>82</v>
      </c>
      <c r="AV105" s="12" t="s">
        <v>82</v>
      </c>
      <c r="AW105" s="12" t="s">
        <v>34</v>
      </c>
      <c r="AX105" s="12" t="s">
        <v>78</v>
      </c>
      <c r="AY105" s="148" t="s">
        <v>113</v>
      </c>
    </row>
    <row r="106" spans="2:65" s="1" customFormat="1" ht="55.5" customHeight="1">
      <c r="B106" s="128"/>
      <c r="C106" s="129" t="s">
        <v>85</v>
      </c>
      <c r="D106" s="129" t="s">
        <v>116</v>
      </c>
      <c r="E106" s="130" t="s">
        <v>158</v>
      </c>
      <c r="F106" s="131" t="s">
        <v>159</v>
      </c>
      <c r="G106" s="132" t="s">
        <v>119</v>
      </c>
      <c r="H106" s="133">
        <v>1.061</v>
      </c>
      <c r="I106" s="134"/>
      <c r="J106" s="135">
        <f>ROUND(I106*H106,2)</f>
        <v>0</v>
      </c>
      <c r="K106" s="131" t="s">
        <v>120</v>
      </c>
      <c r="L106" s="33"/>
      <c r="M106" s="136" t="s">
        <v>3</v>
      </c>
      <c r="N106" s="137" t="s">
        <v>44</v>
      </c>
      <c r="P106" s="138">
        <f>O106*H106</f>
        <v>0</v>
      </c>
      <c r="Q106" s="138">
        <v>0</v>
      </c>
      <c r="R106" s="138">
        <f>Q106*H106</f>
        <v>0</v>
      </c>
      <c r="S106" s="138">
        <v>1.8</v>
      </c>
      <c r="T106" s="139">
        <f>S106*H106</f>
        <v>1.9098</v>
      </c>
      <c r="AR106" s="140" t="s">
        <v>121</v>
      </c>
      <c r="AT106" s="140" t="s">
        <v>116</v>
      </c>
      <c r="AU106" s="140" t="s">
        <v>82</v>
      </c>
      <c r="AY106" s="18" t="s">
        <v>113</v>
      </c>
      <c r="BE106" s="141">
        <f>IF(N106="základní",J106,0)</f>
        <v>0</v>
      </c>
      <c r="BF106" s="141">
        <f>IF(N106="snížená",J106,0)</f>
        <v>0</v>
      </c>
      <c r="BG106" s="141">
        <f>IF(N106="zákl. přenesená",J106,0)</f>
        <v>0</v>
      </c>
      <c r="BH106" s="141">
        <f>IF(N106="sníž. přenesená",J106,0)</f>
        <v>0</v>
      </c>
      <c r="BI106" s="141">
        <f>IF(N106="nulová",J106,0)</f>
        <v>0</v>
      </c>
      <c r="BJ106" s="18" t="s">
        <v>78</v>
      </c>
      <c r="BK106" s="141">
        <f>ROUND(I106*H106,2)</f>
        <v>0</v>
      </c>
      <c r="BL106" s="18" t="s">
        <v>121</v>
      </c>
      <c r="BM106" s="140" t="s">
        <v>160</v>
      </c>
    </row>
    <row r="107" spans="2:47" s="1" customFormat="1" ht="11.25">
      <c r="B107" s="33"/>
      <c r="D107" s="142" t="s">
        <v>123</v>
      </c>
      <c r="F107" s="143" t="s">
        <v>161</v>
      </c>
      <c r="I107" s="144"/>
      <c r="L107" s="33"/>
      <c r="M107" s="145"/>
      <c r="T107" s="54"/>
      <c r="AT107" s="18" t="s">
        <v>123</v>
      </c>
      <c r="AU107" s="18" t="s">
        <v>82</v>
      </c>
    </row>
    <row r="108" spans="2:51" s="12" customFormat="1" ht="11.25">
      <c r="B108" s="146"/>
      <c r="D108" s="147" t="s">
        <v>125</v>
      </c>
      <c r="E108" s="148" t="s">
        <v>3</v>
      </c>
      <c r="F108" s="149" t="s">
        <v>162</v>
      </c>
      <c r="H108" s="150">
        <v>1.061</v>
      </c>
      <c r="I108" s="151"/>
      <c r="L108" s="146"/>
      <c r="M108" s="152"/>
      <c r="T108" s="153"/>
      <c r="AT108" s="148" t="s">
        <v>125</v>
      </c>
      <c r="AU108" s="148" t="s">
        <v>82</v>
      </c>
      <c r="AV108" s="12" t="s">
        <v>82</v>
      </c>
      <c r="AW108" s="12" t="s">
        <v>34</v>
      </c>
      <c r="AX108" s="12" t="s">
        <v>78</v>
      </c>
      <c r="AY108" s="148" t="s">
        <v>113</v>
      </c>
    </row>
    <row r="109" spans="2:65" s="1" customFormat="1" ht="37.9" customHeight="1">
      <c r="B109" s="128"/>
      <c r="C109" s="129" t="s">
        <v>163</v>
      </c>
      <c r="D109" s="129" t="s">
        <v>116</v>
      </c>
      <c r="E109" s="130" t="s">
        <v>164</v>
      </c>
      <c r="F109" s="131" t="s">
        <v>165</v>
      </c>
      <c r="G109" s="132" t="s">
        <v>166</v>
      </c>
      <c r="H109" s="133">
        <v>3.6</v>
      </c>
      <c r="I109" s="134"/>
      <c r="J109" s="135">
        <f>ROUND(I109*H109,2)</f>
        <v>0</v>
      </c>
      <c r="K109" s="131" t="s">
        <v>120</v>
      </c>
      <c r="L109" s="33"/>
      <c r="M109" s="136" t="s">
        <v>3</v>
      </c>
      <c r="N109" s="137" t="s">
        <v>44</v>
      </c>
      <c r="P109" s="138">
        <f>O109*H109</f>
        <v>0</v>
      </c>
      <c r="Q109" s="138">
        <v>0</v>
      </c>
      <c r="R109" s="138">
        <f>Q109*H109</f>
        <v>0</v>
      </c>
      <c r="S109" s="138">
        <v>0.076</v>
      </c>
      <c r="T109" s="139">
        <f>S109*H109</f>
        <v>0.2736</v>
      </c>
      <c r="AR109" s="140" t="s">
        <v>167</v>
      </c>
      <c r="AT109" s="140" t="s">
        <v>116</v>
      </c>
      <c r="AU109" s="140" t="s">
        <v>82</v>
      </c>
      <c r="AY109" s="18" t="s">
        <v>113</v>
      </c>
      <c r="BE109" s="141">
        <f>IF(N109="základní",J109,0)</f>
        <v>0</v>
      </c>
      <c r="BF109" s="141">
        <f>IF(N109="snížená",J109,0)</f>
        <v>0</v>
      </c>
      <c r="BG109" s="141">
        <f>IF(N109="zákl. přenesená",J109,0)</f>
        <v>0</v>
      </c>
      <c r="BH109" s="141">
        <f>IF(N109="sníž. přenesená",J109,0)</f>
        <v>0</v>
      </c>
      <c r="BI109" s="141">
        <f>IF(N109="nulová",J109,0)</f>
        <v>0</v>
      </c>
      <c r="BJ109" s="18" t="s">
        <v>78</v>
      </c>
      <c r="BK109" s="141">
        <f>ROUND(I109*H109,2)</f>
        <v>0</v>
      </c>
      <c r="BL109" s="18" t="s">
        <v>167</v>
      </c>
      <c r="BM109" s="140" t="s">
        <v>168</v>
      </c>
    </row>
    <row r="110" spans="2:47" s="1" customFormat="1" ht="11.25">
      <c r="B110" s="33"/>
      <c r="D110" s="142" t="s">
        <v>123</v>
      </c>
      <c r="F110" s="143" t="s">
        <v>169</v>
      </c>
      <c r="I110" s="144"/>
      <c r="L110" s="33"/>
      <c r="M110" s="145"/>
      <c r="T110" s="54"/>
      <c r="AT110" s="18" t="s">
        <v>123</v>
      </c>
      <c r="AU110" s="18" t="s">
        <v>82</v>
      </c>
    </row>
    <row r="111" spans="2:51" s="12" customFormat="1" ht="11.25">
      <c r="B111" s="146"/>
      <c r="D111" s="147" t="s">
        <v>125</v>
      </c>
      <c r="E111" s="148" t="s">
        <v>3</v>
      </c>
      <c r="F111" s="149" t="s">
        <v>170</v>
      </c>
      <c r="H111" s="150">
        <v>3.6</v>
      </c>
      <c r="I111" s="151"/>
      <c r="L111" s="146"/>
      <c r="M111" s="152"/>
      <c r="T111" s="153"/>
      <c r="AT111" s="148" t="s">
        <v>125</v>
      </c>
      <c r="AU111" s="148" t="s">
        <v>82</v>
      </c>
      <c r="AV111" s="12" t="s">
        <v>82</v>
      </c>
      <c r="AW111" s="12" t="s">
        <v>34</v>
      </c>
      <c r="AX111" s="12" t="s">
        <v>78</v>
      </c>
      <c r="AY111" s="148" t="s">
        <v>113</v>
      </c>
    </row>
    <row r="112" spans="2:65" s="1" customFormat="1" ht="44.25" customHeight="1">
      <c r="B112" s="128"/>
      <c r="C112" s="129" t="s">
        <v>171</v>
      </c>
      <c r="D112" s="129" t="s">
        <v>116</v>
      </c>
      <c r="E112" s="130" t="s">
        <v>172</v>
      </c>
      <c r="F112" s="131" t="s">
        <v>173</v>
      </c>
      <c r="G112" s="132" t="s">
        <v>166</v>
      </c>
      <c r="H112" s="133">
        <v>0.9</v>
      </c>
      <c r="I112" s="134"/>
      <c r="J112" s="135">
        <f>ROUND(I112*H112,2)</f>
        <v>0</v>
      </c>
      <c r="K112" s="131" t="s">
        <v>120</v>
      </c>
      <c r="L112" s="33"/>
      <c r="M112" s="136" t="s">
        <v>3</v>
      </c>
      <c r="N112" s="137" t="s">
        <v>44</v>
      </c>
      <c r="P112" s="138">
        <f>O112*H112</f>
        <v>0</v>
      </c>
      <c r="Q112" s="138">
        <v>0</v>
      </c>
      <c r="R112" s="138">
        <f>Q112*H112</f>
        <v>0</v>
      </c>
      <c r="S112" s="138">
        <v>0.048</v>
      </c>
      <c r="T112" s="139">
        <f>S112*H112</f>
        <v>0.0432</v>
      </c>
      <c r="AR112" s="140" t="s">
        <v>167</v>
      </c>
      <c r="AT112" s="140" t="s">
        <v>116</v>
      </c>
      <c r="AU112" s="140" t="s">
        <v>82</v>
      </c>
      <c r="AY112" s="18" t="s">
        <v>113</v>
      </c>
      <c r="BE112" s="141">
        <f>IF(N112="základní",J112,0)</f>
        <v>0</v>
      </c>
      <c r="BF112" s="141">
        <f>IF(N112="snížená",J112,0)</f>
        <v>0</v>
      </c>
      <c r="BG112" s="141">
        <f>IF(N112="zákl. přenesená",J112,0)</f>
        <v>0</v>
      </c>
      <c r="BH112" s="141">
        <f>IF(N112="sníž. přenesená",J112,0)</f>
        <v>0</v>
      </c>
      <c r="BI112" s="141">
        <f>IF(N112="nulová",J112,0)</f>
        <v>0</v>
      </c>
      <c r="BJ112" s="18" t="s">
        <v>78</v>
      </c>
      <c r="BK112" s="141">
        <f>ROUND(I112*H112,2)</f>
        <v>0</v>
      </c>
      <c r="BL112" s="18" t="s">
        <v>167</v>
      </c>
      <c r="BM112" s="140" t="s">
        <v>174</v>
      </c>
    </row>
    <row r="113" spans="2:47" s="1" customFormat="1" ht="11.25">
      <c r="B113" s="33"/>
      <c r="D113" s="142" t="s">
        <v>123</v>
      </c>
      <c r="F113" s="143" t="s">
        <v>175</v>
      </c>
      <c r="I113" s="144"/>
      <c r="L113" s="33"/>
      <c r="M113" s="145"/>
      <c r="T113" s="54"/>
      <c r="AT113" s="18" t="s">
        <v>123</v>
      </c>
      <c r="AU113" s="18" t="s">
        <v>82</v>
      </c>
    </row>
    <row r="114" spans="2:51" s="12" customFormat="1" ht="11.25">
      <c r="B114" s="146"/>
      <c r="D114" s="147" t="s">
        <v>125</v>
      </c>
      <c r="E114" s="148" t="s">
        <v>3</v>
      </c>
      <c r="F114" s="149" t="s">
        <v>176</v>
      </c>
      <c r="H114" s="150">
        <v>0.9</v>
      </c>
      <c r="I114" s="151"/>
      <c r="L114" s="146"/>
      <c r="M114" s="152"/>
      <c r="T114" s="153"/>
      <c r="AT114" s="148" t="s">
        <v>125</v>
      </c>
      <c r="AU114" s="148" t="s">
        <v>82</v>
      </c>
      <c r="AV114" s="12" t="s">
        <v>82</v>
      </c>
      <c r="AW114" s="12" t="s">
        <v>34</v>
      </c>
      <c r="AX114" s="12" t="s">
        <v>78</v>
      </c>
      <c r="AY114" s="148" t="s">
        <v>113</v>
      </c>
    </row>
    <row r="115" spans="2:65" s="1" customFormat="1" ht="24.2" customHeight="1">
      <c r="B115" s="128"/>
      <c r="C115" s="129" t="s">
        <v>177</v>
      </c>
      <c r="D115" s="129" t="s">
        <v>116</v>
      </c>
      <c r="E115" s="130" t="s">
        <v>178</v>
      </c>
      <c r="F115" s="131" t="s">
        <v>179</v>
      </c>
      <c r="G115" s="132" t="s">
        <v>180</v>
      </c>
      <c r="H115" s="133">
        <v>12</v>
      </c>
      <c r="I115" s="134"/>
      <c r="J115" s="135">
        <f>ROUND(I115*H115,2)</f>
        <v>0</v>
      </c>
      <c r="K115" s="131" t="s">
        <v>120</v>
      </c>
      <c r="L115" s="33"/>
      <c r="M115" s="136" t="s">
        <v>3</v>
      </c>
      <c r="N115" s="137" t="s">
        <v>44</v>
      </c>
      <c r="P115" s="138">
        <f>O115*H115</f>
        <v>0</v>
      </c>
      <c r="Q115" s="138">
        <v>0</v>
      </c>
      <c r="R115" s="138">
        <f>Q115*H115</f>
        <v>0</v>
      </c>
      <c r="S115" s="138">
        <v>0.017</v>
      </c>
      <c r="T115" s="139">
        <f>S115*H115</f>
        <v>0.20400000000000001</v>
      </c>
      <c r="AR115" s="140" t="s">
        <v>167</v>
      </c>
      <c r="AT115" s="140" t="s">
        <v>116</v>
      </c>
      <c r="AU115" s="140" t="s">
        <v>82</v>
      </c>
      <c r="AY115" s="18" t="s">
        <v>113</v>
      </c>
      <c r="BE115" s="141">
        <f>IF(N115="základní",J115,0)</f>
        <v>0</v>
      </c>
      <c r="BF115" s="141">
        <f>IF(N115="snížená",J115,0)</f>
        <v>0</v>
      </c>
      <c r="BG115" s="141">
        <f>IF(N115="zákl. přenesená",J115,0)</f>
        <v>0</v>
      </c>
      <c r="BH115" s="141">
        <f>IF(N115="sníž. přenesená",J115,0)</f>
        <v>0</v>
      </c>
      <c r="BI115" s="141">
        <f>IF(N115="nulová",J115,0)</f>
        <v>0</v>
      </c>
      <c r="BJ115" s="18" t="s">
        <v>78</v>
      </c>
      <c r="BK115" s="141">
        <f>ROUND(I115*H115,2)</f>
        <v>0</v>
      </c>
      <c r="BL115" s="18" t="s">
        <v>167</v>
      </c>
      <c r="BM115" s="140" t="s">
        <v>181</v>
      </c>
    </row>
    <row r="116" spans="2:47" s="1" customFormat="1" ht="11.25">
      <c r="B116" s="33"/>
      <c r="D116" s="142" t="s">
        <v>123</v>
      </c>
      <c r="F116" s="143" t="s">
        <v>182</v>
      </c>
      <c r="I116" s="144"/>
      <c r="L116" s="33"/>
      <c r="M116" s="145"/>
      <c r="T116" s="54"/>
      <c r="AT116" s="18" t="s">
        <v>123</v>
      </c>
      <c r="AU116" s="18" t="s">
        <v>82</v>
      </c>
    </row>
    <row r="117" spans="2:51" s="12" customFormat="1" ht="11.25">
      <c r="B117" s="146"/>
      <c r="D117" s="147" t="s">
        <v>125</v>
      </c>
      <c r="E117" s="148" t="s">
        <v>3</v>
      </c>
      <c r="F117" s="149" t="s">
        <v>183</v>
      </c>
      <c r="H117" s="150">
        <v>12</v>
      </c>
      <c r="I117" s="151"/>
      <c r="L117" s="146"/>
      <c r="M117" s="152"/>
      <c r="T117" s="153"/>
      <c r="AT117" s="148" t="s">
        <v>125</v>
      </c>
      <c r="AU117" s="148" t="s">
        <v>82</v>
      </c>
      <c r="AV117" s="12" t="s">
        <v>82</v>
      </c>
      <c r="AW117" s="12" t="s">
        <v>34</v>
      </c>
      <c r="AX117" s="12" t="s">
        <v>78</v>
      </c>
      <c r="AY117" s="148" t="s">
        <v>113</v>
      </c>
    </row>
    <row r="118" spans="2:65" s="1" customFormat="1" ht="24.2" customHeight="1">
      <c r="B118" s="128"/>
      <c r="C118" s="129" t="s">
        <v>184</v>
      </c>
      <c r="D118" s="129" t="s">
        <v>116</v>
      </c>
      <c r="E118" s="130" t="s">
        <v>185</v>
      </c>
      <c r="F118" s="131" t="s">
        <v>186</v>
      </c>
      <c r="G118" s="132" t="s">
        <v>166</v>
      </c>
      <c r="H118" s="133">
        <v>4.765</v>
      </c>
      <c r="I118" s="134"/>
      <c r="J118" s="135">
        <f>ROUND(I118*H118,2)</f>
        <v>0</v>
      </c>
      <c r="K118" s="131" t="s">
        <v>120</v>
      </c>
      <c r="L118" s="33"/>
      <c r="M118" s="136" t="s">
        <v>3</v>
      </c>
      <c r="N118" s="137" t="s">
        <v>44</v>
      </c>
      <c r="P118" s="138">
        <f>O118*H118</f>
        <v>0</v>
      </c>
      <c r="Q118" s="138">
        <v>0</v>
      </c>
      <c r="R118" s="138">
        <f>Q118*H118</f>
        <v>0</v>
      </c>
      <c r="S118" s="138">
        <v>0.014</v>
      </c>
      <c r="T118" s="139">
        <f>S118*H118</f>
        <v>0.06670999999999999</v>
      </c>
      <c r="AR118" s="140" t="s">
        <v>167</v>
      </c>
      <c r="AT118" s="140" t="s">
        <v>116</v>
      </c>
      <c r="AU118" s="140" t="s">
        <v>82</v>
      </c>
      <c r="AY118" s="18" t="s">
        <v>113</v>
      </c>
      <c r="BE118" s="141">
        <f>IF(N118="základní",J118,0)</f>
        <v>0</v>
      </c>
      <c r="BF118" s="141">
        <f>IF(N118="snížená",J118,0)</f>
        <v>0</v>
      </c>
      <c r="BG118" s="141">
        <f>IF(N118="zákl. přenesená",J118,0)</f>
        <v>0</v>
      </c>
      <c r="BH118" s="141">
        <f>IF(N118="sníž. přenesená",J118,0)</f>
        <v>0</v>
      </c>
      <c r="BI118" s="141">
        <f>IF(N118="nulová",J118,0)</f>
        <v>0</v>
      </c>
      <c r="BJ118" s="18" t="s">
        <v>78</v>
      </c>
      <c r="BK118" s="141">
        <f>ROUND(I118*H118,2)</f>
        <v>0</v>
      </c>
      <c r="BL118" s="18" t="s">
        <v>167</v>
      </c>
      <c r="BM118" s="140" t="s">
        <v>187</v>
      </c>
    </row>
    <row r="119" spans="2:47" s="1" customFormat="1" ht="11.25">
      <c r="B119" s="33"/>
      <c r="D119" s="142" t="s">
        <v>123</v>
      </c>
      <c r="F119" s="143" t="s">
        <v>188</v>
      </c>
      <c r="I119" s="144"/>
      <c r="L119" s="33"/>
      <c r="M119" s="145"/>
      <c r="T119" s="54"/>
      <c r="AT119" s="18" t="s">
        <v>123</v>
      </c>
      <c r="AU119" s="18" t="s">
        <v>82</v>
      </c>
    </row>
    <row r="120" spans="2:51" s="12" customFormat="1" ht="11.25">
      <c r="B120" s="146"/>
      <c r="D120" s="147" t="s">
        <v>125</v>
      </c>
      <c r="E120" s="148" t="s">
        <v>3</v>
      </c>
      <c r="F120" s="149" t="s">
        <v>189</v>
      </c>
      <c r="H120" s="150">
        <v>4.765</v>
      </c>
      <c r="I120" s="151"/>
      <c r="L120" s="146"/>
      <c r="M120" s="152"/>
      <c r="T120" s="153"/>
      <c r="AT120" s="148" t="s">
        <v>125</v>
      </c>
      <c r="AU120" s="148" t="s">
        <v>82</v>
      </c>
      <c r="AV120" s="12" t="s">
        <v>82</v>
      </c>
      <c r="AW120" s="12" t="s">
        <v>34</v>
      </c>
      <c r="AX120" s="12" t="s">
        <v>78</v>
      </c>
      <c r="AY120" s="148" t="s">
        <v>113</v>
      </c>
    </row>
    <row r="121" spans="2:65" s="1" customFormat="1" ht="33" customHeight="1">
      <c r="B121" s="128"/>
      <c r="C121" s="129" t="s">
        <v>9</v>
      </c>
      <c r="D121" s="129" t="s">
        <v>116</v>
      </c>
      <c r="E121" s="130" t="s">
        <v>190</v>
      </c>
      <c r="F121" s="131" t="s">
        <v>191</v>
      </c>
      <c r="G121" s="132" t="s">
        <v>166</v>
      </c>
      <c r="H121" s="133">
        <v>4.765</v>
      </c>
      <c r="I121" s="134"/>
      <c r="J121" s="135">
        <f>ROUND(I121*H121,2)</f>
        <v>0</v>
      </c>
      <c r="K121" s="131" t="s">
        <v>120</v>
      </c>
      <c r="L121" s="33"/>
      <c r="M121" s="136" t="s">
        <v>3</v>
      </c>
      <c r="N121" s="137" t="s">
        <v>44</v>
      </c>
      <c r="P121" s="138">
        <f>O121*H121</f>
        <v>0</v>
      </c>
      <c r="Q121" s="138">
        <v>0</v>
      </c>
      <c r="R121" s="138">
        <f>Q121*H121</f>
        <v>0</v>
      </c>
      <c r="S121" s="138">
        <v>0.04</v>
      </c>
      <c r="T121" s="139">
        <f>S121*H121</f>
        <v>0.1906</v>
      </c>
      <c r="AR121" s="140" t="s">
        <v>167</v>
      </c>
      <c r="AT121" s="140" t="s">
        <v>116</v>
      </c>
      <c r="AU121" s="140" t="s">
        <v>82</v>
      </c>
      <c r="AY121" s="18" t="s">
        <v>113</v>
      </c>
      <c r="BE121" s="141">
        <f>IF(N121="základní",J121,0)</f>
        <v>0</v>
      </c>
      <c r="BF121" s="141">
        <f>IF(N121="snížená",J121,0)</f>
        <v>0</v>
      </c>
      <c r="BG121" s="141">
        <f>IF(N121="zákl. přenesená",J121,0)</f>
        <v>0</v>
      </c>
      <c r="BH121" s="141">
        <f>IF(N121="sníž. přenesená",J121,0)</f>
        <v>0</v>
      </c>
      <c r="BI121" s="141">
        <f>IF(N121="nulová",J121,0)</f>
        <v>0</v>
      </c>
      <c r="BJ121" s="18" t="s">
        <v>78</v>
      </c>
      <c r="BK121" s="141">
        <f>ROUND(I121*H121,2)</f>
        <v>0</v>
      </c>
      <c r="BL121" s="18" t="s">
        <v>167</v>
      </c>
      <c r="BM121" s="140" t="s">
        <v>192</v>
      </c>
    </row>
    <row r="122" spans="2:47" s="1" customFormat="1" ht="11.25">
      <c r="B122" s="33"/>
      <c r="D122" s="142" t="s">
        <v>123</v>
      </c>
      <c r="F122" s="143" t="s">
        <v>193</v>
      </c>
      <c r="I122" s="144"/>
      <c r="L122" s="33"/>
      <c r="M122" s="145"/>
      <c r="T122" s="54"/>
      <c r="AT122" s="18" t="s">
        <v>123</v>
      </c>
      <c r="AU122" s="18" t="s">
        <v>82</v>
      </c>
    </row>
    <row r="123" spans="2:65" s="1" customFormat="1" ht="21.75" customHeight="1">
      <c r="B123" s="128"/>
      <c r="C123" s="129" t="s">
        <v>194</v>
      </c>
      <c r="D123" s="129" t="s">
        <v>116</v>
      </c>
      <c r="E123" s="130" t="s">
        <v>195</v>
      </c>
      <c r="F123" s="131" t="s">
        <v>196</v>
      </c>
      <c r="G123" s="132" t="s">
        <v>197</v>
      </c>
      <c r="H123" s="133">
        <v>10</v>
      </c>
      <c r="I123" s="134"/>
      <c r="J123" s="135">
        <f>ROUND(I123*H123,2)</f>
        <v>0</v>
      </c>
      <c r="K123" s="131" t="s">
        <v>198</v>
      </c>
      <c r="L123" s="33"/>
      <c r="M123" s="136" t="s">
        <v>3</v>
      </c>
      <c r="N123" s="137" t="s">
        <v>44</v>
      </c>
      <c r="P123" s="138">
        <f>O123*H123</f>
        <v>0</v>
      </c>
      <c r="Q123" s="138">
        <v>0</v>
      </c>
      <c r="R123" s="138">
        <f>Q123*H123</f>
        <v>0</v>
      </c>
      <c r="S123" s="138">
        <v>0</v>
      </c>
      <c r="T123" s="139">
        <f>S123*H123</f>
        <v>0</v>
      </c>
      <c r="AR123" s="140" t="s">
        <v>167</v>
      </c>
      <c r="AT123" s="140" t="s">
        <v>116</v>
      </c>
      <c r="AU123" s="140" t="s">
        <v>82</v>
      </c>
      <c r="AY123" s="18" t="s">
        <v>113</v>
      </c>
      <c r="BE123" s="141">
        <f>IF(N123="základní",J123,0)</f>
        <v>0</v>
      </c>
      <c r="BF123" s="141">
        <f>IF(N123="snížená",J123,0)</f>
        <v>0</v>
      </c>
      <c r="BG123" s="141">
        <f>IF(N123="zákl. přenesená",J123,0)</f>
        <v>0</v>
      </c>
      <c r="BH123" s="141">
        <f>IF(N123="sníž. přenesená",J123,0)</f>
        <v>0</v>
      </c>
      <c r="BI123" s="141">
        <f>IF(N123="nulová",J123,0)</f>
        <v>0</v>
      </c>
      <c r="BJ123" s="18" t="s">
        <v>78</v>
      </c>
      <c r="BK123" s="141">
        <f>ROUND(I123*H123,2)</f>
        <v>0</v>
      </c>
      <c r="BL123" s="18" t="s">
        <v>167</v>
      </c>
      <c r="BM123" s="140" t="s">
        <v>199</v>
      </c>
    </row>
    <row r="124" spans="2:65" s="1" customFormat="1" ht="37.9" customHeight="1">
      <c r="B124" s="128"/>
      <c r="C124" s="129" t="s">
        <v>200</v>
      </c>
      <c r="D124" s="129" t="s">
        <v>116</v>
      </c>
      <c r="E124" s="130" t="s">
        <v>201</v>
      </c>
      <c r="F124" s="131" t="s">
        <v>202</v>
      </c>
      <c r="G124" s="132" t="s">
        <v>166</v>
      </c>
      <c r="H124" s="133">
        <v>6</v>
      </c>
      <c r="I124" s="134"/>
      <c r="J124" s="135">
        <f>ROUND(I124*H124,2)</f>
        <v>0</v>
      </c>
      <c r="K124" s="131" t="s">
        <v>120</v>
      </c>
      <c r="L124" s="33"/>
      <c r="M124" s="136" t="s">
        <v>3</v>
      </c>
      <c r="N124" s="137" t="s">
        <v>44</v>
      </c>
      <c r="P124" s="138">
        <f>O124*H124</f>
        <v>0</v>
      </c>
      <c r="Q124" s="138">
        <v>0</v>
      </c>
      <c r="R124" s="138">
        <f>Q124*H124</f>
        <v>0</v>
      </c>
      <c r="S124" s="138">
        <v>0.046</v>
      </c>
      <c r="T124" s="139">
        <f>S124*H124</f>
        <v>0.276</v>
      </c>
      <c r="AR124" s="140" t="s">
        <v>167</v>
      </c>
      <c r="AT124" s="140" t="s">
        <v>116</v>
      </c>
      <c r="AU124" s="140" t="s">
        <v>82</v>
      </c>
      <c r="AY124" s="18" t="s">
        <v>113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8" t="s">
        <v>78</v>
      </c>
      <c r="BK124" s="141">
        <f>ROUND(I124*H124,2)</f>
        <v>0</v>
      </c>
      <c r="BL124" s="18" t="s">
        <v>167</v>
      </c>
      <c r="BM124" s="140" t="s">
        <v>203</v>
      </c>
    </row>
    <row r="125" spans="2:47" s="1" customFormat="1" ht="11.25">
      <c r="B125" s="33"/>
      <c r="D125" s="142" t="s">
        <v>123</v>
      </c>
      <c r="F125" s="143" t="s">
        <v>204</v>
      </c>
      <c r="I125" s="144"/>
      <c r="L125" s="33"/>
      <c r="M125" s="145"/>
      <c r="T125" s="54"/>
      <c r="AT125" s="18" t="s">
        <v>123</v>
      </c>
      <c r="AU125" s="18" t="s">
        <v>82</v>
      </c>
    </row>
    <row r="126" spans="2:51" s="12" customFormat="1" ht="11.25">
      <c r="B126" s="146"/>
      <c r="D126" s="147" t="s">
        <v>125</v>
      </c>
      <c r="E126" s="148" t="s">
        <v>3</v>
      </c>
      <c r="F126" s="149" t="s">
        <v>205</v>
      </c>
      <c r="H126" s="150">
        <v>6</v>
      </c>
      <c r="I126" s="151"/>
      <c r="L126" s="146"/>
      <c r="M126" s="152"/>
      <c r="T126" s="153"/>
      <c r="AT126" s="148" t="s">
        <v>125</v>
      </c>
      <c r="AU126" s="148" t="s">
        <v>82</v>
      </c>
      <c r="AV126" s="12" t="s">
        <v>82</v>
      </c>
      <c r="AW126" s="12" t="s">
        <v>34</v>
      </c>
      <c r="AX126" s="12" t="s">
        <v>78</v>
      </c>
      <c r="AY126" s="148" t="s">
        <v>113</v>
      </c>
    </row>
    <row r="127" spans="2:65" s="1" customFormat="1" ht="44.25" customHeight="1">
      <c r="B127" s="128"/>
      <c r="C127" s="129" t="s">
        <v>206</v>
      </c>
      <c r="D127" s="129" t="s">
        <v>116</v>
      </c>
      <c r="E127" s="130" t="s">
        <v>207</v>
      </c>
      <c r="F127" s="131" t="s">
        <v>208</v>
      </c>
      <c r="G127" s="132" t="s">
        <v>166</v>
      </c>
      <c r="H127" s="133">
        <v>15.5</v>
      </c>
      <c r="I127" s="134"/>
      <c r="J127" s="135">
        <f>ROUND(I127*H127,2)</f>
        <v>0</v>
      </c>
      <c r="K127" s="131" t="s">
        <v>120</v>
      </c>
      <c r="L127" s="33"/>
      <c r="M127" s="136" t="s">
        <v>3</v>
      </c>
      <c r="N127" s="137" t="s">
        <v>44</v>
      </c>
      <c r="P127" s="138">
        <f>O127*H127</f>
        <v>0</v>
      </c>
      <c r="Q127" s="138">
        <v>0</v>
      </c>
      <c r="R127" s="138">
        <f>Q127*H127</f>
        <v>0</v>
      </c>
      <c r="S127" s="138">
        <v>0.059</v>
      </c>
      <c r="T127" s="139">
        <f>S127*H127</f>
        <v>0.9145</v>
      </c>
      <c r="AR127" s="140" t="s">
        <v>167</v>
      </c>
      <c r="AT127" s="140" t="s">
        <v>116</v>
      </c>
      <c r="AU127" s="140" t="s">
        <v>82</v>
      </c>
      <c r="AY127" s="18" t="s">
        <v>113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8" t="s">
        <v>78</v>
      </c>
      <c r="BK127" s="141">
        <f>ROUND(I127*H127,2)</f>
        <v>0</v>
      </c>
      <c r="BL127" s="18" t="s">
        <v>167</v>
      </c>
      <c r="BM127" s="140" t="s">
        <v>209</v>
      </c>
    </row>
    <row r="128" spans="2:47" s="1" customFormat="1" ht="11.25">
      <c r="B128" s="33"/>
      <c r="D128" s="142" t="s">
        <v>123</v>
      </c>
      <c r="F128" s="143" t="s">
        <v>210</v>
      </c>
      <c r="I128" s="144"/>
      <c r="L128" s="33"/>
      <c r="M128" s="145"/>
      <c r="T128" s="54"/>
      <c r="AT128" s="18" t="s">
        <v>123</v>
      </c>
      <c r="AU128" s="18" t="s">
        <v>82</v>
      </c>
    </row>
    <row r="129" spans="2:51" s="12" customFormat="1" ht="11.25">
      <c r="B129" s="146"/>
      <c r="D129" s="147" t="s">
        <v>125</v>
      </c>
      <c r="E129" s="148" t="s">
        <v>3</v>
      </c>
      <c r="F129" s="149" t="s">
        <v>211</v>
      </c>
      <c r="H129" s="150">
        <v>15.5</v>
      </c>
      <c r="I129" s="151"/>
      <c r="L129" s="146"/>
      <c r="M129" s="152"/>
      <c r="T129" s="153"/>
      <c r="AT129" s="148" t="s">
        <v>125</v>
      </c>
      <c r="AU129" s="148" t="s">
        <v>82</v>
      </c>
      <c r="AV129" s="12" t="s">
        <v>82</v>
      </c>
      <c r="AW129" s="12" t="s">
        <v>34</v>
      </c>
      <c r="AX129" s="12" t="s">
        <v>78</v>
      </c>
      <c r="AY129" s="148" t="s">
        <v>113</v>
      </c>
    </row>
    <row r="130" spans="2:65" s="1" customFormat="1" ht="24.2" customHeight="1">
      <c r="B130" s="128"/>
      <c r="C130" s="129" t="s">
        <v>167</v>
      </c>
      <c r="D130" s="129" t="s">
        <v>116</v>
      </c>
      <c r="E130" s="130" t="s">
        <v>212</v>
      </c>
      <c r="F130" s="131" t="s">
        <v>213</v>
      </c>
      <c r="G130" s="132" t="s">
        <v>214</v>
      </c>
      <c r="H130" s="133">
        <v>30</v>
      </c>
      <c r="I130" s="134"/>
      <c r="J130" s="135">
        <f>ROUND(I130*H130,2)</f>
        <v>0</v>
      </c>
      <c r="K130" s="131" t="s">
        <v>120</v>
      </c>
      <c r="L130" s="33"/>
      <c r="M130" s="136" t="s">
        <v>3</v>
      </c>
      <c r="N130" s="137" t="s">
        <v>44</v>
      </c>
      <c r="P130" s="138">
        <f>O130*H130</f>
        <v>0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167</v>
      </c>
      <c r="AT130" s="140" t="s">
        <v>116</v>
      </c>
      <c r="AU130" s="140" t="s">
        <v>82</v>
      </c>
      <c r="AY130" s="18" t="s">
        <v>113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8" t="s">
        <v>78</v>
      </c>
      <c r="BK130" s="141">
        <f>ROUND(I130*H130,2)</f>
        <v>0</v>
      </c>
      <c r="BL130" s="18" t="s">
        <v>167</v>
      </c>
      <c r="BM130" s="140" t="s">
        <v>215</v>
      </c>
    </row>
    <row r="131" spans="2:47" s="1" customFormat="1" ht="11.25">
      <c r="B131" s="33"/>
      <c r="D131" s="142" t="s">
        <v>123</v>
      </c>
      <c r="F131" s="143" t="s">
        <v>216</v>
      </c>
      <c r="I131" s="144"/>
      <c r="L131" s="33"/>
      <c r="M131" s="145"/>
      <c r="T131" s="54"/>
      <c r="AT131" s="18" t="s">
        <v>123</v>
      </c>
      <c r="AU131" s="18" t="s">
        <v>82</v>
      </c>
    </row>
    <row r="132" spans="2:47" s="1" customFormat="1" ht="19.5">
      <c r="B132" s="33"/>
      <c r="D132" s="147" t="s">
        <v>217</v>
      </c>
      <c r="F132" s="161" t="s">
        <v>218</v>
      </c>
      <c r="I132" s="144"/>
      <c r="L132" s="33"/>
      <c r="M132" s="145"/>
      <c r="T132" s="54"/>
      <c r="AT132" s="18" t="s">
        <v>217</v>
      </c>
      <c r="AU132" s="18" t="s">
        <v>82</v>
      </c>
    </row>
    <row r="133" spans="2:51" s="12" customFormat="1" ht="11.25">
      <c r="B133" s="146"/>
      <c r="D133" s="147" t="s">
        <v>125</v>
      </c>
      <c r="E133" s="148" t="s">
        <v>3</v>
      </c>
      <c r="F133" s="149" t="s">
        <v>219</v>
      </c>
      <c r="H133" s="150">
        <v>30</v>
      </c>
      <c r="I133" s="151"/>
      <c r="L133" s="146"/>
      <c r="M133" s="152"/>
      <c r="T133" s="153"/>
      <c r="AT133" s="148" t="s">
        <v>125</v>
      </c>
      <c r="AU133" s="148" t="s">
        <v>82</v>
      </c>
      <c r="AV133" s="12" t="s">
        <v>82</v>
      </c>
      <c r="AW133" s="12" t="s">
        <v>34</v>
      </c>
      <c r="AX133" s="12" t="s">
        <v>78</v>
      </c>
      <c r="AY133" s="148" t="s">
        <v>113</v>
      </c>
    </row>
    <row r="134" spans="2:65" s="1" customFormat="1" ht="49.15" customHeight="1">
      <c r="B134" s="128"/>
      <c r="C134" s="129" t="s">
        <v>220</v>
      </c>
      <c r="D134" s="129" t="s">
        <v>116</v>
      </c>
      <c r="E134" s="130" t="s">
        <v>221</v>
      </c>
      <c r="F134" s="131" t="s">
        <v>222</v>
      </c>
      <c r="G134" s="132" t="s">
        <v>180</v>
      </c>
      <c r="H134" s="133">
        <v>2.6</v>
      </c>
      <c r="I134" s="134"/>
      <c r="J134" s="135">
        <f>ROUND(I134*H134,2)</f>
        <v>0</v>
      </c>
      <c r="K134" s="131" t="s">
        <v>120</v>
      </c>
      <c r="L134" s="33"/>
      <c r="M134" s="136" t="s">
        <v>3</v>
      </c>
      <c r="N134" s="137" t="s">
        <v>44</v>
      </c>
      <c r="P134" s="138">
        <f>O134*H134</f>
        <v>0</v>
      </c>
      <c r="Q134" s="138">
        <v>0</v>
      </c>
      <c r="R134" s="138">
        <f>Q134*H134</f>
        <v>0</v>
      </c>
      <c r="S134" s="138">
        <v>0.065</v>
      </c>
      <c r="T134" s="139">
        <f>S134*H134</f>
        <v>0.169</v>
      </c>
      <c r="AR134" s="140" t="s">
        <v>121</v>
      </c>
      <c r="AT134" s="140" t="s">
        <v>116</v>
      </c>
      <c r="AU134" s="140" t="s">
        <v>82</v>
      </c>
      <c r="AY134" s="18" t="s">
        <v>113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8" t="s">
        <v>78</v>
      </c>
      <c r="BK134" s="141">
        <f>ROUND(I134*H134,2)</f>
        <v>0</v>
      </c>
      <c r="BL134" s="18" t="s">
        <v>121</v>
      </c>
      <c r="BM134" s="140" t="s">
        <v>223</v>
      </c>
    </row>
    <row r="135" spans="2:47" s="1" customFormat="1" ht="11.25">
      <c r="B135" s="33"/>
      <c r="D135" s="142" t="s">
        <v>123</v>
      </c>
      <c r="F135" s="143" t="s">
        <v>224</v>
      </c>
      <c r="I135" s="144"/>
      <c r="L135" s="33"/>
      <c r="M135" s="145"/>
      <c r="T135" s="54"/>
      <c r="AT135" s="18" t="s">
        <v>123</v>
      </c>
      <c r="AU135" s="18" t="s">
        <v>82</v>
      </c>
    </row>
    <row r="136" spans="2:51" s="12" customFormat="1" ht="11.25">
      <c r="B136" s="146"/>
      <c r="D136" s="147" t="s">
        <v>125</v>
      </c>
      <c r="E136" s="148" t="s">
        <v>3</v>
      </c>
      <c r="F136" s="149" t="s">
        <v>225</v>
      </c>
      <c r="H136" s="150">
        <v>2.6</v>
      </c>
      <c r="I136" s="151"/>
      <c r="L136" s="146"/>
      <c r="M136" s="152"/>
      <c r="T136" s="153"/>
      <c r="AT136" s="148" t="s">
        <v>125</v>
      </c>
      <c r="AU136" s="148" t="s">
        <v>82</v>
      </c>
      <c r="AV136" s="12" t="s">
        <v>82</v>
      </c>
      <c r="AW136" s="12" t="s">
        <v>34</v>
      </c>
      <c r="AX136" s="12" t="s">
        <v>78</v>
      </c>
      <c r="AY136" s="148" t="s">
        <v>113</v>
      </c>
    </row>
    <row r="137" spans="2:65" s="1" customFormat="1" ht="37.9" customHeight="1">
      <c r="B137" s="128"/>
      <c r="C137" s="129" t="s">
        <v>226</v>
      </c>
      <c r="D137" s="129" t="s">
        <v>116</v>
      </c>
      <c r="E137" s="130" t="s">
        <v>227</v>
      </c>
      <c r="F137" s="131" t="s">
        <v>228</v>
      </c>
      <c r="G137" s="132" t="s">
        <v>180</v>
      </c>
      <c r="H137" s="133">
        <v>2</v>
      </c>
      <c r="I137" s="134"/>
      <c r="J137" s="135">
        <f>ROUND(I137*H137,2)</f>
        <v>0</v>
      </c>
      <c r="K137" s="131" t="s">
        <v>120</v>
      </c>
      <c r="L137" s="33"/>
      <c r="M137" s="136" t="s">
        <v>3</v>
      </c>
      <c r="N137" s="137" t="s">
        <v>44</v>
      </c>
      <c r="P137" s="138">
        <f>O137*H137</f>
        <v>0</v>
      </c>
      <c r="Q137" s="138">
        <v>0.01257335</v>
      </c>
      <c r="R137" s="138">
        <f>Q137*H137</f>
        <v>0.0251467</v>
      </c>
      <c r="S137" s="138">
        <v>0</v>
      </c>
      <c r="T137" s="139">
        <f>S137*H137</f>
        <v>0</v>
      </c>
      <c r="AR137" s="140" t="s">
        <v>121</v>
      </c>
      <c r="AT137" s="140" t="s">
        <v>116</v>
      </c>
      <c r="AU137" s="140" t="s">
        <v>82</v>
      </c>
      <c r="AY137" s="18" t="s">
        <v>113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8" t="s">
        <v>78</v>
      </c>
      <c r="BK137" s="141">
        <f>ROUND(I137*H137,2)</f>
        <v>0</v>
      </c>
      <c r="BL137" s="18" t="s">
        <v>121</v>
      </c>
      <c r="BM137" s="140" t="s">
        <v>229</v>
      </c>
    </row>
    <row r="138" spans="2:47" s="1" customFormat="1" ht="11.25">
      <c r="B138" s="33"/>
      <c r="D138" s="142" t="s">
        <v>123</v>
      </c>
      <c r="F138" s="143" t="s">
        <v>230</v>
      </c>
      <c r="I138" s="144"/>
      <c r="L138" s="33"/>
      <c r="M138" s="145"/>
      <c r="T138" s="54"/>
      <c r="AT138" s="18" t="s">
        <v>123</v>
      </c>
      <c r="AU138" s="18" t="s">
        <v>82</v>
      </c>
    </row>
    <row r="139" spans="2:51" s="12" customFormat="1" ht="11.25">
      <c r="B139" s="146"/>
      <c r="D139" s="147" t="s">
        <v>125</v>
      </c>
      <c r="E139" s="148" t="s">
        <v>3</v>
      </c>
      <c r="F139" s="149" t="s">
        <v>231</v>
      </c>
      <c r="H139" s="150">
        <v>2</v>
      </c>
      <c r="I139" s="151"/>
      <c r="L139" s="146"/>
      <c r="M139" s="152"/>
      <c r="T139" s="153"/>
      <c r="AT139" s="148" t="s">
        <v>125</v>
      </c>
      <c r="AU139" s="148" t="s">
        <v>82</v>
      </c>
      <c r="AV139" s="12" t="s">
        <v>82</v>
      </c>
      <c r="AW139" s="12" t="s">
        <v>34</v>
      </c>
      <c r="AX139" s="12" t="s">
        <v>78</v>
      </c>
      <c r="AY139" s="148" t="s">
        <v>113</v>
      </c>
    </row>
    <row r="140" spans="2:63" s="11" customFormat="1" ht="20.85" customHeight="1">
      <c r="B140" s="116"/>
      <c r="D140" s="117" t="s">
        <v>72</v>
      </c>
      <c r="E140" s="126" t="s">
        <v>232</v>
      </c>
      <c r="F140" s="126" t="s">
        <v>233</v>
      </c>
      <c r="I140" s="119"/>
      <c r="J140" s="127">
        <f>BK140</f>
        <v>0</v>
      </c>
      <c r="L140" s="116"/>
      <c r="M140" s="121"/>
      <c r="P140" s="122">
        <f>SUM(P141:P151)</f>
        <v>0</v>
      </c>
      <c r="R140" s="122">
        <f>SUM(R141:R151)</f>
        <v>0</v>
      </c>
      <c r="T140" s="123">
        <f>SUM(T141:T151)</f>
        <v>0</v>
      </c>
      <c r="AR140" s="117" t="s">
        <v>78</v>
      </c>
      <c r="AT140" s="124" t="s">
        <v>72</v>
      </c>
      <c r="AU140" s="124" t="s">
        <v>82</v>
      </c>
      <c r="AY140" s="117" t="s">
        <v>113</v>
      </c>
      <c r="BK140" s="125">
        <f>SUM(BK141:BK151)</f>
        <v>0</v>
      </c>
    </row>
    <row r="141" spans="2:65" s="1" customFormat="1" ht="44.25" customHeight="1">
      <c r="B141" s="128"/>
      <c r="C141" s="129" t="s">
        <v>234</v>
      </c>
      <c r="D141" s="129" t="s">
        <v>116</v>
      </c>
      <c r="E141" s="130" t="s">
        <v>235</v>
      </c>
      <c r="F141" s="131" t="s">
        <v>236</v>
      </c>
      <c r="G141" s="132" t="s">
        <v>237</v>
      </c>
      <c r="H141" s="133">
        <v>29.439</v>
      </c>
      <c r="I141" s="134"/>
      <c r="J141" s="135">
        <f>ROUND(I141*H141,2)</f>
        <v>0</v>
      </c>
      <c r="K141" s="131" t="s">
        <v>120</v>
      </c>
      <c r="L141" s="33"/>
      <c r="M141" s="136" t="s">
        <v>3</v>
      </c>
      <c r="N141" s="137" t="s">
        <v>44</v>
      </c>
      <c r="P141" s="138">
        <f>O141*H141</f>
        <v>0</v>
      </c>
      <c r="Q141" s="138">
        <v>0</v>
      </c>
      <c r="R141" s="138">
        <f>Q141*H141</f>
        <v>0</v>
      </c>
      <c r="S141" s="138">
        <v>0</v>
      </c>
      <c r="T141" s="139">
        <f>S141*H141</f>
        <v>0</v>
      </c>
      <c r="AR141" s="140" t="s">
        <v>121</v>
      </c>
      <c r="AT141" s="140" t="s">
        <v>116</v>
      </c>
      <c r="AU141" s="140" t="s">
        <v>135</v>
      </c>
      <c r="AY141" s="18" t="s">
        <v>113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8" t="s">
        <v>78</v>
      </c>
      <c r="BK141" s="141">
        <f>ROUND(I141*H141,2)</f>
        <v>0</v>
      </c>
      <c r="BL141" s="18" t="s">
        <v>121</v>
      </c>
      <c r="BM141" s="140" t="s">
        <v>238</v>
      </c>
    </row>
    <row r="142" spans="2:47" s="1" customFormat="1" ht="11.25">
      <c r="B142" s="33"/>
      <c r="D142" s="142" t="s">
        <v>123</v>
      </c>
      <c r="F142" s="143" t="s">
        <v>239</v>
      </c>
      <c r="I142" s="144"/>
      <c r="L142" s="33"/>
      <c r="M142" s="145"/>
      <c r="T142" s="54"/>
      <c r="AT142" s="18" t="s">
        <v>123</v>
      </c>
      <c r="AU142" s="18" t="s">
        <v>135</v>
      </c>
    </row>
    <row r="143" spans="2:65" s="1" customFormat="1" ht="33" customHeight="1">
      <c r="B143" s="128"/>
      <c r="C143" s="129" t="s">
        <v>240</v>
      </c>
      <c r="D143" s="129" t="s">
        <v>116</v>
      </c>
      <c r="E143" s="130" t="s">
        <v>241</v>
      </c>
      <c r="F143" s="131" t="s">
        <v>242</v>
      </c>
      <c r="G143" s="132" t="s">
        <v>237</v>
      </c>
      <c r="H143" s="133">
        <v>29.439</v>
      </c>
      <c r="I143" s="134"/>
      <c r="J143" s="135">
        <f>ROUND(I143*H143,2)</f>
        <v>0</v>
      </c>
      <c r="K143" s="131" t="s">
        <v>120</v>
      </c>
      <c r="L143" s="33"/>
      <c r="M143" s="136" t="s">
        <v>3</v>
      </c>
      <c r="N143" s="137" t="s">
        <v>44</v>
      </c>
      <c r="P143" s="138">
        <f>O143*H143</f>
        <v>0</v>
      </c>
      <c r="Q143" s="138">
        <v>0</v>
      </c>
      <c r="R143" s="138">
        <f>Q143*H143</f>
        <v>0</v>
      </c>
      <c r="S143" s="138">
        <v>0</v>
      </c>
      <c r="T143" s="139">
        <f>S143*H143</f>
        <v>0</v>
      </c>
      <c r="AR143" s="140" t="s">
        <v>121</v>
      </c>
      <c r="AT143" s="140" t="s">
        <v>116</v>
      </c>
      <c r="AU143" s="140" t="s">
        <v>135</v>
      </c>
      <c r="AY143" s="18" t="s">
        <v>113</v>
      </c>
      <c r="BE143" s="141">
        <f>IF(N143="základní",J143,0)</f>
        <v>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8" t="s">
        <v>78</v>
      </c>
      <c r="BK143" s="141">
        <f>ROUND(I143*H143,2)</f>
        <v>0</v>
      </c>
      <c r="BL143" s="18" t="s">
        <v>121</v>
      </c>
      <c r="BM143" s="140" t="s">
        <v>243</v>
      </c>
    </row>
    <row r="144" spans="2:47" s="1" customFormat="1" ht="11.25">
      <c r="B144" s="33"/>
      <c r="D144" s="142" t="s">
        <v>123</v>
      </c>
      <c r="F144" s="143" t="s">
        <v>244</v>
      </c>
      <c r="I144" s="144"/>
      <c r="L144" s="33"/>
      <c r="M144" s="145"/>
      <c r="T144" s="54"/>
      <c r="AT144" s="18" t="s">
        <v>123</v>
      </c>
      <c r="AU144" s="18" t="s">
        <v>135</v>
      </c>
    </row>
    <row r="145" spans="2:65" s="1" customFormat="1" ht="44.25" customHeight="1">
      <c r="B145" s="128"/>
      <c r="C145" s="129" t="s">
        <v>8</v>
      </c>
      <c r="D145" s="129" t="s">
        <v>116</v>
      </c>
      <c r="E145" s="130" t="s">
        <v>245</v>
      </c>
      <c r="F145" s="131" t="s">
        <v>246</v>
      </c>
      <c r="G145" s="132" t="s">
        <v>237</v>
      </c>
      <c r="H145" s="133">
        <v>412.146</v>
      </c>
      <c r="I145" s="134"/>
      <c r="J145" s="135">
        <f>ROUND(I145*H145,2)</f>
        <v>0</v>
      </c>
      <c r="K145" s="131" t="s">
        <v>120</v>
      </c>
      <c r="L145" s="33"/>
      <c r="M145" s="136" t="s">
        <v>3</v>
      </c>
      <c r="N145" s="137" t="s">
        <v>44</v>
      </c>
      <c r="P145" s="138">
        <f>O145*H145</f>
        <v>0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121</v>
      </c>
      <c r="AT145" s="140" t="s">
        <v>116</v>
      </c>
      <c r="AU145" s="140" t="s">
        <v>135</v>
      </c>
      <c r="AY145" s="18" t="s">
        <v>113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8" t="s">
        <v>78</v>
      </c>
      <c r="BK145" s="141">
        <f>ROUND(I145*H145,2)</f>
        <v>0</v>
      </c>
      <c r="BL145" s="18" t="s">
        <v>121</v>
      </c>
      <c r="BM145" s="140" t="s">
        <v>247</v>
      </c>
    </row>
    <row r="146" spans="2:47" s="1" customFormat="1" ht="11.25">
      <c r="B146" s="33"/>
      <c r="D146" s="142" t="s">
        <v>123</v>
      </c>
      <c r="F146" s="143" t="s">
        <v>248</v>
      </c>
      <c r="I146" s="144"/>
      <c r="L146" s="33"/>
      <c r="M146" s="145"/>
      <c r="T146" s="54"/>
      <c r="AT146" s="18" t="s">
        <v>123</v>
      </c>
      <c r="AU146" s="18" t="s">
        <v>135</v>
      </c>
    </row>
    <row r="147" spans="2:47" s="1" customFormat="1" ht="19.5">
      <c r="B147" s="33"/>
      <c r="D147" s="147" t="s">
        <v>217</v>
      </c>
      <c r="F147" s="161" t="s">
        <v>249</v>
      </c>
      <c r="I147" s="144"/>
      <c r="L147" s="33"/>
      <c r="M147" s="145"/>
      <c r="T147" s="54"/>
      <c r="AT147" s="18" t="s">
        <v>217</v>
      </c>
      <c r="AU147" s="18" t="s">
        <v>135</v>
      </c>
    </row>
    <row r="148" spans="2:51" s="12" customFormat="1" ht="11.25">
      <c r="B148" s="146"/>
      <c r="D148" s="147" t="s">
        <v>125</v>
      </c>
      <c r="F148" s="149" t="s">
        <v>250</v>
      </c>
      <c r="H148" s="150">
        <v>412.146</v>
      </c>
      <c r="I148" s="151"/>
      <c r="L148" s="146"/>
      <c r="M148" s="152"/>
      <c r="T148" s="153"/>
      <c r="AT148" s="148" t="s">
        <v>125</v>
      </c>
      <c r="AU148" s="148" t="s">
        <v>135</v>
      </c>
      <c r="AV148" s="12" t="s">
        <v>82</v>
      </c>
      <c r="AW148" s="12" t="s">
        <v>4</v>
      </c>
      <c r="AX148" s="12" t="s">
        <v>78</v>
      </c>
      <c r="AY148" s="148" t="s">
        <v>113</v>
      </c>
    </row>
    <row r="149" spans="2:65" s="1" customFormat="1" ht="44.25" customHeight="1">
      <c r="B149" s="128"/>
      <c r="C149" s="129" t="s">
        <v>251</v>
      </c>
      <c r="D149" s="129" t="s">
        <v>116</v>
      </c>
      <c r="E149" s="130" t="s">
        <v>252</v>
      </c>
      <c r="F149" s="131" t="s">
        <v>253</v>
      </c>
      <c r="G149" s="132" t="s">
        <v>237</v>
      </c>
      <c r="H149" s="133">
        <v>29.439</v>
      </c>
      <c r="I149" s="134"/>
      <c r="J149" s="135">
        <f>ROUND(I149*H149,2)</f>
        <v>0</v>
      </c>
      <c r="K149" s="131" t="s">
        <v>120</v>
      </c>
      <c r="L149" s="33"/>
      <c r="M149" s="136" t="s">
        <v>3</v>
      </c>
      <c r="N149" s="137" t="s">
        <v>44</v>
      </c>
      <c r="P149" s="138">
        <f>O149*H149</f>
        <v>0</v>
      </c>
      <c r="Q149" s="138">
        <v>0</v>
      </c>
      <c r="R149" s="138">
        <f>Q149*H149</f>
        <v>0</v>
      </c>
      <c r="S149" s="138">
        <v>0</v>
      </c>
      <c r="T149" s="139">
        <f>S149*H149</f>
        <v>0</v>
      </c>
      <c r="AR149" s="140" t="s">
        <v>121</v>
      </c>
      <c r="AT149" s="140" t="s">
        <v>116</v>
      </c>
      <c r="AU149" s="140" t="s">
        <v>135</v>
      </c>
      <c r="AY149" s="18" t="s">
        <v>113</v>
      </c>
      <c r="BE149" s="141">
        <f>IF(N149="základní",J149,0)</f>
        <v>0</v>
      </c>
      <c r="BF149" s="141">
        <f>IF(N149="snížená",J149,0)</f>
        <v>0</v>
      </c>
      <c r="BG149" s="141">
        <f>IF(N149="zákl. přenesená",J149,0)</f>
        <v>0</v>
      </c>
      <c r="BH149" s="141">
        <f>IF(N149="sníž. přenesená",J149,0)</f>
        <v>0</v>
      </c>
      <c r="BI149" s="141">
        <f>IF(N149="nulová",J149,0)</f>
        <v>0</v>
      </c>
      <c r="BJ149" s="18" t="s">
        <v>78</v>
      </c>
      <c r="BK149" s="141">
        <f>ROUND(I149*H149,2)</f>
        <v>0</v>
      </c>
      <c r="BL149" s="18" t="s">
        <v>121</v>
      </c>
      <c r="BM149" s="140" t="s">
        <v>254</v>
      </c>
    </row>
    <row r="150" spans="2:47" s="1" customFormat="1" ht="11.25">
      <c r="B150" s="33"/>
      <c r="D150" s="142" t="s">
        <v>123</v>
      </c>
      <c r="F150" s="143" t="s">
        <v>255</v>
      </c>
      <c r="I150" s="144"/>
      <c r="L150" s="33"/>
      <c r="M150" s="145"/>
      <c r="T150" s="54"/>
      <c r="AT150" s="18" t="s">
        <v>123</v>
      </c>
      <c r="AU150" s="18" t="s">
        <v>135</v>
      </c>
    </row>
    <row r="151" spans="2:47" s="1" customFormat="1" ht="19.5">
      <c r="B151" s="33"/>
      <c r="D151" s="147" t="s">
        <v>217</v>
      </c>
      <c r="F151" s="161" t="s">
        <v>256</v>
      </c>
      <c r="I151" s="144"/>
      <c r="L151" s="33"/>
      <c r="M151" s="162"/>
      <c r="N151" s="163"/>
      <c r="O151" s="163"/>
      <c r="P151" s="163"/>
      <c r="Q151" s="163"/>
      <c r="R151" s="163"/>
      <c r="S151" s="163"/>
      <c r="T151" s="164"/>
      <c r="AT151" s="18" t="s">
        <v>217</v>
      </c>
      <c r="AU151" s="18" t="s">
        <v>135</v>
      </c>
    </row>
    <row r="152" spans="2:12" s="1" customFormat="1" ht="6.95" customHeight="1">
      <c r="B152" s="42"/>
      <c r="C152" s="43"/>
      <c r="D152" s="43"/>
      <c r="E152" s="43"/>
      <c r="F152" s="43"/>
      <c r="G152" s="43"/>
      <c r="H152" s="43"/>
      <c r="I152" s="43"/>
      <c r="J152" s="43"/>
      <c r="K152" s="43"/>
      <c r="L152" s="33"/>
    </row>
  </sheetData>
  <autoFilter ref="C81:K151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3_02/971033641"/>
    <hyperlink ref="F91" r:id="rId2" display="https://podminky.urs.cz/item/CS_URS_2023_02/973031336"/>
    <hyperlink ref="F95" r:id="rId3" display="https://podminky.urs.cz/item/CS_URS_2023_02/971033481"/>
    <hyperlink ref="F98" r:id="rId4" display="https://podminky.urs.cz/item/CS_URS_2023_02/962032631"/>
    <hyperlink ref="F101" r:id="rId5" display="https://podminky.urs.cz/item/CS_URS_2023_02/962032314"/>
    <hyperlink ref="F104" r:id="rId6" display="https://podminky.urs.cz/item/CS_URS_2023_02/962032230"/>
    <hyperlink ref="F107" r:id="rId7" display="https://podminky.urs.cz/item/CS_URS_2023_02/971033561"/>
    <hyperlink ref="F110" r:id="rId8" display="https://podminky.urs.cz/item/CS_URS_2023_02/968072455"/>
    <hyperlink ref="F113" r:id="rId9" display="https://podminky.urs.cz/item/CS_URS_2023_02/968062374"/>
    <hyperlink ref="F116" r:id="rId10" display="https://podminky.urs.cz/item/CS_URS_2023_02/762822820"/>
    <hyperlink ref="F119" r:id="rId11" display="https://podminky.urs.cz/item/CS_URS_2023_02/762811811"/>
    <hyperlink ref="F122" r:id="rId12" display="https://podminky.urs.cz/item/CS_URS_2023_02/762841812"/>
    <hyperlink ref="F125" r:id="rId13" display="https://podminky.urs.cz/item/CS_URS_2023_02/978013191"/>
    <hyperlink ref="F128" r:id="rId14" display="https://podminky.urs.cz/item/CS_URS_2023_02/978015391"/>
    <hyperlink ref="F131" r:id="rId15" display="https://podminky.urs.cz/item/CS_URS_2023_02/HZS1292"/>
    <hyperlink ref="F135" r:id="rId16" display="https://podminky.urs.cz/item/CS_URS_2023_02/974031666"/>
    <hyperlink ref="F138" r:id="rId17" display="https://podminky.urs.cz/item/CS_URS_2023_02/975073111"/>
    <hyperlink ref="F142" r:id="rId18" display="https://podminky.urs.cz/item/CS_URS_2023_02/997013154"/>
    <hyperlink ref="F144" r:id="rId19" display="https://podminky.urs.cz/item/CS_URS_2023_02/997013501"/>
    <hyperlink ref="F146" r:id="rId20" display="https://podminky.urs.cz/item/CS_URS_2023_02/997013509"/>
    <hyperlink ref="F150" r:id="rId21" display="https://podminky.urs.cz/item/CS_URS_2023_02/99701363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5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321" t="s">
        <v>6</v>
      </c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8" t="s">
        <v>84</v>
      </c>
      <c r="AZ2" s="165" t="s">
        <v>257</v>
      </c>
      <c r="BA2" s="165" t="s">
        <v>258</v>
      </c>
      <c r="BB2" s="165" t="s">
        <v>166</v>
      </c>
      <c r="BC2" s="165" t="s">
        <v>259</v>
      </c>
      <c r="BD2" s="165" t="s">
        <v>135</v>
      </c>
    </row>
    <row r="3" spans="2:5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  <c r="AZ3" s="165" t="s">
        <v>260</v>
      </c>
      <c r="BA3" s="165" t="s">
        <v>261</v>
      </c>
      <c r="BB3" s="165" t="s">
        <v>166</v>
      </c>
      <c r="BC3" s="165" t="s">
        <v>262</v>
      </c>
      <c r="BD3" s="165" t="s">
        <v>135</v>
      </c>
    </row>
    <row r="4" spans="2:56" ht="24.95" customHeight="1">
      <c r="B4" s="21"/>
      <c r="D4" s="22" t="s">
        <v>88</v>
      </c>
      <c r="L4" s="21"/>
      <c r="M4" s="86" t="s">
        <v>11</v>
      </c>
      <c r="AT4" s="18" t="s">
        <v>4</v>
      </c>
      <c r="AZ4" s="165" t="s">
        <v>263</v>
      </c>
      <c r="BA4" s="165" t="s">
        <v>264</v>
      </c>
      <c r="BB4" s="165" t="s">
        <v>265</v>
      </c>
      <c r="BC4" s="165" t="s">
        <v>266</v>
      </c>
      <c r="BD4" s="165" t="s">
        <v>135</v>
      </c>
    </row>
    <row r="5" spans="2:56" ht="6.95" customHeight="1">
      <c r="B5" s="21"/>
      <c r="L5" s="21"/>
      <c r="AZ5" s="165" t="s">
        <v>267</v>
      </c>
      <c r="BA5" s="165" t="s">
        <v>268</v>
      </c>
      <c r="BB5" s="165" t="s">
        <v>166</v>
      </c>
      <c r="BC5" s="165" t="s">
        <v>269</v>
      </c>
      <c r="BD5" s="165" t="s">
        <v>135</v>
      </c>
    </row>
    <row r="6" spans="2:56" ht="12" customHeight="1">
      <c r="B6" s="21"/>
      <c r="D6" s="28" t="s">
        <v>17</v>
      </c>
      <c r="L6" s="21"/>
      <c r="AZ6" s="165" t="s">
        <v>270</v>
      </c>
      <c r="BA6" s="165" t="s">
        <v>271</v>
      </c>
      <c r="BB6" s="165" t="s">
        <v>265</v>
      </c>
      <c r="BC6" s="165" t="s">
        <v>272</v>
      </c>
      <c r="BD6" s="165" t="s">
        <v>135</v>
      </c>
    </row>
    <row r="7" spans="2:56" ht="16.5" customHeight="1">
      <c r="B7" s="21"/>
      <c r="E7" s="322" t="str">
        <f>'Rekapitulace stavby'!K6</f>
        <v>ZŠ Vítěztví Mariánské Lázně, odborná učebna v podkroví etapa I</v>
      </c>
      <c r="F7" s="323"/>
      <c r="G7" s="323"/>
      <c r="H7" s="323"/>
      <c r="L7" s="21"/>
      <c r="AZ7" s="165" t="s">
        <v>273</v>
      </c>
      <c r="BA7" s="165" t="s">
        <v>274</v>
      </c>
      <c r="BB7" s="165" t="s">
        <v>265</v>
      </c>
      <c r="BC7" s="165" t="s">
        <v>275</v>
      </c>
      <c r="BD7" s="165" t="s">
        <v>135</v>
      </c>
    </row>
    <row r="8" spans="2:56" s="1" customFormat="1" ht="12" customHeight="1">
      <c r="B8" s="33"/>
      <c r="D8" s="28" t="s">
        <v>89</v>
      </c>
      <c r="L8" s="33"/>
      <c r="AZ8" s="165" t="s">
        <v>276</v>
      </c>
      <c r="BA8" s="165" t="s">
        <v>277</v>
      </c>
      <c r="BB8" s="165" t="s">
        <v>265</v>
      </c>
      <c r="BC8" s="165" t="s">
        <v>275</v>
      </c>
      <c r="BD8" s="165" t="s">
        <v>135</v>
      </c>
    </row>
    <row r="9" spans="2:56" s="1" customFormat="1" ht="16.5" customHeight="1">
      <c r="B9" s="33"/>
      <c r="E9" s="303" t="s">
        <v>278</v>
      </c>
      <c r="F9" s="324"/>
      <c r="G9" s="324"/>
      <c r="H9" s="324"/>
      <c r="L9" s="33"/>
      <c r="AZ9" s="165" t="s">
        <v>279</v>
      </c>
      <c r="BA9" s="165" t="s">
        <v>280</v>
      </c>
      <c r="BB9" s="165" t="s">
        <v>166</v>
      </c>
      <c r="BC9" s="165" t="s">
        <v>281</v>
      </c>
      <c r="BD9" s="165" t="s">
        <v>135</v>
      </c>
    </row>
    <row r="10" spans="2:56" s="1" customFormat="1" ht="11.25">
      <c r="B10" s="33"/>
      <c r="L10" s="33"/>
      <c r="AZ10" s="165" t="s">
        <v>282</v>
      </c>
      <c r="BA10" s="165" t="s">
        <v>283</v>
      </c>
      <c r="BB10" s="165" t="s">
        <v>166</v>
      </c>
      <c r="BC10" s="165" t="s">
        <v>284</v>
      </c>
      <c r="BD10" s="165" t="s">
        <v>135</v>
      </c>
    </row>
    <row r="11" spans="2:56" s="1" customFormat="1" ht="12" customHeight="1">
      <c r="B11" s="33"/>
      <c r="D11" s="28" t="s">
        <v>19</v>
      </c>
      <c r="F11" s="26" t="s">
        <v>3</v>
      </c>
      <c r="I11" s="28" t="s">
        <v>21</v>
      </c>
      <c r="J11" s="26" t="s">
        <v>3</v>
      </c>
      <c r="L11" s="33"/>
      <c r="AZ11" s="165" t="s">
        <v>285</v>
      </c>
      <c r="BA11" s="165" t="s">
        <v>286</v>
      </c>
      <c r="BB11" s="165" t="s">
        <v>265</v>
      </c>
      <c r="BC11" s="165" t="s">
        <v>287</v>
      </c>
      <c r="BD11" s="165" t="s">
        <v>135</v>
      </c>
    </row>
    <row r="12" spans="2:56" s="1" customFormat="1" ht="12" customHeight="1">
      <c r="B12" s="33"/>
      <c r="D12" s="28" t="s">
        <v>23</v>
      </c>
      <c r="F12" s="26" t="s">
        <v>24</v>
      </c>
      <c r="I12" s="28" t="s">
        <v>25</v>
      </c>
      <c r="J12" s="50" t="str">
        <f>'Rekapitulace stavby'!AN8</f>
        <v>4. 10. 2023</v>
      </c>
      <c r="L12" s="33"/>
      <c r="AZ12" s="165" t="s">
        <v>288</v>
      </c>
      <c r="BA12" s="165" t="s">
        <v>289</v>
      </c>
      <c r="BB12" s="165" t="s">
        <v>166</v>
      </c>
      <c r="BC12" s="165" t="s">
        <v>290</v>
      </c>
      <c r="BD12" s="165" t="s">
        <v>135</v>
      </c>
    </row>
    <row r="13" spans="2:56" s="1" customFormat="1" ht="10.9" customHeight="1">
      <c r="B13" s="33"/>
      <c r="L13" s="33"/>
      <c r="AZ13" s="165" t="s">
        <v>291</v>
      </c>
      <c r="BA13" s="165" t="s">
        <v>292</v>
      </c>
      <c r="BB13" s="165" t="s">
        <v>166</v>
      </c>
      <c r="BC13" s="165" t="s">
        <v>293</v>
      </c>
      <c r="BD13" s="165" t="s">
        <v>135</v>
      </c>
    </row>
    <row r="14" spans="2:56" s="1" customFormat="1" ht="12" customHeight="1">
      <c r="B14" s="33"/>
      <c r="D14" s="28" t="s">
        <v>27</v>
      </c>
      <c r="I14" s="28" t="s">
        <v>28</v>
      </c>
      <c r="J14" s="26" t="str">
        <f>IF('Rekapitulace stavby'!AN10="","",'Rekapitulace stavby'!AN10)</f>
        <v/>
      </c>
      <c r="L14" s="33"/>
      <c r="AZ14" s="165" t="s">
        <v>294</v>
      </c>
      <c r="BA14" s="165" t="s">
        <v>295</v>
      </c>
      <c r="BB14" s="165" t="s">
        <v>166</v>
      </c>
      <c r="BC14" s="165" t="s">
        <v>296</v>
      </c>
      <c r="BD14" s="165" t="s">
        <v>135</v>
      </c>
    </row>
    <row r="15" spans="2:12" s="1" customFormat="1" ht="18" customHeight="1">
      <c r="B15" s="33"/>
      <c r="E15" s="26" t="str">
        <f>IF('Rekapitulace stavby'!E11="","",'Rekapitulace stavby'!E11)</f>
        <v xml:space="preserve"> </v>
      </c>
      <c r="I15" s="28" t="s">
        <v>29</v>
      </c>
      <c r="J15" s="26" t="str">
        <f>IF('Rekapitulace stavby'!AN11="","",'Rekapitulace stavby'!AN11)</f>
        <v/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30</v>
      </c>
      <c r="I17" s="28" t="s">
        <v>28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25" t="str">
        <f>'Rekapitulace stavby'!E14</f>
        <v>Vyplň údaj</v>
      </c>
      <c r="F18" s="287"/>
      <c r="G18" s="287"/>
      <c r="H18" s="287"/>
      <c r="I18" s="28" t="s">
        <v>29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32</v>
      </c>
      <c r="I20" s="28" t="s">
        <v>28</v>
      </c>
      <c r="J20" s="26" t="s">
        <v>3</v>
      </c>
      <c r="L20" s="33"/>
    </row>
    <row r="21" spans="2:12" s="1" customFormat="1" ht="18" customHeight="1">
      <c r="B21" s="33"/>
      <c r="E21" s="26" t="s">
        <v>33</v>
      </c>
      <c r="I21" s="28" t="s">
        <v>29</v>
      </c>
      <c r="J21" s="26" t="s">
        <v>3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35</v>
      </c>
      <c r="I23" s="28" t="s">
        <v>28</v>
      </c>
      <c r="J23" s="26" t="s">
        <v>3</v>
      </c>
      <c r="L23" s="33"/>
    </row>
    <row r="24" spans="2:12" s="1" customFormat="1" ht="18" customHeight="1">
      <c r="B24" s="33"/>
      <c r="E24" s="26" t="s">
        <v>36</v>
      </c>
      <c r="I24" s="28" t="s">
        <v>29</v>
      </c>
      <c r="J24" s="26" t="s">
        <v>3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37</v>
      </c>
      <c r="L26" s="33"/>
    </row>
    <row r="27" spans="2:12" s="7" customFormat="1" ht="71.25" customHeight="1">
      <c r="B27" s="87"/>
      <c r="E27" s="292" t="s">
        <v>38</v>
      </c>
      <c r="F27" s="292"/>
      <c r="G27" s="292"/>
      <c r="H27" s="292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39</v>
      </c>
      <c r="J30" s="64">
        <f>ROUND(J111,2)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41</v>
      </c>
      <c r="I32" s="36" t="s">
        <v>40</v>
      </c>
      <c r="J32" s="36" t="s">
        <v>42</v>
      </c>
      <c r="L32" s="33"/>
    </row>
    <row r="33" spans="2:12" s="1" customFormat="1" ht="14.45" customHeight="1">
      <c r="B33" s="33"/>
      <c r="D33" s="53" t="s">
        <v>43</v>
      </c>
      <c r="E33" s="28" t="s">
        <v>44</v>
      </c>
      <c r="F33" s="89">
        <f>ROUND((SUM(BE111:BE529)),2)</f>
        <v>0</v>
      </c>
      <c r="I33" s="90">
        <v>0.21</v>
      </c>
      <c r="J33" s="89">
        <f>ROUND(((SUM(BE111:BE529))*I33),2)</f>
        <v>0</v>
      </c>
      <c r="L33" s="33"/>
    </row>
    <row r="34" spans="2:12" s="1" customFormat="1" ht="14.45" customHeight="1">
      <c r="B34" s="33"/>
      <c r="E34" s="28" t="s">
        <v>45</v>
      </c>
      <c r="F34" s="89">
        <f>ROUND((SUM(BF111:BF529)),2)</f>
        <v>0</v>
      </c>
      <c r="I34" s="90">
        <v>0.12</v>
      </c>
      <c r="J34" s="89">
        <f>ROUND(((SUM(BF111:BF529))*I34),2)</f>
        <v>0</v>
      </c>
      <c r="L34" s="33"/>
    </row>
    <row r="35" spans="2:12" s="1" customFormat="1" ht="14.45" customHeight="1" hidden="1">
      <c r="B35" s="33"/>
      <c r="E35" s="28" t="s">
        <v>46</v>
      </c>
      <c r="F35" s="89">
        <f>ROUND((SUM(BG111:BG529)),2)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47</v>
      </c>
      <c r="F36" s="89">
        <f>ROUND((SUM(BH111:BH529)),2)</f>
        <v>0</v>
      </c>
      <c r="I36" s="90">
        <v>0.12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48</v>
      </c>
      <c r="F37" s="89">
        <f>ROUND((SUM(BI111:BI529)),2)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49</v>
      </c>
      <c r="E39" s="55"/>
      <c r="F39" s="55"/>
      <c r="G39" s="93" t="s">
        <v>50</v>
      </c>
      <c r="H39" s="94" t="s">
        <v>51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91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17</v>
      </c>
      <c r="L47" s="33"/>
    </row>
    <row r="48" spans="2:12" s="1" customFormat="1" ht="16.5" customHeight="1">
      <c r="B48" s="33"/>
      <c r="E48" s="322" t="str">
        <f>E7</f>
        <v>ZŠ Vítěztví Mariánské Lázně, odborná učebna v podkroví etapa I</v>
      </c>
      <c r="F48" s="323"/>
      <c r="G48" s="323"/>
      <c r="H48" s="323"/>
      <c r="L48" s="33"/>
    </row>
    <row r="49" spans="2:12" s="1" customFormat="1" ht="12" customHeight="1">
      <c r="B49" s="33"/>
      <c r="C49" s="28" t="s">
        <v>89</v>
      </c>
      <c r="L49" s="33"/>
    </row>
    <row r="50" spans="2:12" s="1" customFormat="1" ht="16.5" customHeight="1">
      <c r="B50" s="33"/>
      <c r="E50" s="303" t="str">
        <f>E9</f>
        <v>2 - Etapa 1 - stav</v>
      </c>
      <c r="F50" s="324"/>
      <c r="G50" s="324"/>
      <c r="H50" s="324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23</v>
      </c>
      <c r="F52" s="26" t="str">
        <f>F12</f>
        <v xml:space="preserve"> </v>
      </c>
      <c r="I52" s="28" t="s">
        <v>25</v>
      </c>
      <c r="J52" s="50" t="str">
        <f>IF(J12="","",J12)</f>
        <v>4. 10. 2023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27</v>
      </c>
      <c r="F54" s="26" t="str">
        <f>E15</f>
        <v xml:space="preserve"> </v>
      </c>
      <c r="I54" s="28" t="s">
        <v>32</v>
      </c>
      <c r="J54" s="31" t="str">
        <f>E21</f>
        <v>Studio PROKON</v>
      </c>
      <c r="L54" s="33"/>
    </row>
    <row r="55" spans="2:12" s="1" customFormat="1" ht="15.2" customHeight="1">
      <c r="B55" s="33"/>
      <c r="C55" s="28" t="s">
        <v>30</v>
      </c>
      <c r="F55" s="26" t="str">
        <f>IF(E18="","",E18)</f>
        <v>Vyplň údaj</v>
      </c>
      <c r="I55" s="28" t="s">
        <v>35</v>
      </c>
      <c r="J55" s="31" t="str">
        <f>E24</f>
        <v>Ing. Tomáš Hrdlička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92</v>
      </c>
      <c r="D57" s="91"/>
      <c r="E57" s="91"/>
      <c r="F57" s="91"/>
      <c r="G57" s="91"/>
      <c r="H57" s="91"/>
      <c r="I57" s="91"/>
      <c r="J57" s="98" t="s">
        <v>93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71</v>
      </c>
      <c r="J59" s="64">
        <f>J111</f>
        <v>0</v>
      </c>
      <c r="L59" s="33"/>
      <c r="AU59" s="18" t="s">
        <v>94</v>
      </c>
    </row>
    <row r="60" spans="2:12" s="8" customFormat="1" ht="24.95" customHeight="1">
      <c r="B60" s="100"/>
      <c r="D60" s="101" t="s">
        <v>95</v>
      </c>
      <c r="E60" s="102"/>
      <c r="F60" s="102"/>
      <c r="G60" s="102"/>
      <c r="H60" s="102"/>
      <c r="I60" s="102"/>
      <c r="J60" s="103">
        <f>J112</f>
        <v>0</v>
      </c>
      <c r="L60" s="100"/>
    </row>
    <row r="61" spans="2:12" s="9" customFormat="1" ht="19.9" customHeight="1">
      <c r="B61" s="104"/>
      <c r="D61" s="105" t="s">
        <v>297</v>
      </c>
      <c r="E61" s="106"/>
      <c r="F61" s="106"/>
      <c r="G61" s="106"/>
      <c r="H61" s="106"/>
      <c r="I61" s="106"/>
      <c r="J61" s="107">
        <f>J113</f>
        <v>0</v>
      </c>
      <c r="L61" s="104"/>
    </row>
    <row r="62" spans="2:12" s="9" customFormat="1" ht="19.9" customHeight="1">
      <c r="B62" s="104"/>
      <c r="D62" s="105" t="s">
        <v>298</v>
      </c>
      <c r="E62" s="106"/>
      <c r="F62" s="106"/>
      <c r="G62" s="106"/>
      <c r="H62" s="106"/>
      <c r="I62" s="106"/>
      <c r="J62" s="107">
        <f>J132</f>
        <v>0</v>
      </c>
      <c r="L62" s="104"/>
    </row>
    <row r="63" spans="2:12" s="9" customFormat="1" ht="14.85" customHeight="1">
      <c r="B63" s="104"/>
      <c r="D63" s="105" t="s">
        <v>299</v>
      </c>
      <c r="E63" s="106"/>
      <c r="F63" s="106"/>
      <c r="G63" s="106"/>
      <c r="H63" s="106"/>
      <c r="I63" s="106"/>
      <c r="J63" s="107">
        <f>J153</f>
        <v>0</v>
      </c>
      <c r="L63" s="104"/>
    </row>
    <row r="64" spans="2:12" s="9" customFormat="1" ht="14.85" customHeight="1">
      <c r="B64" s="104"/>
      <c r="D64" s="105" t="s">
        <v>300</v>
      </c>
      <c r="E64" s="106"/>
      <c r="F64" s="106"/>
      <c r="G64" s="106"/>
      <c r="H64" s="106"/>
      <c r="I64" s="106"/>
      <c r="J64" s="107">
        <f>J167</f>
        <v>0</v>
      </c>
      <c r="L64" s="104"/>
    </row>
    <row r="65" spans="2:12" s="9" customFormat="1" ht="14.85" customHeight="1">
      <c r="B65" s="104"/>
      <c r="D65" s="105" t="s">
        <v>301</v>
      </c>
      <c r="E65" s="106"/>
      <c r="F65" s="106"/>
      <c r="G65" s="106"/>
      <c r="H65" s="106"/>
      <c r="I65" s="106"/>
      <c r="J65" s="107">
        <f>J192</f>
        <v>0</v>
      </c>
      <c r="L65" s="104"/>
    </row>
    <row r="66" spans="2:12" s="9" customFormat="1" ht="19.9" customHeight="1">
      <c r="B66" s="104"/>
      <c r="D66" s="105" t="s">
        <v>302</v>
      </c>
      <c r="E66" s="106"/>
      <c r="F66" s="106"/>
      <c r="G66" s="106"/>
      <c r="H66" s="106"/>
      <c r="I66" s="106"/>
      <c r="J66" s="107">
        <f>J209</f>
        <v>0</v>
      </c>
      <c r="L66" s="104"/>
    </row>
    <row r="67" spans="2:12" s="9" customFormat="1" ht="14.85" customHeight="1">
      <c r="B67" s="104"/>
      <c r="D67" s="105" t="s">
        <v>303</v>
      </c>
      <c r="E67" s="106"/>
      <c r="F67" s="106"/>
      <c r="G67" s="106"/>
      <c r="H67" s="106"/>
      <c r="I67" s="106"/>
      <c r="J67" s="107">
        <f>J210</f>
        <v>0</v>
      </c>
      <c r="L67" s="104"/>
    </row>
    <row r="68" spans="2:12" s="9" customFormat="1" ht="21.75" customHeight="1">
      <c r="B68" s="104"/>
      <c r="D68" s="105" t="s">
        <v>304</v>
      </c>
      <c r="E68" s="106"/>
      <c r="F68" s="106"/>
      <c r="G68" s="106"/>
      <c r="H68" s="106"/>
      <c r="I68" s="106"/>
      <c r="J68" s="107">
        <f>J233</f>
        <v>0</v>
      </c>
      <c r="L68" s="104"/>
    </row>
    <row r="69" spans="2:12" s="9" customFormat="1" ht="14.85" customHeight="1">
      <c r="B69" s="104"/>
      <c r="D69" s="105" t="s">
        <v>305</v>
      </c>
      <c r="E69" s="106"/>
      <c r="F69" s="106"/>
      <c r="G69" s="106"/>
      <c r="H69" s="106"/>
      <c r="I69" s="106"/>
      <c r="J69" s="107">
        <f>J241</f>
        <v>0</v>
      </c>
      <c r="L69" s="104"/>
    </row>
    <row r="70" spans="2:12" s="9" customFormat="1" ht="21.75" customHeight="1">
      <c r="B70" s="104"/>
      <c r="D70" s="105" t="s">
        <v>306</v>
      </c>
      <c r="E70" s="106"/>
      <c r="F70" s="106"/>
      <c r="G70" s="106"/>
      <c r="H70" s="106"/>
      <c r="I70" s="106"/>
      <c r="J70" s="107">
        <f>J254</f>
        <v>0</v>
      </c>
      <c r="L70" s="104"/>
    </row>
    <row r="71" spans="2:12" s="9" customFormat="1" ht="21.75" customHeight="1">
      <c r="B71" s="104"/>
      <c r="D71" s="105" t="s">
        <v>307</v>
      </c>
      <c r="E71" s="106"/>
      <c r="F71" s="106"/>
      <c r="G71" s="106"/>
      <c r="H71" s="106"/>
      <c r="I71" s="106"/>
      <c r="J71" s="107">
        <f>J260</f>
        <v>0</v>
      </c>
      <c r="L71" s="104"/>
    </row>
    <row r="72" spans="2:12" s="9" customFormat="1" ht="21.75" customHeight="1">
      <c r="B72" s="104"/>
      <c r="D72" s="105" t="s">
        <v>308</v>
      </c>
      <c r="E72" s="106"/>
      <c r="F72" s="106"/>
      <c r="G72" s="106"/>
      <c r="H72" s="106"/>
      <c r="I72" s="106"/>
      <c r="J72" s="107">
        <f>J267</f>
        <v>0</v>
      </c>
      <c r="L72" s="104"/>
    </row>
    <row r="73" spans="2:12" s="9" customFormat="1" ht="21.75" customHeight="1">
      <c r="B73" s="104"/>
      <c r="D73" s="105" t="s">
        <v>309</v>
      </c>
      <c r="E73" s="106"/>
      <c r="F73" s="106"/>
      <c r="G73" s="106"/>
      <c r="H73" s="106"/>
      <c r="I73" s="106"/>
      <c r="J73" s="107">
        <f>J278</f>
        <v>0</v>
      </c>
      <c r="L73" s="104"/>
    </row>
    <row r="74" spans="2:12" s="9" customFormat="1" ht="19.9" customHeight="1">
      <c r="B74" s="104"/>
      <c r="D74" s="105" t="s">
        <v>310</v>
      </c>
      <c r="E74" s="106"/>
      <c r="F74" s="106"/>
      <c r="G74" s="106"/>
      <c r="H74" s="106"/>
      <c r="I74" s="106"/>
      <c r="J74" s="107">
        <f>J286</f>
        <v>0</v>
      </c>
      <c r="L74" s="104"/>
    </row>
    <row r="75" spans="2:12" s="9" customFormat="1" ht="19.9" customHeight="1">
      <c r="B75" s="104"/>
      <c r="D75" s="105" t="s">
        <v>311</v>
      </c>
      <c r="E75" s="106"/>
      <c r="F75" s="106"/>
      <c r="G75" s="106"/>
      <c r="H75" s="106"/>
      <c r="I75" s="106"/>
      <c r="J75" s="107">
        <f>J294</f>
        <v>0</v>
      </c>
      <c r="L75" s="104"/>
    </row>
    <row r="76" spans="2:12" s="9" customFormat="1" ht="19.9" customHeight="1">
      <c r="B76" s="104"/>
      <c r="D76" s="105" t="s">
        <v>312</v>
      </c>
      <c r="E76" s="106"/>
      <c r="F76" s="106"/>
      <c r="G76" s="106"/>
      <c r="H76" s="106"/>
      <c r="I76" s="106"/>
      <c r="J76" s="107">
        <f>J318</f>
        <v>0</v>
      </c>
      <c r="L76" s="104"/>
    </row>
    <row r="77" spans="2:12" s="8" customFormat="1" ht="24.95" customHeight="1">
      <c r="B77" s="100"/>
      <c r="D77" s="101" t="s">
        <v>313</v>
      </c>
      <c r="E77" s="102"/>
      <c r="F77" s="102"/>
      <c r="G77" s="102"/>
      <c r="H77" s="102"/>
      <c r="I77" s="102"/>
      <c r="J77" s="103">
        <f>J321</f>
        <v>0</v>
      </c>
      <c r="L77" s="100"/>
    </row>
    <row r="78" spans="2:12" s="9" customFormat="1" ht="19.9" customHeight="1">
      <c r="B78" s="104"/>
      <c r="D78" s="105" t="s">
        <v>314</v>
      </c>
      <c r="E78" s="106"/>
      <c r="F78" s="106"/>
      <c r="G78" s="106"/>
      <c r="H78" s="106"/>
      <c r="I78" s="106"/>
      <c r="J78" s="107">
        <f>J322</f>
        <v>0</v>
      </c>
      <c r="L78" s="104"/>
    </row>
    <row r="79" spans="2:12" s="9" customFormat="1" ht="19.9" customHeight="1">
      <c r="B79" s="104"/>
      <c r="D79" s="105" t="s">
        <v>315</v>
      </c>
      <c r="E79" s="106"/>
      <c r="F79" s="106"/>
      <c r="G79" s="106"/>
      <c r="H79" s="106"/>
      <c r="I79" s="106"/>
      <c r="J79" s="107">
        <f>J338</f>
        <v>0</v>
      </c>
      <c r="L79" s="104"/>
    </row>
    <row r="80" spans="2:12" s="9" customFormat="1" ht="19.9" customHeight="1">
      <c r="B80" s="104"/>
      <c r="D80" s="105" t="s">
        <v>316</v>
      </c>
      <c r="E80" s="106"/>
      <c r="F80" s="106"/>
      <c r="G80" s="106"/>
      <c r="H80" s="106"/>
      <c r="I80" s="106"/>
      <c r="J80" s="107">
        <f>J344</f>
        <v>0</v>
      </c>
      <c r="L80" s="104"/>
    </row>
    <row r="81" spans="2:12" s="9" customFormat="1" ht="14.85" customHeight="1">
      <c r="B81" s="104"/>
      <c r="D81" s="105" t="s">
        <v>317</v>
      </c>
      <c r="E81" s="106"/>
      <c r="F81" s="106"/>
      <c r="G81" s="106"/>
      <c r="H81" s="106"/>
      <c r="I81" s="106"/>
      <c r="J81" s="107">
        <f>J347</f>
        <v>0</v>
      </c>
      <c r="L81" s="104"/>
    </row>
    <row r="82" spans="2:12" s="9" customFormat="1" ht="14.85" customHeight="1">
      <c r="B82" s="104"/>
      <c r="D82" s="105" t="s">
        <v>318</v>
      </c>
      <c r="E82" s="106"/>
      <c r="F82" s="106"/>
      <c r="G82" s="106"/>
      <c r="H82" s="106"/>
      <c r="I82" s="106"/>
      <c r="J82" s="107">
        <f>J355</f>
        <v>0</v>
      </c>
      <c r="L82" s="104"/>
    </row>
    <row r="83" spans="2:12" s="9" customFormat="1" ht="14.85" customHeight="1">
      <c r="B83" s="104"/>
      <c r="D83" s="105" t="s">
        <v>319</v>
      </c>
      <c r="E83" s="106"/>
      <c r="F83" s="106"/>
      <c r="G83" s="106"/>
      <c r="H83" s="106"/>
      <c r="I83" s="106"/>
      <c r="J83" s="107">
        <f>J372</f>
        <v>0</v>
      </c>
      <c r="L83" s="104"/>
    </row>
    <row r="84" spans="2:12" s="9" customFormat="1" ht="19.9" customHeight="1">
      <c r="B84" s="104"/>
      <c r="D84" s="105" t="s">
        <v>320</v>
      </c>
      <c r="E84" s="106"/>
      <c r="F84" s="106"/>
      <c r="G84" s="106"/>
      <c r="H84" s="106"/>
      <c r="I84" s="106"/>
      <c r="J84" s="107">
        <f>J389</f>
        <v>0</v>
      </c>
      <c r="L84" s="104"/>
    </row>
    <row r="85" spans="2:12" s="9" customFormat="1" ht="19.9" customHeight="1">
      <c r="B85" s="104"/>
      <c r="D85" s="105" t="s">
        <v>321</v>
      </c>
      <c r="E85" s="106"/>
      <c r="F85" s="106"/>
      <c r="G85" s="106"/>
      <c r="H85" s="106"/>
      <c r="I85" s="106"/>
      <c r="J85" s="107">
        <f>J397</f>
        <v>0</v>
      </c>
      <c r="L85" s="104"/>
    </row>
    <row r="86" spans="2:12" s="9" customFormat="1" ht="19.9" customHeight="1">
      <c r="B86" s="104"/>
      <c r="D86" s="105" t="s">
        <v>322</v>
      </c>
      <c r="E86" s="106"/>
      <c r="F86" s="106"/>
      <c r="G86" s="106"/>
      <c r="H86" s="106"/>
      <c r="I86" s="106"/>
      <c r="J86" s="107">
        <f>J401</f>
        <v>0</v>
      </c>
      <c r="L86" s="104"/>
    </row>
    <row r="87" spans="2:12" s="9" customFormat="1" ht="14.85" customHeight="1">
      <c r="B87" s="104"/>
      <c r="D87" s="105" t="s">
        <v>323</v>
      </c>
      <c r="E87" s="106"/>
      <c r="F87" s="106"/>
      <c r="G87" s="106"/>
      <c r="H87" s="106"/>
      <c r="I87" s="106"/>
      <c r="J87" s="107">
        <f>J409</f>
        <v>0</v>
      </c>
      <c r="L87" s="104"/>
    </row>
    <row r="88" spans="2:12" s="9" customFormat="1" ht="14.85" customHeight="1">
      <c r="B88" s="104"/>
      <c r="D88" s="105" t="s">
        <v>324</v>
      </c>
      <c r="E88" s="106"/>
      <c r="F88" s="106"/>
      <c r="G88" s="106"/>
      <c r="H88" s="106"/>
      <c r="I88" s="106"/>
      <c r="J88" s="107">
        <f>J419</f>
        <v>0</v>
      </c>
      <c r="L88" s="104"/>
    </row>
    <row r="89" spans="2:12" s="9" customFormat="1" ht="19.9" customHeight="1">
      <c r="B89" s="104"/>
      <c r="D89" s="105" t="s">
        <v>325</v>
      </c>
      <c r="E89" s="106"/>
      <c r="F89" s="106"/>
      <c r="G89" s="106"/>
      <c r="H89" s="106"/>
      <c r="I89" s="106"/>
      <c r="J89" s="107">
        <f>J431</f>
        <v>0</v>
      </c>
      <c r="L89" s="104"/>
    </row>
    <row r="90" spans="2:12" s="9" customFormat="1" ht="19.9" customHeight="1">
      <c r="B90" s="104"/>
      <c r="D90" s="105" t="s">
        <v>326</v>
      </c>
      <c r="E90" s="106"/>
      <c r="F90" s="106"/>
      <c r="G90" s="106"/>
      <c r="H90" s="106"/>
      <c r="I90" s="106"/>
      <c r="J90" s="107">
        <f>J471</f>
        <v>0</v>
      </c>
      <c r="L90" s="104"/>
    </row>
    <row r="91" spans="2:12" s="9" customFormat="1" ht="19.9" customHeight="1">
      <c r="B91" s="104"/>
      <c r="D91" s="105" t="s">
        <v>327</v>
      </c>
      <c r="E91" s="106"/>
      <c r="F91" s="106"/>
      <c r="G91" s="106"/>
      <c r="H91" s="106"/>
      <c r="I91" s="106"/>
      <c r="J91" s="107">
        <f>J498</f>
        <v>0</v>
      </c>
      <c r="L91" s="104"/>
    </row>
    <row r="92" spans="2:12" s="1" customFormat="1" ht="21.75" customHeight="1">
      <c r="B92" s="33"/>
      <c r="L92" s="33"/>
    </row>
    <row r="93" spans="2:12" s="1" customFormat="1" ht="6.95" customHeight="1"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33"/>
    </row>
    <row r="97" spans="2:12" s="1" customFormat="1" ht="6.95" customHeight="1"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33"/>
    </row>
    <row r="98" spans="2:12" s="1" customFormat="1" ht="24.95" customHeight="1">
      <c r="B98" s="33"/>
      <c r="C98" s="22" t="s">
        <v>98</v>
      </c>
      <c r="L98" s="33"/>
    </row>
    <row r="99" spans="2:12" s="1" customFormat="1" ht="6.95" customHeight="1">
      <c r="B99" s="33"/>
      <c r="L99" s="33"/>
    </row>
    <row r="100" spans="2:12" s="1" customFormat="1" ht="12" customHeight="1">
      <c r="B100" s="33"/>
      <c r="C100" s="28" t="s">
        <v>17</v>
      </c>
      <c r="L100" s="33"/>
    </row>
    <row r="101" spans="2:12" s="1" customFormat="1" ht="16.5" customHeight="1">
      <c r="B101" s="33"/>
      <c r="E101" s="322" t="str">
        <f>E7</f>
        <v>ZŠ Vítěztví Mariánské Lázně, odborná učebna v podkroví etapa I</v>
      </c>
      <c r="F101" s="323"/>
      <c r="G101" s="323"/>
      <c r="H101" s="323"/>
      <c r="L101" s="33"/>
    </row>
    <row r="102" spans="2:12" s="1" customFormat="1" ht="12" customHeight="1">
      <c r="B102" s="33"/>
      <c r="C102" s="28" t="s">
        <v>89</v>
      </c>
      <c r="L102" s="33"/>
    </row>
    <row r="103" spans="2:12" s="1" customFormat="1" ht="16.5" customHeight="1">
      <c r="B103" s="33"/>
      <c r="E103" s="303" t="str">
        <f>E9</f>
        <v>2 - Etapa 1 - stav</v>
      </c>
      <c r="F103" s="324"/>
      <c r="G103" s="324"/>
      <c r="H103" s="324"/>
      <c r="L103" s="33"/>
    </row>
    <row r="104" spans="2:12" s="1" customFormat="1" ht="6.95" customHeight="1">
      <c r="B104" s="33"/>
      <c r="L104" s="33"/>
    </row>
    <row r="105" spans="2:12" s="1" customFormat="1" ht="12" customHeight="1">
      <c r="B105" s="33"/>
      <c r="C105" s="28" t="s">
        <v>23</v>
      </c>
      <c r="F105" s="26" t="str">
        <f>F12</f>
        <v xml:space="preserve"> </v>
      </c>
      <c r="I105" s="28" t="s">
        <v>25</v>
      </c>
      <c r="J105" s="50" t="str">
        <f>IF(J12="","",J12)</f>
        <v>4. 10. 2023</v>
      </c>
      <c r="L105" s="33"/>
    </row>
    <row r="106" spans="2:12" s="1" customFormat="1" ht="6.95" customHeight="1">
      <c r="B106" s="33"/>
      <c r="L106" s="33"/>
    </row>
    <row r="107" spans="2:12" s="1" customFormat="1" ht="15.2" customHeight="1">
      <c r="B107" s="33"/>
      <c r="C107" s="28" t="s">
        <v>27</v>
      </c>
      <c r="F107" s="26" t="str">
        <f>E15</f>
        <v xml:space="preserve"> </v>
      </c>
      <c r="I107" s="28" t="s">
        <v>32</v>
      </c>
      <c r="J107" s="31" t="str">
        <f>E21</f>
        <v>Studio PROKON</v>
      </c>
      <c r="L107" s="33"/>
    </row>
    <row r="108" spans="2:12" s="1" customFormat="1" ht="15.2" customHeight="1">
      <c r="B108" s="33"/>
      <c r="C108" s="28" t="s">
        <v>30</v>
      </c>
      <c r="F108" s="26" t="str">
        <f>IF(E18="","",E18)</f>
        <v>Vyplň údaj</v>
      </c>
      <c r="I108" s="28" t="s">
        <v>35</v>
      </c>
      <c r="J108" s="31" t="str">
        <f>E24</f>
        <v>Ing. Tomáš Hrdlička</v>
      </c>
      <c r="L108" s="33"/>
    </row>
    <row r="109" spans="2:12" s="1" customFormat="1" ht="10.35" customHeight="1">
      <c r="B109" s="33"/>
      <c r="L109" s="33"/>
    </row>
    <row r="110" spans="2:20" s="10" customFormat="1" ht="29.25" customHeight="1">
      <c r="B110" s="108"/>
      <c r="C110" s="109" t="s">
        <v>99</v>
      </c>
      <c r="D110" s="110" t="s">
        <v>58</v>
      </c>
      <c r="E110" s="110" t="s">
        <v>54</v>
      </c>
      <c r="F110" s="110" t="s">
        <v>55</v>
      </c>
      <c r="G110" s="110" t="s">
        <v>100</v>
      </c>
      <c r="H110" s="110" t="s">
        <v>101</v>
      </c>
      <c r="I110" s="110" t="s">
        <v>102</v>
      </c>
      <c r="J110" s="110" t="s">
        <v>93</v>
      </c>
      <c r="K110" s="111" t="s">
        <v>103</v>
      </c>
      <c r="L110" s="108"/>
      <c r="M110" s="57" t="s">
        <v>3</v>
      </c>
      <c r="N110" s="58" t="s">
        <v>43</v>
      </c>
      <c r="O110" s="58" t="s">
        <v>104</v>
      </c>
      <c r="P110" s="58" t="s">
        <v>105</v>
      </c>
      <c r="Q110" s="58" t="s">
        <v>106</v>
      </c>
      <c r="R110" s="58" t="s">
        <v>107</v>
      </c>
      <c r="S110" s="58" t="s">
        <v>108</v>
      </c>
      <c r="T110" s="59" t="s">
        <v>109</v>
      </c>
    </row>
    <row r="111" spans="2:63" s="1" customFormat="1" ht="22.9" customHeight="1">
      <c r="B111" s="33"/>
      <c r="C111" s="62" t="s">
        <v>110</v>
      </c>
      <c r="J111" s="112">
        <f>BK111</f>
        <v>0</v>
      </c>
      <c r="L111" s="33"/>
      <c r="M111" s="60"/>
      <c r="N111" s="51"/>
      <c r="O111" s="51"/>
      <c r="P111" s="113">
        <f>P112+P321</f>
        <v>0</v>
      </c>
      <c r="Q111" s="51"/>
      <c r="R111" s="113">
        <f>R112+R321</f>
        <v>68.0830228090997</v>
      </c>
      <c r="S111" s="51"/>
      <c r="T111" s="114">
        <f>T112+T321</f>
        <v>0</v>
      </c>
      <c r="AT111" s="18" t="s">
        <v>72</v>
      </c>
      <c r="AU111" s="18" t="s">
        <v>94</v>
      </c>
      <c r="BK111" s="115">
        <f>BK112+BK321</f>
        <v>0</v>
      </c>
    </row>
    <row r="112" spans="2:63" s="11" customFormat="1" ht="25.9" customHeight="1">
      <c r="B112" s="116"/>
      <c r="D112" s="117" t="s">
        <v>72</v>
      </c>
      <c r="E112" s="118" t="s">
        <v>111</v>
      </c>
      <c r="F112" s="118" t="s">
        <v>112</v>
      </c>
      <c r="I112" s="119"/>
      <c r="J112" s="120">
        <f>BK112</f>
        <v>0</v>
      </c>
      <c r="L112" s="116"/>
      <c r="M112" s="121"/>
      <c r="P112" s="122">
        <f>P113+P132+P209+P286+P294+P318</f>
        <v>0</v>
      </c>
      <c r="R112" s="122">
        <f>R113+R132+R209+R286+R294+R318</f>
        <v>66.1714495777445</v>
      </c>
      <c r="T112" s="123">
        <f>T113+T132+T209+T286+T294+T318</f>
        <v>0</v>
      </c>
      <c r="AR112" s="117" t="s">
        <v>78</v>
      </c>
      <c r="AT112" s="124" t="s">
        <v>72</v>
      </c>
      <c r="AU112" s="124" t="s">
        <v>73</v>
      </c>
      <c r="AY112" s="117" t="s">
        <v>113</v>
      </c>
      <c r="BK112" s="125">
        <f>BK113+BK132+BK209+BK286+BK294+BK318</f>
        <v>0</v>
      </c>
    </row>
    <row r="113" spans="2:63" s="11" customFormat="1" ht="22.9" customHeight="1">
      <c r="B113" s="116"/>
      <c r="D113" s="117" t="s">
        <v>72</v>
      </c>
      <c r="E113" s="126" t="s">
        <v>135</v>
      </c>
      <c r="F113" s="126" t="s">
        <v>328</v>
      </c>
      <c r="I113" s="119"/>
      <c r="J113" s="127">
        <f>BK113</f>
        <v>0</v>
      </c>
      <c r="L113" s="116"/>
      <c r="M113" s="121"/>
      <c r="P113" s="122">
        <f>SUM(P114:P131)</f>
        <v>0</v>
      </c>
      <c r="R113" s="122">
        <f>SUM(R114:R131)</f>
        <v>12.86589845</v>
      </c>
      <c r="T113" s="123">
        <f>SUM(T114:T131)</f>
        <v>0</v>
      </c>
      <c r="AR113" s="117" t="s">
        <v>78</v>
      </c>
      <c r="AT113" s="124" t="s">
        <v>72</v>
      </c>
      <c r="AU113" s="124" t="s">
        <v>78</v>
      </c>
      <c r="AY113" s="117" t="s">
        <v>113</v>
      </c>
      <c r="BK113" s="125">
        <f>SUM(BK114:BK131)</f>
        <v>0</v>
      </c>
    </row>
    <row r="114" spans="2:65" s="1" customFormat="1" ht="37.9" customHeight="1">
      <c r="B114" s="128"/>
      <c r="C114" s="129" t="s">
        <v>78</v>
      </c>
      <c r="D114" s="129" t="s">
        <v>116</v>
      </c>
      <c r="E114" s="130" t="s">
        <v>329</v>
      </c>
      <c r="F114" s="131" t="s">
        <v>330</v>
      </c>
      <c r="G114" s="132" t="s">
        <v>119</v>
      </c>
      <c r="H114" s="133">
        <v>0.383</v>
      </c>
      <c r="I114" s="134"/>
      <c r="J114" s="135">
        <f>ROUND(I114*H114,2)</f>
        <v>0</v>
      </c>
      <c r="K114" s="131" t="s">
        <v>120</v>
      </c>
      <c r="L114" s="33"/>
      <c r="M114" s="136" t="s">
        <v>3</v>
      </c>
      <c r="N114" s="137" t="s">
        <v>44</v>
      </c>
      <c r="P114" s="138">
        <f>O114*H114</f>
        <v>0</v>
      </c>
      <c r="Q114" s="138">
        <v>1.32715</v>
      </c>
      <c r="R114" s="138">
        <f>Q114*H114</f>
        <v>0.5082984500000001</v>
      </c>
      <c r="S114" s="138">
        <v>0</v>
      </c>
      <c r="T114" s="139">
        <f>S114*H114</f>
        <v>0</v>
      </c>
      <c r="AR114" s="140" t="s">
        <v>121</v>
      </c>
      <c r="AT114" s="140" t="s">
        <v>116</v>
      </c>
      <c r="AU114" s="140" t="s">
        <v>82</v>
      </c>
      <c r="AY114" s="18" t="s">
        <v>113</v>
      </c>
      <c r="BE114" s="141">
        <f>IF(N114="základní",J114,0)</f>
        <v>0</v>
      </c>
      <c r="BF114" s="141">
        <f>IF(N114="snížená",J114,0)</f>
        <v>0</v>
      </c>
      <c r="BG114" s="141">
        <f>IF(N114="zákl. přenesená",J114,0)</f>
        <v>0</v>
      </c>
      <c r="BH114" s="141">
        <f>IF(N114="sníž. přenesená",J114,0)</f>
        <v>0</v>
      </c>
      <c r="BI114" s="141">
        <f>IF(N114="nulová",J114,0)</f>
        <v>0</v>
      </c>
      <c r="BJ114" s="18" t="s">
        <v>78</v>
      </c>
      <c r="BK114" s="141">
        <f>ROUND(I114*H114,2)</f>
        <v>0</v>
      </c>
      <c r="BL114" s="18" t="s">
        <v>121</v>
      </c>
      <c r="BM114" s="140" t="s">
        <v>331</v>
      </c>
    </row>
    <row r="115" spans="2:47" s="1" customFormat="1" ht="11.25">
      <c r="B115" s="33"/>
      <c r="D115" s="142" t="s">
        <v>123</v>
      </c>
      <c r="F115" s="143" t="s">
        <v>332</v>
      </c>
      <c r="I115" s="144"/>
      <c r="L115" s="33"/>
      <c r="M115" s="145"/>
      <c r="T115" s="54"/>
      <c r="AT115" s="18" t="s">
        <v>123</v>
      </c>
      <c r="AU115" s="18" t="s">
        <v>82</v>
      </c>
    </row>
    <row r="116" spans="2:51" s="12" customFormat="1" ht="11.25">
      <c r="B116" s="146"/>
      <c r="D116" s="147" t="s">
        <v>125</v>
      </c>
      <c r="E116" s="148" t="s">
        <v>3</v>
      </c>
      <c r="F116" s="149" t="s">
        <v>333</v>
      </c>
      <c r="H116" s="150">
        <v>0.383</v>
      </c>
      <c r="I116" s="151"/>
      <c r="L116" s="146"/>
      <c r="M116" s="152"/>
      <c r="T116" s="153"/>
      <c r="AT116" s="148" t="s">
        <v>125</v>
      </c>
      <c r="AU116" s="148" t="s">
        <v>82</v>
      </c>
      <c r="AV116" s="12" t="s">
        <v>82</v>
      </c>
      <c r="AW116" s="12" t="s">
        <v>34</v>
      </c>
      <c r="AX116" s="12" t="s">
        <v>78</v>
      </c>
      <c r="AY116" s="148" t="s">
        <v>113</v>
      </c>
    </row>
    <row r="117" spans="2:65" s="1" customFormat="1" ht="37.9" customHeight="1">
      <c r="B117" s="128"/>
      <c r="C117" s="129" t="s">
        <v>82</v>
      </c>
      <c r="D117" s="129" t="s">
        <v>116</v>
      </c>
      <c r="E117" s="130" t="s">
        <v>334</v>
      </c>
      <c r="F117" s="131" t="s">
        <v>335</v>
      </c>
      <c r="G117" s="132" t="s">
        <v>131</v>
      </c>
      <c r="H117" s="133">
        <v>16</v>
      </c>
      <c r="I117" s="134"/>
      <c r="J117" s="135">
        <f>ROUND(I117*H117,2)</f>
        <v>0</v>
      </c>
      <c r="K117" s="131" t="s">
        <v>120</v>
      </c>
      <c r="L117" s="33"/>
      <c r="M117" s="136" t="s">
        <v>3</v>
      </c>
      <c r="N117" s="137" t="s">
        <v>44</v>
      </c>
      <c r="P117" s="138">
        <f>O117*H117</f>
        <v>0</v>
      </c>
      <c r="Q117" s="138">
        <v>0.39564</v>
      </c>
      <c r="R117" s="138">
        <f>Q117*H117</f>
        <v>6.33024</v>
      </c>
      <c r="S117" s="138">
        <v>0</v>
      </c>
      <c r="T117" s="139">
        <f>S117*H117</f>
        <v>0</v>
      </c>
      <c r="AR117" s="140" t="s">
        <v>121</v>
      </c>
      <c r="AT117" s="140" t="s">
        <v>116</v>
      </c>
      <c r="AU117" s="140" t="s">
        <v>82</v>
      </c>
      <c r="AY117" s="18" t="s">
        <v>113</v>
      </c>
      <c r="BE117" s="141">
        <f>IF(N117="základní",J117,0)</f>
        <v>0</v>
      </c>
      <c r="BF117" s="141">
        <f>IF(N117="snížená",J117,0)</f>
        <v>0</v>
      </c>
      <c r="BG117" s="141">
        <f>IF(N117="zákl. přenesená",J117,0)</f>
        <v>0</v>
      </c>
      <c r="BH117" s="141">
        <f>IF(N117="sníž. přenesená",J117,0)</f>
        <v>0</v>
      </c>
      <c r="BI117" s="141">
        <f>IF(N117="nulová",J117,0)</f>
        <v>0</v>
      </c>
      <c r="BJ117" s="18" t="s">
        <v>78</v>
      </c>
      <c r="BK117" s="141">
        <f>ROUND(I117*H117,2)</f>
        <v>0</v>
      </c>
      <c r="BL117" s="18" t="s">
        <v>121</v>
      </c>
      <c r="BM117" s="140" t="s">
        <v>336</v>
      </c>
    </row>
    <row r="118" spans="2:47" s="1" customFormat="1" ht="11.25">
      <c r="B118" s="33"/>
      <c r="D118" s="142" t="s">
        <v>123</v>
      </c>
      <c r="F118" s="143" t="s">
        <v>337</v>
      </c>
      <c r="I118" s="144"/>
      <c r="L118" s="33"/>
      <c r="M118" s="145"/>
      <c r="T118" s="54"/>
      <c r="AT118" s="18" t="s">
        <v>123</v>
      </c>
      <c r="AU118" s="18" t="s">
        <v>82</v>
      </c>
    </row>
    <row r="119" spans="2:51" s="12" customFormat="1" ht="11.25">
      <c r="B119" s="146"/>
      <c r="D119" s="147" t="s">
        <v>125</v>
      </c>
      <c r="E119" s="148" t="s">
        <v>3</v>
      </c>
      <c r="F119" s="149" t="s">
        <v>338</v>
      </c>
      <c r="H119" s="150">
        <v>16</v>
      </c>
      <c r="I119" s="151"/>
      <c r="L119" s="146"/>
      <c r="M119" s="152"/>
      <c r="T119" s="153"/>
      <c r="AT119" s="148" t="s">
        <v>125</v>
      </c>
      <c r="AU119" s="148" t="s">
        <v>82</v>
      </c>
      <c r="AV119" s="12" t="s">
        <v>82</v>
      </c>
      <c r="AW119" s="12" t="s">
        <v>34</v>
      </c>
      <c r="AX119" s="12" t="s">
        <v>78</v>
      </c>
      <c r="AY119" s="148" t="s">
        <v>113</v>
      </c>
    </row>
    <row r="120" spans="2:65" s="1" customFormat="1" ht="37.9" customHeight="1">
      <c r="B120" s="128"/>
      <c r="C120" s="129" t="s">
        <v>135</v>
      </c>
      <c r="D120" s="129" t="s">
        <v>116</v>
      </c>
      <c r="E120" s="130" t="s">
        <v>339</v>
      </c>
      <c r="F120" s="131" t="s">
        <v>340</v>
      </c>
      <c r="G120" s="132" t="s">
        <v>131</v>
      </c>
      <c r="H120" s="133">
        <v>32</v>
      </c>
      <c r="I120" s="134"/>
      <c r="J120" s="135">
        <f>ROUND(I120*H120,2)</f>
        <v>0</v>
      </c>
      <c r="K120" s="131" t="s">
        <v>120</v>
      </c>
      <c r="L120" s="33"/>
      <c r="M120" s="136" t="s">
        <v>3</v>
      </c>
      <c r="N120" s="137" t="s">
        <v>44</v>
      </c>
      <c r="P120" s="138">
        <f>O120*H120</f>
        <v>0</v>
      </c>
      <c r="Q120" s="138">
        <v>0.12021</v>
      </c>
      <c r="R120" s="138">
        <f>Q120*H120</f>
        <v>3.84672</v>
      </c>
      <c r="S120" s="138">
        <v>0</v>
      </c>
      <c r="T120" s="139">
        <f>S120*H120</f>
        <v>0</v>
      </c>
      <c r="AR120" s="140" t="s">
        <v>121</v>
      </c>
      <c r="AT120" s="140" t="s">
        <v>116</v>
      </c>
      <c r="AU120" s="140" t="s">
        <v>82</v>
      </c>
      <c r="AY120" s="18" t="s">
        <v>113</v>
      </c>
      <c r="BE120" s="141">
        <f>IF(N120="základní",J120,0)</f>
        <v>0</v>
      </c>
      <c r="BF120" s="141">
        <f>IF(N120="snížená",J120,0)</f>
        <v>0</v>
      </c>
      <c r="BG120" s="141">
        <f>IF(N120="zákl. přenesená",J120,0)</f>
        <v>0</v>
      </c>
      <c r="BH120" s="141">
        <f>IF(N120="sníž. přenesená",J120,0)</f>
        <v>0</v>
      </c>
      <c r="BI120" s="141">
        <f>IF(N120="nulová",J120,0)</f>
        <v>0</v>
      </c>
      <c r="BJ120" s="18" t="s">
        <v>78</v>
      </c>
      <c r="BK120" s="141">
        <f>ROUND(I120*H120,2)</f>
        <v>0</v>
      </c>
      <c r="BL120" s="18" t="s">
        <v>121</v>
      </c>
      <c r="BM120" s="140" t="s">
        <v>341</v>
      </c>
    </row>
    <row r="121" spans="2:47" s="1" customFormat="1" ht="11.25">
      <c r="B121" s="33"/>
      <c r="D121" s="142" t="s">
        <v>123</v>
      </c>
      <c r="F121" s="143" t="s">
        <v>342</v>
      </c>
      <c r="I121" s="144"/>
      <c r="L121" s="33"/>
      <c r="M121" s="145"/>
      <c r="T121" s="54"/>
      <c r="AT121" s="18" t="s">
        <v>123</v>
      </c>
      <c r="AU121" s="18" t="s">
        <v>82</v>
      </c>
    </row>
    <row r="122" spans="2:51" s="12" customFormat="1" ht="11.25">
      <c r="B122" s="146"/>
      <c r="D122" s="147" t="s">
        <v>125</v>
      </c>
      <c r="E122" s="148" t="s">
        <v>3</v>
      </c>
      <c r="F122" s="149" t="s">
        <v>343</v>
      </c>
      <c r="H122" s="150">
        <v>16</v>
      </c>
      <c r="I122" s="151"/>
      <c r="L122" s="146"/>
      <c r="M122" s="152"/>
      <c r="T122" s="153"/>
      <c r="AT122" s="148" t="s">
        <v>125</v>
      </c>
      <c r="AU122" s="148" t="s">
        <v>82</v>
      </c>
      <c r="AV122" s="12" t="s">
        <v>82</v>
      </c>
      <c r="AW122" s="12" t="s">
        <v>34</v>
      </c>
      <c r="AX122" s="12" t="s">
        <v>73</v>
      </c>
      <c r="AY122" s="148" t="s">
        <v>113</v>
      </c>
    </row>
    <row r="123" spans="2:51" s="12" customFormat="1" ht="11.25">
      <c r="B123" s="146"/>
      <c r="D123" s="147" t="s">
        <v>125</v>
      </c>
      <c r="E123" s="148" t="s">
        <v>3</v>
      </c>
      <c r="F123" s="149" t="s">
        <v>344</v>
      </c>
      <c r="H123" s="150">
        <v>16</v>
      </c>
      <c r="I123" s="151"/>
      <c r="L123" s="146"/>
      <c r="M123" s="152"/>
      <c r="T123" s="153"/>
      <c r="AT123" s="148" t="s">
        <v>125</v>
      </c>
      <c r="AU123" s="148" t="s">
        <v>82</v>
      </c>
      <c r="AV123" s="12" t="s">
        <v>82</v>
      </c>
      <c r="AW123" s="12" t="s">
        <v>34</v>
      </c>
      <c r="AX123" s="12" t="s">
        <v>73</v>
      </c>
      <c r="AY123" s="148" t="s">
        <v>113</v>
      </c>
    </row>
    <row r="124" spans="2:51" s="13" customFormat="1" ht="11.25">
      <c r="B124" s="154"/>
      <c r="D124" s="147" t="s">
        <v>125</v>
      </c>
      <c r="E124" s="155" t="s">
        <v>3</v>
      </c>
      <c r="F124" s="156" t="s">
        <v>128</v>
      </c>
      <c r="H124" s="157">
        <v>32</v>
      </c>
      <c r="I124" s="158"/>
      <c r="L124" s="154"/>
      <c r="M124" s="159"/>
      <c r="T124" s="160"/>
      <c r="AT124" s="155" t="s">
        <v>125</v>
      </c>
      <c r="AU124" s="155" t="s">
        <v>82</v>
      </c>
      <c r="AV124" s="13" t="s">
        <v>121</v>
      </c>
      <c r="AW124" s="13" t="s">
        <v>34</v>
      </c>
      <c r="AX124" s="13" t="s">
        <v>78</v>
      </c>
      <c r="AY124" s="155" t="s">
        <v>113</v>
      </c>
    </row>
    <row r="125" spans="2:65" s="1" customFormat="1" ht="37.9" customHeight="1">
      <c r="B125" s="128"/>
      <c r="C125" s="129" t="s">
        <v>121</v>
      </c>
      <c r="D125" s="129" t="s">
        <v>116</v>
      </c>
      <c r="E125" s="130" t="s">
        <v>339</v>
      </c>
      <c r="F125" s="131" t="s">
        <v>340</v>
      </c>
      <c r="G125" s="132" t="s">
        <v>131</v>
      </c>
      <c r="H125" s="133">
        <v>16</v>
      </c>
      <c r="I125" s="134"/>
      <c r="J125" s="135">
        <f>ROUND(I125*H125,2)</f>
        <v>0</v>
      </c>
      <c r="K125" s="131" t="s">
        <v>120</v>
      </c>
      <c r="L125" s="33"/>
      <c r="M125" s="136" t="s">
        <v>3</v>
      </c>
      <c r="N125" s="137" t="s">
        <v>44</v>
      </c>
      <c r="P125" s="138">
        <f>O125*H125</f>
        <v>0</v>
      </c>
      <c r="Q125" s="138">
        <v>0.12021</v>
      </c>
      <c r="R125" s="138">
        <f>Q125*H125</f>
        <v>1.92336</v>
      </c>
      <c r="S125" s="138">
        <v>0</v>
      </c>
      <c r="T125" s="139">
        <f>S125*H125</f>
        <v>0</v>
      </c>
      <c r="AR125" s="140" t="s">
        <v>121</v>
      </c>
      <c r="AT125" s="140" t="s">
        <v>116</v>
      </c>
      <c r="AU125" s="140" t="s">
        <v>82</v>
      </c>
      <c r="AY125" s="18" t="s">
        <v>113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8" t="s">
        <v>78</v>
      </c>
      <c r="BK125" s="141">
        <f>ROUND(I125*H125,2)</f>
        <v>0</v>
      </c>
      <c r="BL125" s="18" t="s">
        <v>121</v>
      </c>
      <c r="BM125" s="140" t="s">
        <v>345</v>
      </c>
    </row>
    <row r="126" spans="2:47" s="1" customFormat="1" ht="11.25">
      <c r="B126" s="33"/>
      <c r="D126" s="142" t="s">
        <v>123</v>
      </c>
      <c r="F126" s="143" t="s">
        <v>342</v>
      </c>
      <c r="I126" s="144"/>
      <c r="L126" s="33"/>
      <c r="M126" s="145"/>
      <c r="T126" s="54"/>
      <c r="AT126" s="18" t="s">
        <v>123</v>
      </c>
      <c r="AU126" s="18" t="s">
        <v>82</v>
      </c>
    </row>
    <row r="127" spans="2:51" s="12" customFormat="1" ht="11.25">
      <c r="B127" s="146"/>
      <c r="D127" s="147" t="s">
        <v>125</v>
      </c>
      <c r="E127" s="148" t="s">
        <v>3</v>
      </c>
      <c r="F127" s="149" t="s">
        <v>346</v>
      </c>
      <c r="H127" s="150">
        <v>16</v>
      </c>
      <c r="I127" s="151"/>
      <c r="L127" s="146"/>
      <c r="M127" s="152"/>
      <c r="T127" s="153"/>
      <c r="AT127" s="148" t="s">
        <v>125</v>
      </c>
      <c r="AU127" s="148" t="s">
        <v>82</v>
      </c>
      <c r="AV127" s="12" t="s">
        <v>82</v>
      </c>
      <c r="AW127" s="12" t="s">
        <v>34</v>
      </c>
      <c r="AX127" s="12" t="s">
        <v>78</v>
      </c>
      <c r="AY127" s="148" t="s">
        <v>113</v>
      </c>
    </row>
    <row r="128" spans="2:65" s="1" customFormat="1" ht="37.9" customHeight="1">
      <c r="B128" s="128"/>
      <c r="C128" s="129" t="s">
        <v>146</v>
      </c>
      <c r="D128" s="129" t="s">
        <v>116</v>
      </c>
      <c r="E128" s="130" t="s">
        <v>347</v>
      </c>
      <c r="F128" s="131" t="s">
        <v>348</v>
      </c>
      <c r="G128" s="132" t="s">
        <v>131</v>
      </c>
      <c r="H128" s="133">
        <v>6</v>
      </c>
      <c r="I128" s="134"/>
      <c r="J128" s="135">
        <f>ROUND(I128*H128,2)</f>
        <v>0</v>
      </c>
      <c r="K128" s="131" t="s">
        <v>120</v>
      </c>
      <c r="L128" s="33"/>
      <c r="M128" s="136" t="s">
        <v>3</v>
      </c>
      <c r="N128" s="137" t="s">
        <v>44</v>
      </c>
      <c r="P128" s="138">
        <f>O128*H128</f>
        <v>0</v>
      </c>
      <c r="Q128" s="138">
        <v>0.02588</v>
      </c>
      <c r="R128" s="138">
        <f>Q128*H128</f>
        <v>0.15528</v>
      </c>
      <c r="S128" s="138">
        <v>0</v>
      </c>
      <c r="T128" s="139">
        <f>S128*H128</f>
        <v>0</v>
      </c>
      <c r="AR128" s="140" t="s">
        <v>121</v>
      </c>
      <c r="AT128" s="140" t="s">
        <v>116</v>
      </c>
      <c r="AU128" s="140" t="s">
        <v>82</v>
      </c>
      <c r="AY128" s="18" t="s">
        <v>113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8" t="s">
        <v>78</v>
      </c>
      <c r="BK128" s="141">
        <f>ROUND(I128*H128,2)</f>
        <v>0</v>
      </c>
      <c r="BL128" s="18" t="s">
        <v>121</v>
      </c>
      <c r="BM128" s="140" t="s">
        <v>349</v>
      </c>
    </row>
    <row r="129" spans="2:47" s="1" customFormat="1" ht="11.25">
      <c r="B129" s="33"/>
      <c r="D129" s="142" t="s">
        <v>123</v>
      </c>
      <c r="F129" s="143" t="s">
        <v>350</v>
      </c>
      <c r="I129" s="144"/>
      <c r="L129" s="33"/>
      <c r="M129" s="145"/>
      <c r="T129" s="54"/>
      <c r="AT129" s="18" t="s">
        <v>123</v>
      </c>
      <c r="AU129" s="18" t="s">
        <v>82</v>
      </c>
    </row>
    <row r="130" spans="2:51" s="12" customFormat="1" ht="11.25">
      <c r="B130" s="146"/>
      <c r="D130" s="147" t="s">
        <v>125</v>
      </c>
      <c r="E130" s="148" t="s">
        <v>3</v>
      </c>
      <c r="F130" s="149" t="s">
        <v>351</v>
      </c>
      <c r="H130" s="150">
        <v>6</v>
      </c>
      <c r="I130" s="151"/>
      <c r="L130" s="146"/>
      <c r="M130" s="152"/>
      <c r="T130" s="153"/>
      <c r="AT130" s="148" t="s">
        <v>125</v>
      </c>
      <c r="AU130" s="148" t="s">
        <v>82</v>
      </c>
      <c r="AV130" s="12" t="s">
        <v>82</v>
      </c>
      <c r="AW130" s="12" t="s">
        <v>34</v>
      </c>
      <c r="AX130" s="12" t="s">
        <v>78</v>
      </c>
      <c r="AY130" s="148" t="s">
        <v>113</v>
      </c>
    </row>
    <row r="131" spans="2:65" s="1" customFormat="1" ht="24.2" customHeight="1">
      <c r="B131" s="128"/>
      <c r="C131" s="166" t="s">
        <v>152</v>
      </c>
      <c r="D131" s="166" t="s">
        <v>352</v>
      </c>
      <c r="E131" s="167" t="s">
        <v>353</v>
      </c>
      <c r="F131" s="168" t="s">
        <v>354</v>
      </c>
      <c r="G131" s="169" t="s">
        <v>131</v>
      </c>
      <c r="H131" s="170">
        <v>6</v>
      </c>
      <c r="I131" s="171"/>
      <c r="J131" s="172">
        <f>ROUND(I131*H131,2)</f>
        <v>0</v>
      </c>
      <c r="K131" s="168" t="s">
        <v>120</v>
      </c>
      <c r="L131" s="173"/>
      <c r="M131" s="174" t="s">
        <v>3</v>
      </c>
      <c r="N131" s="175" t="s">
        <v>44</v>
      </c>
      <c r="P131" s="138">
        <f>O131*H131</f>
        <v>0</v>
      </c>
      <c r="Q131" s="138">
        <v>0.017</v>
      </c>
      <c r="R131" s="138">
        <f>Q131*H131</f>
        <v>0.10200000000000001</v>
      </c>
      <c r="S131" s="138">
        <v>0</v>
      </c>
      <c r="T131" s="139">
        <f>S131*H131</f>
        <v>0</v>
      </c>
      <c r="AR131" s="140" t="s">
        <v>163</v>
      </c>
      <c r="AT131" s="140" t="s">
        <v>352</v>
      </c>
      <c r="AU131" s="140" t="s">
        <v>82</v>
      </c>
      <c r="AY131" s="18" t="s">
        <v>113</v>
      </c>
      <c r="BE131" s="141">
        <f>IF(N131="základní",J131,0)</f>
        <v>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8" t="s">
        <v>78</v>
      </c>
      <c r="BK131" s="141">
        <f>ROUND(I131*H131,2)</f>
        <v>0</v>
      </c>
      <c r="BL131" s="18" t="s">
        <v>121</v>
      </c>
      <c r="BM131" s="140" t="s">
        <v>355</v>
      </c>
    </row>
    <row r="132" spans="2:63" s="11" customFormat="1" ht="22.9" customHeight="1">
      <c r="B132" s="116"/>
      <c r="D132" s="117" t="s">
        <v>72</v>
      </c>
      <c r="E132" s="126" t="s">
        <v>121</v>
      </c>
      <c r="F132" s="126" t="s">
        <v>356</v>
      </c>
      <c r="I132" s="119"/>
      <c r="J132" s="127">
        <f>BK132</f>
        <v>0</v>
      </c>
      <c r="L132" s="116"/>
      <c r="M132" s="121"/>
      <c r="P132" s="122">
        <f>P133+SUM(P134:P153)+P167+P192</f>
        <v>0</v>
      </c>
      <c r="R132" s="122">
        <f>R133+SUM(R134:R153)+R167+R192</f>
        <v>51.4154792977445</v>
      </c>
      <c r="T132" s="123">
        <f>T133+SUM(T134:T153)+T167+T192</f>
        <v>0</v>
      </c>
      <c r="AR132" s="117" t="s">
        <v>78</v>
      </c>
      <c r="AT132" s="124" t="s">
        <v>72</v>
      </c>
      <c r="AU132" s="124" t="s">
        <v>78</v>
      </c>
      <c r="AY132" s="117" t="s">
        <v>113</v>
      </c>
      <c r="BK132" s="125">
        <f>BK133+SUM(BK134:BK153)+BK167+BK192</f>
        <v>0</v>
      </c>
    </row>
    <row r="133" spans="2:65" s="1" customFormat="1" ht="37.9" customHeight="1">
      <c r="B133" s="128"/>
      <c r="C133" s="129" t="s">
        <v>85</v>
      </c>
      <c r="D133" s="129" t="s">
        <v>116</v>
      </c>
      <c r="E133" s="130" t="s">
        <v>357</v>
      </c>
      <c r="F133" s="131" t="s">
        <v>358</v>
      </c>
      <c r="G133" s="132" t="s">
        <v>131</v>
      </c>
      <c r="H133" s="133">
        <v>32</v>
      </c>
      <c r="I133" s="134"/>
      <c r="J133" s="135">
        <f>ROUND(I133*H133,2)</f>
        <v>0</v>
      </c>
      <c r="K133" s="131" t="s">
        <v>120</v>
      </c>
      <c r="L133" s="33"/>
      <c r="M133" s="136" t="s">
        <v>3</v>
      </c>
      <c r="N133" s="137" t="s">
        <v>44</v>
      </c>
      <c r="P133" s="138">
        <f>O133*H133</f>
        <v>0</v>
      </c>
      <c r="Q133" s="138">
        <v>0.059</v>
      </c>
      <c r="R133" s="138">
        <f>Q133*H133</f>
        <v>1.888</v>
      </c>
      <c r="S133" s="138">
        <v>0</v>
      </c>
      <c r="T133" s="139">
        <f>S133*H133</f>
        <v>0</v>
      </c>
      <c r="AR133" s="140" t="s">
        <v>121</v>
      </c>
      <c r="AT133" s="140" t="s">
        <v>116</v>
      </c>
      <c r="AU133" s="140" t="s">
        <v>82</v>
      </c>
      <c r="AY133" s="18" t="s">
        <v>113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8" t="s">
        <v>78</v>
      </c>
      <c r="BK133" s="141">
        <f>ROUND(I133*H133,2)</f>
        <v>0</v>
      </c>
      <c r="BL133" s="18" t="s">
        <v>121</v>
      </c>
      <c r="BM133" s="140" t="s">
        <v>359</v>
      </c>
    </row>
    <row r="134" spans="2:47" s="1" customFormat="1" ht="11.25">
      <c r="B134" s="33"/>
      <c r="D134" s="142" t="s">
        <v>123</v>
      </c>
      <c r="F134" s="143" t="s">
        <v>360</v>
      </c>
      <c r="I134" s="144"/>
      <c r="L134" s="33"/>
      <c r="M134" s="145"/>
      <c r="T134" s="54"/>
      <c r="AT134" s="18" t="s">
        <v>123</v>
      </c>
      <c r="AU134" s="18" t="s">
        <v>82</v>
      </c>
    </row>
    <row r="135" spans="2:51" s="12" customFormat="1" ht="11.25">
      <c r="B135" s="146"/>
      <c r="D135" s="147" t="s">
        <v>125</v>
      </c>
      <c r="E135" s="148" t="s">
        <v>3</v>
      </c>
      <c r="F135" s="149" t="s">
        <v>361</v>
      </c>
      <c r="H135" s="150">
        <v>32</v>
      </c>
      <c r="I135" s="151"/>
      <c r="L135" s="146"/>
      <c r="M135" s="152"/>
      <c r="T135" s="153"/>
      <c r="AT135" s="148" t="s">
        <v>125</v>
      </c>
      <c r="AU135" s="148" t="s">
        <v>82</v>
      </c>
      <c r="AV135" s="12" t="s">
        <v>82</v>
      </c>
      <c r="AW135" s="12" t="s">
        <v>34</v>
      </c>
      <c r="AX135" s="12" t="s">
        <v>78</v>
      </c>
      <c r="AY135" s="148" t="s">
        <v>113</v>
      </c>
    </row>
    <row r="136" spans="2:65" s="1" customFormat="1" ht="24.2" customHeight="1">
      <c r="B136" s="128"/>
      <c r="C136" s="129" t="s">
        <v>163</v>
      </c>
      <c r="D136" s="129" t="s">
        <v>116</v>
      </c>
      <c r="E136" s="130" t="s">
        <v>362</v>
      </c>
      <c r="F136" s="131" t="s">
        <v>363</v>
      </c>
      <c r="G136" s="132" t="s">
        <v>237</v>
      </c>
      <c r="H136" s="133">
        <v>15.838</v>
      </c>
      <c r="I136" s="134"/>
      <c r="J136" s="135">
        <f>ROUND(I136*H136,2)</f>
        <v>0</v>
      </c>
      <c r="K136" s="131" t="s">
        <v>120</v>
      </c>
      <c r="L136" s="33"/>
      <c r="M136" s="136" t="s">
        <v>3</v>
      </c>
      <c r="N136" s="137" t="s">
        <v>44</v>
      </c>
      <c r="P136" s="138">
        <f>O136*H136</f>
        <v>0</v>
      </c>
      <c r="Q136" s="138">
        <v>0.008547</v>
      </c>
      <c r="R136" s="138">
        <f>Q136*H136</f>
        <v>0.135367386</v>
      </c>
      <c r="S136" s="138">
        <v>0</v>
      </c>
      <c r="T136" s="139">
        <f>S136*H136</f>
        <v>0</v>
      </c>
      <c r="AR136" s="140" t="s">
        <v>121</v>
      </c>
      <c r="AT136" s="140" t="s">
        <v>116</v>
      </c>
      <c r="AU136" s="140" t="s">
        <v>82</v>
      </c>
      <c r="AY136" s="18" t="s">
        <v>113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8" t="s">
        <v>78</v>
      </c>
      <c r="BK136" s="141">
        <f>ROUND(I136*H136,2)</f>
        <v>0</v>
      </c>
      <c r="BL136" s="18" t="s">
        <v>121</v>
      </c>
      <c r="BM136" s="140" t="s">
        <v>364</v>
      </c>
    </row>
    <row r="137" spans="2:47" s="1" customFormat="1" ht="11.25">
      <c r="B137" s="33"/>
      <c r="D137" s="142" t="s">
        <v>123</v>
      </c>
      <c r="F137" s="143" t="s">
        <v>365</v>
      </c>
      <c r="I137" s="144"/>
      <c r="L137" s="33"/>
      <c r="M137" s="145"/>
      <c r="T137" s="54"/>
      <c r="AT137" s="18" t="s">
        <v>123</v>
      </c>
      <c r="AU137" s="18" t="s">
        <v>82</v>
      </c>
    </row>
    <row r="138" spans="2:51" s="14" customFormat="1" ht="11.25">
      <c r="B138" s="176"/>
      <c r="D138" s="147" t="s">
        <v>125</v>
      </c>
      <c r="E138" s="177" t="s">
        <v>3</v>
      </c>
      <c r="F138" s="178" t="s">
        <v>366</v>
      </c>
      <c r="H138" s="177" t="s">
        <v>3</v>
      </c>
      <c r="I138" s="179"/>
      <c r="L138" s="176"/>
      <c r="M138" s="180"/>
      <c r="T138" s="181"/>
      <c r="AT138" s="177" t="s">
        <v>125</v>
      </c>
      <c r="AU138" s="177" t="s">
        <v>82</v>
      </c>
      <c r="AV138" s="14" t="s">
        <v>78</v>
      </c>
      <c r="AW138" s="14" t="s">
        <v>34</v>
      </c>
      <c r="AX138" s="14" t="s">
        <v>73</v>
      </c>
      <c r="AY138" s="177" t="s">
        <v>113</v>
      </c>
    </row>
    <row r="139" spans="2:51" s="12" customFormat="1" ht="11.25">
      <c r="B139" s="146"/>
      <c r="D139" s="147" t="s">
        <v>125</v>
      </c>
      <c r="E139" s="148" t="s">
        <v>3</v>
      </c>
      <c r="F139" s="149" t="s">
        <v>367</v>
      </c>
      <c r="H139" s="150">
        <v>15.838</v>
      </c>
      <c r="I139" s="151"/>
      <c r="L139" s="146"/>
      <c r="M139" s="152"/>
      <c r="T139" s="153"/>
      <c r="AT139" s="148" t="s">
        <v>125</v>
      </c>
      <c r="AU139" s="148" t="s">
        <v>82</v>
      </c>
      <c r="AV139" s="12" t="s">
        <v>82</v>
      </c>
      <c r="AW139" s="12" t="s">
        <v>34</v>
      </c>
      <c r="AX139" s="12" t="s">
        <v>78</v>
      </c>
      <c r="AY139" s="148" t="s">
        <v>113</v>
      </c>
    </row>
    <row r="140" spans="2:65" s="1" customFormat="1" ht="21.75" customHeight="1">
      <c r="B140" s="128"/>
      <c r="C140" s="166" t="s">
        <v>171</v>
      </c>
      <c r="D140" s="166" t="s">
        <v>352</v>
      </c>
      <c r="E140" s="167" t="s">
        <v>368</v>
      </c>
      <c r="F140" s="168" t="s">
        <v>369</v>
      </c>
      <c r="G140" s="169" t="s">
        <v>237</v>
      </c>
      <c r="H140" s="170">
        <v>16.155</v>
      </c>
      <c r="I140" s="171"/>
      <c r="J140" s="172">
        <f>ROUND(I140*H140,2)</f>
        <v>0</v>
      </c>
      <c r="K140" s="168" t="s">
        <v>120</v>
      </c>
      <c r="L140" s="173"/>
      <c r="M140" s="174" t="s">
        <v>3</v>
      </c>
      <c r="N140" s="175" t="s">
        <v>44</v>
      </c>
      <c r="P140" s="138">
        <f>O140*H140</f>
        <v>0</v>
      </c>
      <c r="Q140" s="138">
        <v>1</v>
      </c>
      <c r="R140" s="138">
        <f>Q140*H140</f>
        <v>16.155</v>
      </c>
      <c r="S140" s="138">
        <v>0</v>
      </c>
      <c r="T140" s="139">
        <f>S140*H140</f>
        <v>0</v>
      </c>
      <c r="AR140" s="140" t="s">
        <v>163</v>
      </c>
      <c r="AT140" s="140" t="s">
        <v>352</v>
      </c>
      <c r="AU140" s="140" t="s">
        <v>82</v>
      </c>
      <c r="AY140" s="18" t="s">
        <v>113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8" t="s">
        <v>78</v>
      </c>
      <c r="BK140" s="141">
        <f>ROUND(I140*H140,2)</f>
        <v>0</v>
      </c>
      <c r="BL140" s="18" t="s">
        <v>121</v>
      </c>
      <c r="BM140" s="140" t="s">
        <v>370</v>
      </c>
    </row>
    <row r="141" spans="2:51" s="12" customFormat="1" ht="11.25">
      <c r="B141" s="146"/>
      <c r="D141" s="147" t="s">
        <v>125</v>
      </c>
      <c r="F141" s="149" t="s">
        <v>371</v>
      </c>
      <c r="H141" s="150">
        <v>16.155</v>
      </c>
      <c r="I141" s="151"/>
      <c r="L141" s="146"/>
      <c r="M141" s="152"/>
      <c r="T141" s="153"/>
      <c r="AT141" s="148" t="s">
        <v>125</v>
      </c>
      <c r="AU141" s="148" t="s">
        <v>82</v>
      </c>
      <c r="AV141" s="12" t="s">
        <v>82</v>
      </c>
      <c r="AW141" s="12" t="s">
        <v>4</v>
      </c>
      <c r="AX141" s="12" t="s">
        <v>78</v>
      </c>
      <c r="AY141" s="148" t="s">
        <v>113</v>
      </c>
    </row>
    <row r="142" spans="2:65" s="1" customFormat="1" ht="49.15" customHeight="1">
      <c r="B142" s="128"/>
      <c r="C142" s="129" t="s">
        <v>177</v>
      </c>
      <c r="D142" s="129" t="s">
        <v>116</v>
      </c>
      <c r="E142" s="130" t="s">
        <v>372</v>
      </c>
      <c r="F142" s="131" t="s">
        <v>373</v>
      </c>
      <c r="G142" s="132" t="s">
        <v>237</v>
      </c>
      <c r="H142" s="133">
        <v>15.838</v>
      </c>
      <c r="I142" s="134"/>
      <c r="J142" s="135">
        <f>ROUND(I142*H142,2)</f>
        <v>0</v>
      </c>
      <c r="K142" s="131" t="s">
        <v>198</v>
      </c>
      <c r="L142" s="33"/>
      <c r="M142" s="136" t="s">
        <v>3</v>
      </c>
      <c r="N142" s="137" t="s">
        <v>44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121</v>
      </c>
      <c r="AT142" s="140" t="s">
        <v>116</v>
      </c>
      <c r="AU142" s="140" t="s">
        <v>82</v>
      </c>
      <c r="AY142" s="18" t="s">
        <v>113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8" t="s">
        <v>78</v>
      </c>
      <c r="BK142" s="141">
        <f>ROUND(I142*H142,2)</f>
        <v>0</v>
      </c>
      <c r="BL142" s="18" t="s">
        <v>121</v>
      </c>
      <c r="BM142" s="140" t="s">
        <v>374</v>
      </c>
    </row>
    <row r="143" spans="2:65" s="1" customFormat="1" ht="33" customHeight="1">
      <c r="B143" s="128"/>
      <c r="C143" s="129" t="s">
        <v>184</v>
      </c>
      <c r="D143" s="129" t="s">
        <v>116</v>
      </c>
      <c r="E143" s="130" t="s">
        <v>375</v>
      </c>
      <c r="F143" s="131" t="s">
        <v>376</v>
      </c>
      <c r="G143" s="132" t="s">
        <v>265</v>
      </c>
      <c r="H143" s="133">
        <v>377.93</v>
      </c>
      <c r="I143" s="134"/>
      <c r="J143" s="135">
        <f>ROUND(I143*H143,2)</f>
        <v>0</v>
      </c>
      <c r="K143" s="131" t="s">
        <v>198</v>
      </c>
      <c r="L143" s="33"/>
      <c r="M143" s="136" t="s">
        <v>3</v>
      </c>
      <c r="N143" s="137" t="s">
        <v>44</v>
      </c>
      <c r="P143" s="138">
        <f>O143*H143</f>
        <v>0</v>
      </c>
      <c r="Q143" s="138">
        <v>0</v>
      </c>
      <c r="R143" s="138">
        <f>Q143*H143</f>
        <v>0</v>
      </c>
      <c r="S143" s="138">
        <v>0</v>
      </c>
      <c r="T143" s="139">
        <f>S143*H143</f>
        <v>0</v>
      </c>
      <c r="AR143" s="140" t="s">
        <v>121</v>
      </c>
      <c r="AT143" s="140" t="s">
        <v>116</v>
      </c>
      <c r="AU143" s="140" t="s">
        <v>82</v>
      </c>
      <c r="AY143" s="18" t="s">
        <v>113</v>
      </c>
      <c r="BE143" s="141">
        <f>IF(N143="základní",J143,0)</f>
        <v>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8" t="s">
        <v>78</v>
      </c>
      <c r="BK143" s="141">
        <f>ROUND(I143*H143,2)</f>
        <v>0</v>
      </c>
      <c r="BL143" s="18" t="s">
        <v>121</v>
      </c>
      <c r="BM143" s="140" t="s">
        <v>377</v>
      </c>
    </row>
    <row r="144" spans="2:51" s="12" customFormat="1" ht="11.25">
      <c r="B144" s="146"/>
      <c r="D144" s="147" t="s">
        <v>125</v>
      </c>
      <c r="E144" s="148" t="s">
        <v>3</v>
      </c>
      <c r="F144" s="149" t="s">
        <v>378</v>
      </c>
      <c r="H144" s="150">
        <v>19.2</v>
      </c>
      <c r="I144" s="151"/>
      <c r="L144" s="146"/>
      <c r="M144" s="152"/>
      <c r="T144" s="153"/>
      <c r="AT144" s="148" t="s">
        <v>125</v>
      </c>
      <c r="AU144" s="148" t="s">
        <v>82</v>
      </c>
      <c r="AV144" s="12" t="s">
        <v>82</v>
      </c>
      <c r="AW144" s="12" t="s">
        <v>34</v>
      </c>
      <c r="AX144" s="12" t="s">
        <v>73</v>
      </c>
      <c r="AY144" s="148" t="s">
        <v>113</v>
      </c>
    </row>
    <row r="145" spans="2:51" s="14" customFormat="1" ht="11.25">
      <c r="B145" s="176"/>
      <c r="D145" s="147" t="s">
        <v>125</v>
      </c>
      <c r="E145" s="177" t="s">
        <v>3</v>
      </c>
      <c r="F145" s="178" t="s">
        <v>379</v>
      </c>
      <c r="H145" s="177" t="s">
        <v>3</v>
      </c>
      <c r="I145" s="179"/>
      <c r="L145" s="176"/>
      <c r="M145" s="180"/>
      <c r="T145" s="181"/>
      <c r="AT145" s="177" t="s">
        <v>125</v>
      </c>
      <c r="AU145" s="177" t="s">
        <v>82</v>
      </c>
      <c r="AV145" s="14" t="s">
        <v>78</v>
      </c>
      <c r="AW145" s="14" t="s">
        <v>34</v>
      </c>
      <c r="AX145" s="14" t="s">
        <v>73</v>
      </c>
      <c r="AY145" s="177" t="s">
        <v>113</v>
      </c>
    </row>
    <row r="146" spans="2:51" s="12" customFormat="1" ht="11.25">
      <c r="B146" s="146"/>
      <c r="D146" s="147" t="s">
        <v>125</v>
      </c>
      <c r="E146" s="148" t="s">
        <v>3</v>
      </c>
      <c r="F146" s="149" t="s">
        <v>380</v>
      </c>
      <c r="H146" s="150">
        <v>358.73</v>
      </c>
      <c r="I146" s="151"/>
      <c r="L146" s="146"/>
      <c r="M146" s="152"/>
      <c r="T146" s="153"/>
      <c r="AT146" s="148" t="s">
        <v>125</v>
      </c>
      <c r="AU146" s="148" t="s">
        <v>82</v>
      </c>
      <c r="AV146" s="12" t="s">
        <v>82</v>
      </c>
      <c r="AW146" s="12" t="s">
        <v>34</v>
      </c>
      <c r="AX146" s="12" t="s">
        <v>73</v>
      </c>
      <c r="AY146" s="148" t="s">
        <v>113</v>
      </c>
    </row>
    <row r="147" spans="2:51" s="13" customFormat="1" ht="11.25">
      <c r="B147" s="154"/>
      <c r="D147" s="147" t="s">
        <v>125</v>
      </c>
      <c r="E147" s="155" t="s">
        <v>3</v>
      </c>
      <c r="F147" s="156" t="s">
        <v>128</v>
      </c>
      <c r="H147" s="157">
        <v>377.93</v>
      </c>
      <c r="I147" s="158"/>
      <c r="L147" s="154"/>
      <c r="M147" s="159"/>
      <c r="T147" s="160"/>
      <c r="AT147" s="155" t="s">
        <v>125</v>
      </c>
      <c r="AU147" s="155" t="s">
        <v>82</v>
      </c>
      <c r="AV147" s="13" t="s">
        <v>121</v>
      </c>
      <c r="AW147" s="13" t="s">
        <v>34</v>
      </c>
      <c r="AX147" s="13" t="s">
        <v>78</v>
      </c>
      <c r="AY147" s="155" t="s">
        <v>113</v>
      </c>
    </row>
    <row r="148" spans="2:65" s="1" customFormat="1" ht="24.2" customHeight="1">
      <c r="B148" s="128"/>
      <c r="C148" s="166" t="s">
        <v>9</v>
      </c>
      <c r="D148" s="166" t="s">
        <v>352</v>
      </c>
      <c r="E148" s="167" t="s">
        <v>381</v>
      </c>
      <c r="F148" s="168" t="s">
        <v>382</v>
      </c>
      <c r="G148" s="169" t="s">
        <v>237</v>
      </c>
      <c r="H148" s="170">
        <v>1.639</v>
      </c>
      <c r="I148" s="171"/>
      <c r="J148" s="172">
        <f>ROUND(I148*H148,2)</f>
        <v>0</v>
      </c>
      <c r="K148" s="168" t="s">
        <v>120</v>
      </c>
      <c r="L148" s="173"/>
      <c r="M148" s="174" t="s">
        <v>3</v>
      </c>
      <c r="N148" s="175" t="s">
        <v>44</v>
      </c>
      <c r="P148" s="138">
        <f>O148*H148</f>
        <v>0</v>
      </c>
      <c r="Q148" s="138">
        <v>1</v>
      </c>
      <c r="R148" s="138">
        <f>Q148*H148</f>
        <v>1.639</v>
      </c>
      <c r="S148" s="138">
        <v>0</v>
      </c>
      <c r="T148" s="139">
        <f>S148*H148</f>
        <v>0</v>
      </c>
      <c r="AR148" s="140" t="s">
        <v>163</v>
      </c>
      <c r="AT148" s="140" t="s">
        <v>352</v>
      </c>
      <c r="AU148" s="140" t="s">
        <v>82</v>
      </c>
      <c r="AY148" s="18" t="s">
        <v>113</v>
      </c>
      <c r="BE148" s="141">
        <f>IF(N148="základní",J148,0)</f>
        <v>0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8" t="s">
        <v>78</v>
      </c>
      <c r="BK148" s="141">
        <f>ROUND(I148*H148,2)</f>
        <v>0</v>
      </c>
      <c r="BL148" s="18" t="s">
        <v>121</v>
      </c>
      <c r="BM148" s="140" t="s">
        <v>383</v>
      </c>
    </row>
    <row r="149" spans="2:51" s="12" customFormat="1" ht="11.25">
      <c r="B149" s="146"/>
      <c r="D149" s="147" t="s">
        <v>125</v>
      </c>
      <c r="E149" s="148" t="s">
        <v>3</v>
      </c>
      <c r="F149" s="149" t="s">
        <v>384</v>
      </c>
      <c r="H149" s="150">
        <v>1.639</v>
      </c>
      <c r="I149" s="151"/>
      <c r="L149" s="146"/>
      <c r="M149" s="152"/>
      <c r="T149" s="153"/>
      <c r="AT149" s="148" t="s">
        <v>125</v>
      </c>
      <c r="AU149" s="148" t="s">
        <v>82</v>
      </c>
      <c r="AV149" s="12" t="s">
        <v>82</v>
      </c>
      <c r="AW149" s="12" t="s">
        <v>34</v>
      </c>
      <c r="AX149" s="12" t="s">
        <v>78</v>
      </c>
      <c r="AY149" s="148" t="s">
        <v>113</v>
      </c>
    </row>
    <row r="150" spans="2:65" s="1" customFormat="1" ht="24.2" customHeight="1">
      <c r="B150" s="128"/>
      <c r="C150" s="129" t="s">
        <v>194</v>
      </c>
      <c r="D150" s="129" t="s">
        <v>116</v>
      </c>
      <c r="E150" s="130" t="s">
        <v>385</v>
      </c>
      <c r="F150" s="131" t="s">
        <v>386</v>
      </c>
      <c r="G150" s="132" t="s">
        <v>131</v>
      </c>
      <c r="H150" s="133">
        <v>50</v>
      </c>
      <c r="I150" s="134"/>
      <c r="J150" s="135">
        <f>ROUND(I150*H150,2)</f>
        <v>0</v>
      </c>
      <c r="K150" s="131" t="s">
        <v>120</v>
      </c>
      <c r="L150" s="33"/>
      <c r="M150" s="136" t="s">
        <v>3</v>
      </c>
      <c r="N150" s="137" t="s">
        <v>44</v>
      </c>
      <c r="P150" s="138">
        <f>O150*H150</f>
        <v>0</v>
      </c>
      <c r="Q150" s="138">
        <v>0.0001</v>
      </c>
      <c r="R150" s="138">
        <f>Q150*H150</f>
        <v>0.005</v>
      </c>
      <c r="S150" s="138">
        <v>0</v>
      </c>
      <c r="T150" s="139">
        <f>S150*H150</f>
        <v>0</v>
      </c>
      <c r="AR150" s="140" t="s">
        <v>121</v>
      </c>
      <c r="AT150" s="140" t="s">
        <v>116</v>
      </c>
      <c r="AU150" s="140" t="s">
        <v>82</v>
      </c>
      <c r="AY150" s="18" t="s">
        <v>113</v>
      </c>
      <c r="BE150" s="141">
        <f>IF(N150="základní",J150,0)</f>
        <v>0</v>
      </c>
      <c r="BF150" s="141">
        <f>IF(N150="snížená",J150,0)</f>
        <v>0</v>
      </c>
      <c r="BG150" s="141">
        <f>IF(N150="zákl. přenesená",J150,0)</f>
        <v>0</v>
      </c>
      <c r="BH150" s="141">
        <f>IF(N150="sníž. přenesená",J150,0)</f>
        <v>0</v>
      </c>
      <c r="BI150" s="141">
        <f>IF(N150="nulová",J150,0)</f>
        <v>0</v>
      </c>
      <c r="BJ150" s="18" t="s">
        <v>78</v>
      </c>
      <c r="BK150" s="141">
        <f>ROUND(I150*H150,2)</f>
        <v>0</v>
      </c>
      <c r="BL150" s="18" t="s">
        <v>121</v>
      </c>
      <c r="BM150" s="140" t="s">
        <v>387</v>
      </c>
    </row>
    <row r="151" spans="2:47" s="1" customFormat="1" ht="11.25">
      <c r="B151" s="33"/>
      <c r="D151" s="142" t="s">
        <v>123</v>
      </c>
      <c r="F151" s="143" t="s">
        <v>388</v>
      </c>
      <c r="I151" s="144"/>
      <c r="L151" s="33"/>
      <c r="M151" s="145"/>
      <c r="T151" s="54"/>
      <c r="AT151" s="18" t="s">
        <v>123</v>
      </c>
      <c r="AU151" s="18" t="s">
        <v>82</v>
      </c>
    </row>
    <row r="152" spans="2:51" s="12" customFormat="1" ht="11.25">
      <c r="B152" s="146"/>
      <c r="D152" s="147" t="s">
        <v>125</v>
      </c>
      <c r="E152" s="148" t="s">
        <v>3</v>
      </c>
      <c r="F152" s="149" t="s">
        <v>389</v>
      </c>
      <c r="H152" s="150">
        <v>50</v>
      </c>
      <c r="I152" s="151"/>
      <c r="L152" s="146"/>
      <c r="M152" s="152"/>
      <c r="T152" s="153"/>
      <c r="AT152" s="148" t="s">
        <v>125</v>
      </c>
      <c r="AU152" s="148" t="s">
        <v>82</v>
      </c>
      <c r="AV152" s="12" t="s">
        <v>82</v>
      </c>
      <c r="AW152" s="12" t="s">
        <v>34</v>
      </c>
      <c r="AX152" s="12" t="s">
        <v>78</v>
      </c>
      <c r="AY152" s="148" t="s">
        <v>113</v>
      </c>
    </row>
    <row r="153" spans="2:63" s="11" customFormat="1" ht="20.85" customHeight="1">
      <c r="B153" s="116"/>
      <c r="D153" s="117" t="s">
        <v>72</v>
      </c>
      <c r="E153" s="126" t="s">
        <v>390</v>
      </c>
      <c r="F153" s="126" t="s">
        <v>391</v>
      </c>
      <c r="I153" s="119"/>
      <c r="J153" s="127">
        <f>BK153</f>
        <v>0</v>
      </c>
      <c r="L153" s="116"/>
      <c r="M153" s="121"/>
      <c r="P153" s="122">
        <f>SUM(P154:P166)</f>
        <v>0</v>
      </c>
      <c r="R153" s="122">
        <f>SUM(R154:R166)</f>
        <v>1.4180224461361002</v>
      </c>
      <c r="T153" s="123">
        <f>SUM(T154:T166)</f>
        <v>0</v>
      </c>
      <c r="AR153" s="117" t="s">
        <v>78</v>
      </c>
      <c r="AT153" s="124" t="s">
        <v>72</v>
      </c>
      <c r="AU153" s="124" t="s">
        <v>82</v>
      </c>
      <c r="AY153" s="117" t="s">
        <v>113</v>
      </c>
      <c r="BK153" s="125">
        <f>SUM(BK154:BK166)</f>
        <v>0</v>
      </c>
    </row>
    <row r="154" spans="2:65" s="1" customFormat="1" ht="16.5" customHeight="1">
      <c r="B154" s="128"/>
      <c r="C154" s="129" t="s">
        <v>200</v>
      </c>
      <c r="D154" s="129" t="s">
        <v>116</v>
      </c>
      <c r="E154" s="130" t="s">
        <v>392</v>
      </c>
      <c r="F154" s="131" t="s">
        <v>393</v>
      </c>
      <c r="G154" s="132" t="s">
        <v>119</v>
      </c>
      <c r="H154" s="133">
        <v>0.48</v>
      </c>
      <c r="I154" s="134"/>
      <c r="J154" s="135">
        <f>ROUND(I154*H154,2)</f>
        <v>0</v>
      </c>
      <c r="K154" s="131" t="s">
        <v>120</v>
      </c>
      <c r="L154" s="33"/>
      <c r="M154" s="136" t="s">
        <v>3</v>
      </c>
      <c r="N154" s="137" t="s">
        <v>44</v>
      </c>
      <c r="P154" s="138">
        <f>O154*H154</f>
        <v>0</v>
      </c>
      <c r="Q154" s="138">
        <v>2.64468</v>
      </c>
      <c r="R154" s="138">
        <f>Q154*H154</f>
        <v>1.2694464</v>
      </c>
      <c r="S154" s="138">
        <v>0</v>
      </c>
      <c r="T154" s="139">
        <f>S154*H154</f>
        <v>0</v>
      </c>
      <c r="AR154" s="140" t="s">
        <v>121</v>
      </c>
      <c r="AT154" s="140" t="s">
        <v>116</v>
      </c>
      <c r="AU154" s="140" t="s">
        <v>135</v>
      </c>
      <c r="AY154" s="18" t="s">
        <v>113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8" t="s">
        <v>78</v>
      </c>
      <c r="BK154" s="141">
        <f>ROUND(I154*H154,2)</f>
        <v>0</v>
      </c>
      <c r="BL154" s="18" t="s">
        <v>121</v>
      </c>
      <c r="BM154" s="140" t="s">
        <v>394</v>
      </c>
    </row>
    <row r="155" spans="2:47" s="1" customFormat="1" ht="11.25">
      <c r="B155" s="33"/>
      <c r="D155" s="142" t="s">
        <v>123</v>
      </c>
      <c r="F155" s="143" t="s">
        <v>395</v>
      </c>
      <c r="I155" s="144"/>
      <c r="L155" s="33"/>
      <c r="M155" s="145"/>
      <c r="T155" s="54"/>
      <c r="AT155" s="18" t="s">
        <v>123</v>
      </c>
      <c r="AU155" s="18" t="s">
        <v>135</v>
      </c>
    </row>
    <row r="156" spans="2:51" s="14" customFormat="1" ht="11.25">
      <c r="B156" s="176"/>
      <c r="D156" s="147" t="s">
        <v>125</v>
      </c>
      <c r="E156" s="177" t="s">
        <v>3</v>
      </c>
      <c r="F156" s="178" t="s">
        <v>396</v>
      </c>
      <c r="H156" s="177" t="s">
        <v>3</v>
      </c>
      <c r="I156" s="179"/>
      <c r="L156" s="176"/>
      <c r="M156" s="180"/>
      <c r="T156" s="181"/>
      <c r="AT156" s="177" t="s">
        <v>125</v>
      </c>
      <c r="AU156" s="177" t="s">
        <v>135</v>
      </c>
      <c r="AV156" s="14" t="s">
        <v>78</v>
      </c>
      <c r="AW156" s="14" t="s">
        <v>34</v>
      </c>
      <c r="AX156" s="14" t="s">
        <v>73</v>
      </c>
      <c r="AY156" s="177" t="s">
        <v>113</v>
      </c>
    </row>
    <row r="157" spans="2:51" s="12" customFormat="1" ht="11.25">
      <c r="B157" s="146"/>
      <c r="D157" s="147" t="s">
        <v>125</v>
      </c>
      <c r="E157" s="148" t="s">
        <v>3</v>
      </c>
      <c r="F157" s="149" t="s">
        <v>397</v>
      </c>
      <c r="H157" s="150">
        <v>0.48</v>
      </c>
      <c r="I157" s="151"/>
      <c r="L157" s="146"/>
      <c r="M157" s="152"/>
      <c r="T157" s="153"/>
      <c r="AT157" s="148" t="s">
        <v>125</v>
      </c>
      <c r="AU157" s="148" t="s">
        <v>135</v>
      </c>
      <c r="AV157" s="12" t="s">
        <v>82</v>
      </c>
      <c r="AW157" s="12" t="s">
        <v>34</v>
      </c>
      <c r="AX157" s="12" t="s">
        <v>78</v>
      </c>
      <c r="AY157" s="148" t="s">
        <v>113</v>
      </c>
    </row>
    <row r="158" spans="2:65" s="1" customFormat="1" ht="24.2" customHeight="1">
      <c r="B158" s="128"/>
      <c r="C158" s="129" t="s">
        <v>206</v>
      </c>
      <c r="D158" s="129" t="s">
        <v>116</v>
      </c>
      <c r="E158" s="130" t="s">
        <v>398</v>
      </c>
      <c r="F158" s="131" t="s">
        <v>399</v>
      </c>
      <c r="G158" s="132" t="s">
        <v>166</v>
      </c>
      <c r="H158" s="133">
        <v>16</v>
      </c>
      <c r="I158" s="134"/>
      <c r="J158" s="135">
        <f>ROUND(I158*H158,2)</f>
        <v>0</v>
      </c>
      <c r="K158" s="131" t="s">
        <v>120</v>
      </c>
      <c r="L158" s="33"/>
      <c r="M158" s="136" t="s">
        <v>3</v>
      </c>
      <c r="N158" s="137" t="s">
        <v>44</v>
      </c>
      <c r="P158" s="138">
        <f>O158*H158</f>
        <v>0</v>
      </c>
      <c r="Q158" s="138">
        <v>0.0084225</v>
      </c>
      <c r="R158" s="138">
        <f>Q158*H158</f>
        <v>0.13476</v>
      </c>
      <c r="S158" s="138">
        <v>0</v>
      </c>
      <c r="T158" s="139">
        <f>S158*H158</f>
        <v>0</v>
      </c>
      <c r="AR158" s="140" t="s">
        <v>121</v>
      </c>
      <c r="AT158" s="140" t="s">
        <v>116</v>
      </c>
      <c r="AU158" s="140" t="s">
        <v>135</v>
      </c>
      <c r="AY158" s="18" t="s">
        <v>113</v>
      </c>
      <c r="BE158" s="141">
        <f>IF(N158="základní",J158,0)</f>
        <v>0</v>
      </c>
      <c r="BF158" s="141">
        <f>IF(N158="snížená",J158,0)</f>
        <v>0</v>
      </c>
      <c r="BG158" s="141">
        <f>IF(N158="zákl. přenesená",J158,0)</f>
        <v>0</v>
      </c>
      <c r="BH158" s="141">
        <f>IF(N158="sníž. přenesená",J158,0)</f>
        <v>0</v>
      </c>
      <c r="BI158" s="141">
        <f>IF(N158="nulová",J158,0)</f>
        <v>0</v>
      </c>
      <c r="BJ158" s="18" t="s">
        <v>78</v>
      </c>
      <c r="BK158" s="141">
        <f>ROUND(I158*H158,2)</f>
        <v>0</v>
      </c>
      <c r="BL158" s="18" t="s">
        <v>121</v>
      </c>
      <c r="BM158" s="140" t="s">
        <v>400</v>
      </c>
    </row>
    <row r="159" spans="2:47" s="1" customFormat="1" ht="11.25">
      <c r="B159" s="33"/>
      <c r="D159" s="142" t="s">
        <v>123</v>
      </c>
      <c r="F159" s="143" t="s">
        <v>401</v>
      </c>
      <c r="I159" s="144"/>
      <c r="L159" s="33"/>
      <c r="M159" s="145"/>
      <c r="T159" s="54"/>
      <c r="AT159" s="18" t="s">
        <v>123</v>
      </c>
      <c r="AU159" s="18" t="s">
        <v>135</v>
      </c>
    </row>
    <row r="160" spans="2:51" s="12" customFormat="1" ht="11.25">
      <c r="B160" s="146"/>
      <c r="D160" s="147" t="s">
        <v>125</v>
      </c>
      <c r="E160" s="148" t="s">
        <v>3</v>
      </c>
      <c r="F160" s="149" t="s">
        <v>402</v>
      </c>
      <c r="H160" s="150">
        <v>16</v>
      </c>
      <c r="I160" s="151"/>
      <c r="L160" s="146"/>
      <c r="M160" s="152"/>
      <c r="T160" s="153"/>
      <c r="AT160" s="148" t="s">
        <v>125</v>
      </c>
      <c r="AU160" s="148" t="s">
        <v>135</v>
      </c>
      <c r="AV160" s="12" t="s">
        <v>82</v>
      </c>
      <c r="AW160" s="12" t="s">
        <v>34</v>
      </c>
      <c r="AX160" s="12" t="s">
        <v>78</v>
      </c>
      <c r="AY160" s="148" t="s">
        <v>113</v>
      </c>
    </row>
    <row r="161" spans="2:65" s="1" customFormat="1" ht="24.2" customHeight="1">
      <c r="B161" s="128"/>
      <c r="C161" s="129" t="s">
        <v>167</v>
      </c>
      <c r="D161" s="129" t="s">
        <v>116</v>
      </c>
      <c r="E161" s="130" t="s">
        <v>403</v>
      </c>
      <c r="F161" s="131" t="s">
        <v>404</v>
      </c>
      <c r="G161" s="132" t="s">
        <v>166</v>
      </c>
      <c r="H161" s="133">
        <v>16</v>
      </c>
      <c r="I161" s="134"/>
      <c r="J161" s="135">
        <f>ROUND(I161*H161,2)</f>
        <v>0</v>
      </c>
      <c r="K161" s="131" t="s">
        <v>120</v>
      </c>
      <c r="L161" s="33"/>
      <c r="M161" s="136" t="s">
        <v>3</v>
      </c>
      <c r="N161" s="137" t="s">
        <v>44</v>
      </c>
      <c r="P161" s="138">
        <f>O161*H161</f>
        <v>0</v>
      </c>
      <c r="Q161" s="138">
        <v>0</v>
      </c>
      <c r="R161" s="138">
        <f>Q161*H161</f>
        <v>0</v>
      </c>
      <c r="S161" s="138">
        <v>0</v>
      </c>
      <c r="T161" s="139">
        <f>S161*H161</f>
        <v>0</v>
      </c>
      <c r="AR161" s="140" t="s">
        <v>121</v>
      </c>
      <c r="AT161" s="140" t="s">
        <v>116</v>
      </c>
      <c r="AU161" s="140" t="s">
        <v>135</v>
      </c>
      <c r="AY161" s="18" t="s">
        <v>113</v>
      </c>
      <c r="BE161" s="141">
        <f>IF(N161="základní",J161,0)</f>
        <v>0</v>
      </c>
      <c r="BF161" s="141">
        <f>IF(N161="snížená",J161,0)</f>
        <v>0</v>
      </c>
      <c r="BG161" s="141">
        <f>IF(N161="zákl. přenesená",J161,0)</f>
        <v>0</v>
      </c>
      <c r="BH161" s="141">
        <f>IF(N161="sníž. přenesená",J161,0)</f>
        <v>0</v>
      </c>
      <c r="BI161" s="141">
        <f>IF(N161="nulová",J161,0)</f>
        <v>0</v>
      </c>
      <c r="BJ161" s="18" t="s">
        <v>78</v>
      </c>
      <c r="BK161" s="141">
        <f>ROUND(I161*H161,2)</f>
        <v>0</v>
      </c>
      <c r="BL161" s="18" t="s">
        <v>121</v>
      </c>
      <c r="BM161" s="140" t="s">
        <v>405</v>
      </c>
    </row>
    <row r="162" spans="2:47" s="1" customFormat="1" ht="11.25">
      <c r="B162" s="33"/>
      <c r="D162" s="142" t="s">
        <v>123</v>
      </c>
      <c r="F162" s="143" t="s">
        <v>406</v>
      </c>
      <c r="I162" s="144"/>
      <c r="L162" s="33"/>
      <c r="M162" s="145"/>
      <c r="T162" s="54"/>
      <c r="AT162" s="18" t="s">
        <v>123</v>
      </c>
      <c r="AU162" s="18" t="s">
        <v>135</v>
      </c>
    </row>
    <row r="163" spans="2:65" s="1" customFormat="1" ht="24.2" customHeight="1">
      <c r="B163" s="128"/>
      <c r="C163" s="129" t="s">
        <v>220</v>
      </c>
      <c r="D163" s="129" t="s">
        <v>116</v>
      </c>
      <c r="E163" s="130" t="s">
        <v>407</v>
      </c>
      <c r="F163" s="131" t="s">
        <v>408</v>
      </c>
      <c r="G163" s="132" t="s">
        <v>237</v>
      </c>
      <c r="H163" s="133">
        <v>0.013</v>
      </c>
      <c r="I163" s="134"/>
      <c r="J163" s="135">
        <f>ROUND(I163*H163,2)</f>
        <v>0</v>
      </c>
      <c r="K163" s="131" t="s">
        <v>120</v>
      </c>
      <c r="L163" s="33"/>
      <c r="M163" s="136" t="s">
        <v>3</v>
      </c>
      <c r="N163" s="137" t="s">
        <v>44</v>
      </c>
      <c r="P163" s="138">
        <f>O163*H163</f>
        <v>0</v>
      </c>
      <c r="Q163" s="138">
        <v>1.0627727797</v>
      </c>
      <c r="R163" s="138">
        <f>Q163*H163</f>
        <v>0.013816046136099998</v>
      </c>
      <c r="S163" s="138">
        <v>0</v>
      </c>
      <c r="T163" s="139">
        <f>S163*H163</f>
        <v>0</v>
      </c>
      <c r="AR163" s="140" t="s">
        <v>121</v>
      </c>
      <c r="AT163" s="140" t="s">
        <v>116</v>
      </c>
      <c r="AU163" s="140" t="s">
        <v>135</v>
      </c>
      <c r="AY163" s="18" t="s">
        <v>113</v>
      </c>
      <c r="BE163" s="141">
        <f>IF(N163="základní",J163,0)</f>
        <v>0</v>
      </c>
      <c r="BF163" s="141">
        <f>IF(N163="snížená",J163,0)</f>
        <v>0</v>
      </c>
      <c r="BG163" s="141">
        <f>IF(N163="zákl. přenesená",J163,0)</f>
        <v>0</v>
      </c>
      <c r="BH163" s="141">
        <f>IF(N163="sníž. přenesená",J163,0)</f>
        <v>0</v>
      </c>
      <c r="BI163" s="141">
        <f>IF(N163="nulová",J163,0)</f>
        <v>0</v>
      </c>
      <c r="BJ163" s="18" t="s">
        <v>78</v>
      </c>
      <c r="BK163" s="141">
        <f>ROUND(I163*H163,2)</f>
        <v>0</v>
      </c>
      <c r="BL163" s="18" t="s">
        <v>121</v>
      </c>
      <c r="BM163" s="140" t="s">
        <v>409</v>
      </c>
    </row>
    <row r="164" spans="2:47" s="1" customFormat="1" ht="11.25">
      <c r="B164" s="33"/>
      <c r="D164" s="142" t="s">
        <v>123</v>
      </c>
      <c r="F164" s="143" t="s">
        <v>410</v>
      </c>
      <c r="I164" s="144"/>
      <c r="L164" s="33"/>
      <c r="M164" s="145"/>
      <c r="T164" s="54"/>
      <c r="AT164" s="18" t="s">
        <v>123</v>
      </c>
      <c r="AU164" s="18" t="s">
        <v>135</v>
      </c>
    </row>
    <row r="165" spans="2:51" s="12" customFormat="1" ht="11.25">
      <c r="B165" s="146"/>
      <c r="D165" s="147" t="s">
        <v>125</v>
      </c>
      <c r="E165" s="148" t="s">
        <v>3</v>
      </c>
      <c r="F165" s="149" t="s">
        <v>411</v>
      </c>
      <c r="H165" s="150">
        <v>0.012</v>
      </c>
      <c r="I165" s="151"/>
      <c r="L165" s="146"/>
      <c r="M165" s="152"/>
      <c r="T165" s="153"/>
      <c r="AT165" s="148" t="s">
        <v>125</v>
      </c>
      <c r="AU165" s="148" t="s">
        <v>135</v>
      </c>
      <c r="AV165" s="12" t="s">
        <v>82</v>
      </c>
      <c r="AW165" s="12" t="s">
        <v>34</v>
      </c>
      <c r="AX165" s="12" t="s">
        <v>78</v>
      </c>
      <c r="AY165" s="148" t="s">
        <v>113</v>
      </c>
    </row>
    <row r="166" spans="2:51" s="12" customFormat="1" ht="11.25">
      <c r="B166" s="146"/>
      <c r="D166" s="147" t="s">
        <v>125</v>
      </c>
      <c r="F166" s="149" t="s">
        <v>412</v>
      </c>
      <c r="H166" s="150">
        <v>0.013</v>
      </c>
      <c r="I166" s="151"/>
      <c r="L166" s="146"/>
      <c r="M166" s="152"/>
      <c r="T166" s="153"/>
      <c r="AT166" s="148" t="s">
        <v>125</v>
      </c>
      <c r="AU166" s="148" t="s">
        <v>135</v>
      </c>
      <c r="AV166" s="12" t="s">
        <v>82</v>
      </c>
      <c r="AW166" s="12" t="s">
        <v>4</v>
      </c>
      <c r="AX166" s="12" t="s">
        <v>78</v>
      </c>
      <c r="AY166" s="148" t="s">
        <v>113</v>
      </c>
    </row>
    <row r="167" spans="2:63" s="11" customFormat="1" ht="20.85" customHeight="1">
      <c r="B167" s="116"/>
      <c r="D167" s="117" t="s">
        <v>72</v>
      </c>
      <c r="E167" s="126" t="s">
        <v>413</v>
      </c>
      <c r="F167" s="126" t="s">
        <v>414</v>
      </c>
      <c r="I167" s="119"/>
      <c r="J167" s="127">
        <f>BK167</f>
        <v>0</v>
      </c>
      <c r="L167" s="116"/>
      <c r="M167" s="121"/>
      <c r="P167" s="122">
        <f>SUM(P168:P191)</f>
        <v>0</v>
      </c>
      <c r="R167" s="122">
        <f>SUM(R168:R191)</f>
        <v>29.5057670938084</v>
      </c>
      <c r="T167" s="123">
        <f>SUM(T168:T191)</f>
        <v>0</v>
      </c>
      <c r="AR167" s="117" t="s">
        <v>78</v>
      </c>
      <c r="AT167" s="124" t="s">
        <v>72</v>
      </c>
      <c r="AU167" s="124" t="s">
        <v>82</v>
      </c>
      <c r="AY167" s="117" t="s">
        <v>113</v>
      </c>
      <c r="BK167" s="125">
        <f>SUM(BK168:BK191)</f>
        <v>0</v>
      </c>
    </row>
    <row r="168" spans="2:65" s="1" customFormat="1" ht="49.15" customHeight="1">
      <c r="B168" s="128"/>
      <c r="C168" s="129" t="s">
        <v>226</v>
      </c>
      <c r="D168" s="129" t="s">
        <v>116</v>
      </c>
      <c r="E168" s="130" t="s">
        <v>415</v>
      </c>
      <c r="F168" s="131" t="s">
        <v>416</v>
      </c>
      <c r="G168" s="132" t="s">
        <v>119</v>
      </c>
      <c r="H168" s="133">
        <v>10.736</v>
      </c>
      <c r="I168" s="134"/>
      <c r="J168" s="135">
        <f>ROUND(I168*H168,2)</f>
        <v>0</v>
      </c>
      <c r="K168" s="131" t="s">
        <v>120</v>
      </c>
      <c r="L168" s="33"/>
      <c r="M168" s="136" t="s">
        <v>3</v>
      </c>
      <c r="N168" s="137" t="s">
        <v>44</v>
      </c>
      <c r="P168" s="138">
        <f>O168*H168</f>
        <v>0</v>
      </c>
      <c r="Q168" s="138">
        <v>2.50201</v>
      </c>
      <c r="R168" s="138">
        <f>Q168*H168</f>
        <v>26.86157936</v>
      </c>
      <c r="S168" s="138">
        <v>0</v>
      </c>
      <c r="T168" s="139">
        <f>S168*H168</f>
        <v>0</v>
      </c>
      <c r="AR168" s="140" t="s">
        <v>121</v>
      </c>
      <c r="AT168" s="140" t="s">
        <v>116</v>
      </c>
      <c r="AU168" s="140" t="s">
        <v>135</v>
      </c>
      <c r="AY168" s="18" t="s">
        <v>113</v>
      </c>
      <c r="BE168" s="141">
        <f>IF(N168="základní",J168,0)</f>
        <v>0</v>
      </c>
      <c r="BF168" s="141">
        <f>IF(N168="snížená",J168,0)</f>
        <v>0</v>
      </c>
      <c r="BG168" s="141">
        <f>IF(N168="zákl. přenesená",J168,0)</f>
        <v>0</v>
      </c>
      <c r="BH168" s="141">
        <f>IF(N168="sníž. přenesená",J168,0)</f>
        <v>0</v>
      </c>
      <c r="BI168" s="141">
        <f>IF(N168="nulová",J168,0)</f>
        <v>0</v>
      </c>
      <c r="BJ168" s="18" t="s">
        <v>78</v>
      </c>
      <c r="BK168" s="141">
        <f>ROUND(I168*H168,2)</f>
        <v>0</v>
      </c>
      <c r="BL168" s="18" t="s">
        <v>121</v>
      </c>
      <c r="BM168" s="140" t="s">
        <v>417</v>
      </c>
    </row>
    <row r="169" spans="2:47" s="1" customFormat="1" ht="11.25">
      <c r="B169" s="33"/>
      <c r="D169" s="142" t="s">
        <v>123</v>
      </c>
      <c r="F169" s="143" t="s">
        <v>418</v>
      </c>
      <c r="I169" s="144"/>
      <c r="L169" s="33"/>
      <c r="M169" s="145"/>
      <c r="T169" s="54"/>
      <c r="AT169" s="18" t="s">
        <v>123</v>
      </c>
      <c r="AU169" s="18" t="s">
        <v>135</v>
      </c>
    </row>
    <row r="170" spans="2:51" s="14" customFormat="1" ht="11.25">
      <c r="B170" s="176"/>
      <c r="D170" s="147" t="s">
        <v>125</v>
      </c>
      <c r="E170" s="177" t="s">
        <v>3</v>
      </c>
      <c r="F170" s="178" t="s">
        <v>419</v>
      </c>
      <c r="H170" s="177" t="s">
        <v>3</v>
      </c>
      <c r="I170" s="179"/>
      <c r="L170" s="176"/>
      <c r="M170" s="180"/>
      <c r="T170" s="181"/>
      <c r="AT170" s="177" t="s">
        <v>125</v>
      </c>
      <c r="AU170" s="177" t="s">
        <v>135</v>
      </c>
      <c r="AV170" s="14" t="s">
        <v>78</v>
      </c>
      <c r="AW170" s="14" t="s">
        <v>34</v>
      </c>
      <c r="AX170" s="14" t="s">
        <v>73</v>
      </c>
      <c r="AY170" s="177" t="s">
        <v>113</v>
      </c>
    </row>
    <row r="171" spans="2:51" s="12" customFormat="1" ht="11.25">
      <c r="B171" s="146"/>
      <c r="D171" s="147" t="s">
        <v>125</v>
      </c>
      <c r="E171" s="148" t="s">
        <v>3</v>
      </c>
      <c r="F171" s="149" t="s">
        <v>420</v>
      </c>
      <c r="H171" s="150">
        <v>3.482</v>
      </c>
      <c r="I171" s="151"/>
      <c r="L171" s="146"/>
      <c r="M171" s="152"/>
      <c r="T171" s="153"/>
      <c r="AT171" s="148" t="s">
        <v>125</v>
      </c>
      <c r="AU171" s="148" t="s">
        <v>135</v>
      </c>
      <c r="AV171" s="12" t="s">
        <v>82</v>
      </c>
      <c r="AW171" s="12" t="s">
        <v>34</v>
      </c>
      <c r="AX171" s="12" t="s">
        <v>73</v>
      </c>
      <c r="AY171" s="148" t="s">
        <v>113</v>
      </c>
    </row>
    <row r="172" spans="2:51" s="14" customFormat="1" ht="11.25">
      <c r="B172" s="176"/>
      <c r="D172" s="147" t="s">
        <v>125</v>
      </c>
      <c r="E172" s="177" t="s">
        <v>3</v>
      </c>
      <c r="F172" s="178" t="s">
        <v>421</v>
      </c>
      <c r="H172" s="177" t="s">
        <v>3</v>
      </c>
      <c r="I172" s="179"/>
      <c r="L172" s="176"/>
      <c r="M172" s="180"/>
      <c r="T172" s="181"/>
      <c r="AT172" s="177" t="s">
        <v>125</v>
      </c>
      <c r="AU172" s="177" t="s">
        <v>135</v>
      </c>
      <c r="AV172" s="14" t="s">
        <v>78</v>
      </c>
      <c r="AW172" s="14" t="s">
        <v>34</v>
      </c>
      <c r="AX172" s="14" t="s">
        <v>73</v>
      </c>
      <c r="AY172" s="177" t="s">
        <v>113</v>
      </c>
    </row>
    <row r="173" spans="2:51" s="12" customFormat="1" ht="11.25">
      <c r="B173" s="146"/>
      <c r="D173" s="147" t="s">
        <v>125</v>
      </c>
      <c r="E173" s="148" t="s">
        <v>3</v>
      </c>
      <c r="F173" s="149" t="s">
        <v>422</v>
      </c>
      <c r="H173" s="150">
        <v>7.254</v>
      </c>
      <c r="I173" s="151"/>
      <c r="L173" s="146"/>
      <c r="M173" s="152"/>
      <c r="T173" s="153"/>
      <c r="AT173" s="148" t="s">
        <v>125</v>
      </c>
      <c r="AU173" s="148" t="s">
        <v>135</v>
      </c>
      <c r="AV173" s="12" t="s">
        <v>82</v>
      </c>
      <c r="AW173" s="12" t="s">
        <v>34</v>
      </c>
      <c r="AX173" s="12" t="s">
        <v>73</v>
      </c>
      <c r="AY173" s="148" t="s">
        <v>113</v>
      </c>
    </row>
    <row r="174" spans="2:51" s="13" customFormat="1" ht="11.25">
      <c r="B174" s="154"/>
      <c r="D174" s="147" t="s">
        <v>125</v>
      </c>
      <c r="E174" s="155" t="s">
        <v>3</v>
      </c>
      <c r="F174" s="156" t="s">
        <v>128</v>
      </c>
      <c r="H174" s="157">
        <v>10.736</v>
      </c>
      <c r="I174" s="158"/>
      <c r="L174" s="154"/>
      <c r="M174" s="159"/>
      <c r="T174" s="160"/>
      <c r="AT174" s="155" t="s">
        <v>125</v>
      </c>
      <c r="AU174" s="155" t="s">
        <v>135</v>
      </c>
      <c r="AV174" s="13" t="s">
        <v>121</v>
      </c>
      <c r="AW174" s="13" t="s">
        <v>34</v>
      </c>
      <c r="AX174" s="13" t="s">
        <v>78</v>
      </c>
      <c r="AY174" s="155" t="s">
        <v>113</v>
      </c>
    </row>
    <row r="175" spans="2:65" s="1" customFormat="1" ht="78" customHeight="1">
      <c r="B175" s="128"/>
      <c r="C175" s="129" t="s">
        <v>234</v>
      </c>
      <c r="D175" s="129" t="s">
        <v>116</v>
      </c>
      <c r="E175" s="130" t="s">
        <v>423</v>
      </c>
      <c r="F175" s="131" t="s">
        <v>424</v>
      </c>
      <c r="G175" s="132" t="s">
        <v>237</v>
      </c>
      <c r="H175" s="133">
        <v>1.172</v>
      </c>
      <c r="I175" s="134"/>
      <c r="J175" s="135">
        <f>ROUND(I175*H175,2)</f>
        <v>0</v>
      </c>
      <c r="K175" s="131" t="s">
        <v>120</v>
      </c>
      <c r="L175" s="33"/>
      <c r="M175" s="136" t="s">
        <v>3</v>
      </c>
      <c r="N175" s="137" t="s">
        <v>44</v>
      </c>
      <c r="P175" s="138">
        <f>O175*H175</f>
        <v>0</v>
      </c>
      <c r="Q175" s="138">
        <v>1.0627727797</v>
      </c>
      <c r="R175" s="138">
        <f>Q175*H175</f>
        <v>1.2455696978083999</v>
      </c>
      <c r="S175" s="138">
        <v>0</v>
      </c>
      <c r="T175" s="139">
        <f>S175*H175</f>
        <v>0</v>
      </c>
      <c r="AR175" s="140" t="s">
        <v>121</v>
      </c>
      <c r="AT175" s="140" t="s">
        <v>116</v>
      </c>
      <c r="AU175" s="140" t="s">
        <v>135</v>
      </c>
      <c r="AY175" s="18" t="s">
        <v>113</v>
      </c>
      <c r="BE175" s="141">
        <f>IF(N175="základní",J175,0)</f>
        <v>0</v>
      </c>
      <c r="BF175" s="141">
        <f>IF(N175="snížená",J175,0)</f>
        <v>0</v>
      </c>
      <c r="BG175" s="141">
        <f>IF(N175="zákl. přenesená",J175,0)</f>
        <v>0</v>
      </c>
      <c r="BH175" s="141">
        <f>IF(N175="sníž. přenesená",J175,0)</f>
        <v>0</v>
      </c>
      <c r="BI175" s="141">
        <f>IF(N175="nulová",J175,0)</f>
        <v>0</v>
      </c>
      <c r="BJ175" s="18" t="s">
        <v>78</v>
      </c>
      <c r="BK175" s="141">
        <f>ROUND(I175*H175,2)</f>
        <v>0</v>
      </c>
      <c r="BL175" s="18" t="s">
        <v>121</v>
      </c>
      <c r="BM175" s="140" t="s">
        <v>425</v>
      </c>
    </row>
    <row r="176" spans="2:47" s="1" customFormat="1" ht="11.25">
      <c r="B176" s="33"/>
      <c r="D176" s="142" t="s">
        <v>123</v>
      </c>
      <c r="F176" s="143" t="s">
        <v>426</v>
      </c>
      <c r="I176" s="144"/>
      <c r="L176" s="33"/>
      <c r="M176" s="145"/>
      <c r="T176" s="54"/>
      <c r="AT176" s="18" t="s">
        <v>123</v>
      </c>
      <c r="AU176" s="18" t="s">
        <v>135</v>
      </c>
    </row>
    <row r="177" spans="2:51" s="12" customFormat="1" ht="11.25">
      <c r="B177" s="146"/>
      <c r="D177" s="147" t="s">
        <v>125</v>
      </c>
      <c r="E177" s="148" t="s">
        <v>3</v>
      </c>
      <c r="F177" s="149" t="s">
        <v>427</v>
      </c>
      <c r="H177" s="150">
        <v>1.172</v>
      </c>
      <c r="I177" s="151"/>
      <c r="L177" s="146"/>
      <c r="M177" s="152"/>
      <c r="T177" s="153"/>
      <c r="AT177" s="148" t="s">
        <v>125</v>
      </c>
      <c r="AU177" s="148" t="s">
        <v>135</v>
      </c>
      <c r="AV177" s="12" t="s">
        <v>82</v>
      </c>
      <c r="AW177" s="12" t="s">
        <v>34</v>
      </c>
      <c r="AX177" s="12" t="s">
        <v>78</v>
      </c>
      <c r="AY177" s="148" t="s">
        <v>113</v>
      </c>
    </row>
    <row r="178" spans="2:65" s="1" customFormat="1" ht="101.25" customHeight="1">
      <c r="B178" s="128"/>
      <c r="C178" s="129" t="s">
        <v>240</v>
      </c>
      <c r="D178" s="129" t="s">
        <v>116</v>
      </c>
      <c r="E178" s="130" t="s">
        <v>428</v>
      </c>
      <c r="F178" s="131" t="s">
        <v>429</v>
      </c>
      <c r="G178" s="132" t="s">
        <v>166</v>
      </c>
      <c r="H178" s="133">
        <v>145.075</v>
      </c>
      <c r="I178" s="134"/>
      <c r="J178" s="135">
        <f>ROUND(I178*H178,2)</f>
        <v>0</v>
      </c>
      <c r="K178" s="131" t="s">
        <v>120</v>
      </c>
      <c r="L178" s="33"/>
      <c r="M178" s="136" t="s">
        <v>3</v>
      </c>
      <c r="N178" s="137" t="s">
        <v>44</v>
      </c>
      <c r="P178" s="138">
        <f>O178*H178</f>
        <v>0</v>
      </c>
      <c r="Q178" s="138">
        <v>0.009583272</v>
      </c>
      <c r="R178" s="138">
        <f>Q178*H178</f>
        <v>1.3902931854</v>
      </c>
      <c r="S178" s="138">
        <v>0</v>
      </c>
      <c r="T178" s="139">
        <f>S178*H178</f>
        <v>0</v>
      </c>
      <c r="AR178" s="140" t="s">
        <v>121</v>
      </c>
      <c r="AT178" s="140" t="s">
        <v>116</v>
      </c>
      <c r="AU178" s="140" t="s">
        <v>135</v>
      </c>
      <c r="AY178" s="18" t="s">
        <v>113</v>
      </c>
      <c r="BE178" s="141">
        <f>IF(N178="základní",J178,0)</f>
        <v>0</v>
      </c>
      <c r="BF178" s="141">
        <f>IF(N178="snížená",J178,0)</f>
        <v>0</v>
      </c>
      <c r="BG178" s="141">
        <f>IF(N178="zákl. přenesená",J178,0)</f>
        <v>0</v>
      </c>
      <c r="BH178" s="141">
        <f>IF(N178="sníž. přenesená",J178,0)</f>
        <v>0</v>
      </c>
      <c r="BI178" s="141">
        <f>IF(N178="nulová",J178,0)</f>
        <v>0</v>
      </c>
      <c r="BJ178" s="18" t="s">
        <v>78</v>
      </c>
      <c r="BK178" s="141">
        <f>ROUND(I178*H178,2)</f>
        <v>0</v>
      </c>
      <c r="BL178" s="18" t="s">
        <v>121</v>
      </c>
      <c r="BM178" s="140" t="s">
        <v>430</v>
      </c>
    </row>
    <row r="179" spans="2:47" s="1" customFormat="1" ht="11.25">
      <c r="B179" s="33"/>
      <c r="D179" s="142" t="s">
        <v>123</v>
      </c>
      <c r="F179" s="143" t="s">
        <v>431</v>
      </c>
      <c r="I179" s="144"/>
      <c r="L179" s="33"/>
      <c r="M179" s="145"/>
      <c r="T179" s="54"/>
      <c r="AT179" s="18" t="s">
        <v>123</v>
      </c>
      <c r="AU179" s="18" t="s">
        <v>135</v>
      </c>
    </row>
    <row r="180" spans="2:51" s="12" customFormat="1" ht="11.25">
      <c r="B180" s="146"/>
      <c r="D180" s="147" t="s">
        <v>125</v>
      </c>
      <c r="E180" s="148" t="s">
        <v>3</v>
      </c>
      <c r="F180" s="149" t="s">
        <v>294</v>
      </c>
      <c r="H180" s="150">
        <v>145.075</v>
      </c>
      <c r="I180" s="151"/>
      <c r="L180" s="146"/>
      <c r="M180" s="152"/>
      <c r="T180" s="153"/>
      <c r="AT180" s="148" t="s">
        <v>125</v>
      </c>
      <c r="AU180" s="148" t="s">
        <v>135</v>
      </c>
      <c r="AV180" s="12" t="s">
        <v>82</v>
      </c>
      <c r="AW180" s="12" t="s">
        <v>34</v>
      </c>
      <c r="AX180" s="12" t="s">
        <v>78</v>
      </c>
      <c r="AY180" s="148" t="s">
        <v>113</v>
      </c>
    </row>
    <row r="181" spans="2:65" s="1" customFormat="1" ht="24.2" customHeight="1">
      <c r="B181" s="128"/>
      <c r="C181" s="129" t="s">
        <v>8</v>
      </c>
      <c r="D181" s="129" t="s">
        <v>116</v>
      </c>
      <c r="E181" s="130" t="s">
        <v>432</v>
      </c>
      <c r="F181" s="131" t="s">
        <v>433</v>
      </c>
      <c r="G181" s="132" t="s">
        <v>166</v>
      </c>
      <c r="H181" s="133">
        <v>145.075</v>
      </c>
      <c r="I181" s="134"/>
      <c r="J181" s="135">
        <f>ROUND(I181*H181,2)</f>
        <v>0</v>
      </c>
      <c r="K181" s="131" t="s">
        <v>198</v>
      </c>
      <c r="L181" s="33"/>
      <c r="M181" s="136" t="s">
        <v>3</v>
      </c>
      <c r="N181" s="137" t="s">
        <v>44</v>
      </c>
      <c r="P181" s="138">
        <f>O181*H181</f>
        <v>0</v>
      </c>
      <c r="Q181" s="138">
        <v>0</v>
      </c>
      <c r="R181" s="138">
        <f>Q181*H181</f>
        <v>0</v>
      </c>
      <c r="S181" s="138">
        <v>0</v>
      </c>
      <c r="T181" s="139">
        <f>S181*H181</f>
        <v>0</v>
      </c>
      <c r="AR181" s="140" t="s">
        <v>121</v>
      </c>
      <c r="AT181" s="140" t="s">
        <v>116</v>
      </c>
      <c r="AU181" s="140" t="s">
        <v>135</v>
      </c>
      <c r="AY181" s="18" t="s">
        <v>113</v>
      </c>
      <c r="BE181" s="141">
        <f>IF(N181="základní",J181,0)</f>
        <v>0</v>
      </c>
      <c r="BF181" s="141">
        <f>IF(N181="snížená",J181,0)</f>
        <v>0</v>
      </c>
      <c r="BG181" s="141">
        <f>IF(N181="zákl. přenesená",J181,0)</f>
        <v>0</v>
      </c>
      <c r="BH181" s="141">
        <f>IF(N181="sníž. přenesená",J181,0)</f>
        <v>0</v>
      </c>
      <c r="BI181" s="141">
        <f>IF(N181="nulová",J181,0)</f>
        <v>0</v>
      </c>
      <c r="BJ181" s="18" t="s">
        <v>78</v>
      </c>
      <c r="BK181" s="141">
        <f>ROUND(I181*H181,2)</f>
        <v>0</v>
      </c>
      <c r="BL181" s="18" t="s">
        <v>121</v>
      </c>
      <c r="BM181" s="140" t="s">
        <v>434</v>
      </c>
    </row>
    <row r="182" spans="2:51" s="12" customFormat="1" ht="11.25">
      <c r="B182" s="146"/>
      <c r="D182" s="147" t="s">
        <v>125</v>
      </c>
      <c r="E182" s="148" t="s">
        <v>3</v>
      </c>
      <c r="F182" s="149" t="s">
        <v>294</v>
      </c>
      <c r="H182" s="150">
        <v>145.075</v>
      </c>
      <c r="I182" s="151"/>
      <c r="L182" s="146"/>
      <c r="M182" s="152"/>
      <c r="T182" s="153"/>
      <c r="AT182" s="148" t="s">
        <v>125</v>
      </c>
      <c r="AU182" s="148" t="s">
        <v>135</v>
      </c>
      <c r="AV182" s="12" t="s">
        <v>82</v>
      </c>
      <c r="AW182" s="12" t="s">
        <v>34</v>
      </c>
      <c r="AX182" s="12" t="s">
        <v>78</v>
      </c>
      <c r="AY182" s="148" t="s">
        <v>113</v>
      </c>
    </row>
    <row r="183" spans="2:65" s="1" customFormat="1" ht="37.9" customHeight="1">
      <c r="B183" s="128"/>
      <c r="C183" s="129" t="s">
        <v>251</v>
      </c>
      <c r="D183" s="129" t="s">
        <v>116</v>
      </c>
      <c r="E183" s="130" t="s">
        <v>435</v>
      </c>
      <c r="F183" s="131" t="s">
        <v>436</v>
      </c>
      <c r="G183" s="132" t="s">
        <v>166</v>
      </c>
      <c r="H183" s="133">
        <v>1.563</v>
      </c>
      <c r="I183" s="134"/>
      <c r="J183" s="135">
        <f>ROUND(I183*H183,2)</f>
        <v>0</v>
      </c>
      <c r="K183" s="131" t="s">
        <v>120</v>
      </c>
      <c r="L183" s="33"/>
      <c r="M183" s="136" t="s">
        <v>3</v>
      </c>
      <c r="N183" s="137" t="s">
        <v>44</v>
      </c>
      <c r="P183" s="138">
        <f>O183*H183</f>
        <v>0</v>
      </c>
      <c r="Q183" s="138">
        <v>0.0053262</v>
      </c>
      <c r="R183" s="138">
        <f>Q183*H183</f>
        <v>0.0083248506</v>
      </c>
      <c r="S183" s="138">
        <v>0</v>
      </c>
      <c r="T183" s="139">
        <f>S183*H183</f>
        <v>0</v>
      </c>
      <c r="AR183" s="140" t="s">
        <v>121</v>
      </c>
      <c r="AT183" s="140" t="s">
        <v>116</v>
      </c>
      <c r="AU183" s="140" t="s">
        <v>135</v>
      </c>
      <c r="AY183" s="18" t="s">
        <v>113</v>
      </c>
      <c r="BE183" s="141">
        <f>IF(N183="základní",J183,0)</f>
        <v>0</v>
      </c>
      <c r="BF183" s="141">
        <f>IF(N183="snížená",J183,0)</f>
        <v>0</v>
      </c>
      <c r="BG183" s="141">
        <f>IF(N183="zákl. přenesená",J183,0)</f>
        <v>0</v>
      </c>
      <c r="BH183" s="141">
        <f>IF(N183="sníž. přenesená",J183,0)</f>
        <v>0</v>
      </c>
      <c r="BI183" s="141">
        <f>IF(N183="nulová",J183,0)</f>
        <v>0</v>
      </c>
      <c r="BJ183" s="18" t="s">
        <v>78</v>
      </c>
      <c r="BK183" s="141">
        <f>ROUND(I183*H183,2)</f>
        <v>0</v>
      </c>
      <c r="BL183" s="18" t="s">
        <v>121</v>
      </c>
      <c r="BM183" s="140" t="s">
        <v>437</v>
      </c>
    </row>
    <row r="184" spans="2:47" s="1" customFormat="1" ht="11.25">
      <c r="B184" s="33"/>
      <c r="D184" s="142" t="s">
        <v>123</v>
      </c>
      <c r="F184" s="143" t="s">
        <v>438</v>
      </c>
      <c r="I184" s="144"/>
      <c r="L184" s="33"/>
      <c r="M184" s="145"/>
      <c r="T184" s="54"/>
      <c r="AT184" s="18" t="s">
        <v>123</v>
      </c>
      <c r="AU184" s="18" t="s">
        <v>135</v>
      </c>
    </row>
    <row r="185" spans="2:51" s="12" customFormat="1" ht="11.25">
      <c r="B185" s="146"/>
      <c r="D185" s="147" t="s">
        <v>125</v>
      </c>
      <c r="E185" s="148" t="s">
        <v>3</v>
      </c>
      <c r="F185" s="149" t="s">
        <v>439</v>
      </c>
      <c r="H185" s="150">
        <v>1.563</v>
      </c>
      <c r="I185" s="151"/>
      <c r="L185" s="146"/>
      <c r="M185" s="152"/>
      <c r="T185" s="153"/>
      <c r="AT185" s="148" t="s">
        <v>125</v>
      </c>
      <c r="AU185" s="148" t="s">
        <v>135</v>
      </c>
      <c r="AV185" s="12" t="s">
        <v>82</v>
      </c>
      <c r="AW185" s="12" t="s">
        <v>34</v>
      </c>
      <c r="AX185" s="12" t="s">
        <v>78</v>
      </c>
      <c r="AY185" s="148" t="s">
        <v>113</v>
      </c>
    </row>
    <row r="186" spans="2:65" s="1" customFormat="1" ht="37.9" customHeight="1">
      <c r="B186" s="128"/>
      <c r="C186" s="129" t="s">
        <v>440</v>
      </c>
      <c r="D186" s="129" t="s">
        <v>116</v>
      </c>
      <c r="E186" s="130" t="s">
        <v>441</v>
      </c>
      <c r="F186" s="131" t="s">
        <v>442</v>
      </c>
      <c r="G186" s="132" t="s">
        <v>166</v>
      </c>
      <c r="H186" s="133">
        <v>1.563</v>
      </c>
      <c r="I186" s="134"/>
      <c r="J186" s="135">
        <f>ROUND(I186*H186,2)</f>
        <v>0</v>
      </c>
      <c r="K186" s="131" t="s">
        <v>120</v>
      </c>
      <c r="L186" s="33"/>
      <c r="M186" s="136" t="s">
        <v>3</v>
      </c>
      <c r="N186" s="137" t="s">
        <v>44</v>
      </c>
      <c r="P186" s="138">
        <f>O186*H186</f>
        <v>0</v>
      </c>
      <c r="Q186" s="138">
        <v>0</v>
      </c>
      <c r="R186" s="138">
        <f>Q186*H186</f>
        <v>0</v>
      </c>
      <c r="S186" s="138">
        <v>0</v>
      </c>
      <c r="T186" s="139">
        <f>S186*H186</f>
        <v>0</v>
      </c>
      <c r="AR186" s="140" t="s">
        <v>121</v>
      </c>
      <c r="AT186" s="140" t="s">
        <v>116</v>
      </c>
      <c r="AU186" s="140" t="s">
        <v>135</v>
      </c>
      <c r="AY186" s="18" t="s">
        <v>113</v>
      </c>
      <c r="BE186" s="141">
        <f>IF(N186="základní",J186,0)</f>
        <v>0</v>
      </c>
      <c r="BF186" s="141">
        <f>IF(N186="snížená",J186,0)</f>
        <v>0</v>
      </c>
      <c r="BG186" s="141">
        <f>IF(N186="zákl. přenesená",J186,0)</f>
        <v>0</v>
      </c>
      <c r="BH186" s="141">
        <f>IF(N186="sníž. přenesená",J186,0)</f>
        <v>0</v>
      </c>
      <c r="BI186" s="141">
        <f>IF(N186="nulová",J186,0)</f>
        <v>0</v>
      </c>
      <c r="BJ186" s="18" t="s">
        <v>78</v>
      </c>
      <c r="BK186" s="141">
        <f>ROUND(I186*H186,2)</f>
        <v>0</v>
      </c>
      <c r="BL186" s="18" t="s">
        <v>121</v>
      </c>
      <c r="BM186" s="140" t="s">
        <v>443</v>
      </c>
    </row>
    <row r="187" spans="2:47" s="1" customFormat="1" ht="11.25">
      <c r="B187" s="33"/>
      <c r="D187" s="142" t="s">
        <v>123</v>
      </c>
      <c r="F187" s="143" t="s">
        <v>444</v>
      </c>
      <c r="I187" s="144"/>
      <c r="L187" s="33"/>
      <c r="M187" s="145"/>
      <c r="T187" s="54"/>
      <c r="AT187" s="18" t="s">
        <v>123</v>
      </c>
      <c r="AU187" s="18" t="s">
        <v>135</v>
      </c>
    </row>
    <row r="188" spans="2:65" s="1" customFormat="1" ht="24.2" customHeight="1">
      <c r="B188" s="128"/>
      <c r="C188" s="129" t="s">
        <v>445</v>
      </c>
      <c r="D188" s="129" t="s">
        <v>116</v>
      </c>
      <c r="E188" s="130" t="s">
        <v>446</v>
      </c>
      <c r="F188" s="131" t="s">
        <v>447</v>
      </c>
      <c r="G188" s="132" t="s">
        <v>197</v>
      </c>
      <c r="H188" s="133">
        <v>15</v>
      </c>
      <c r="I188" s="134"/>
      <c r="J188" s="135">
        <f>ROUND(I188*H188,2)</f>
        <v>0</v>
      </c>
      <c r="K188" s="131" t="s">
        <v>198</v>
      </c>
      <c r="L188" s="33"/>
      <c r="M188" s="136" t="s">
        <v>3</v>
      </c>
      <c r="N188" s="137" t="s">
        <v>44</v>
      </c>
      <c r="P188" s="138">
        <f>O188*H188</f>
        <v>0</v>
      </c>
      <c r="Q188" s="138">
        <v>0</v>
      </c>
      <c r="R188" s="138">
        <f>Q188*H188</f>
        <v>0</v>
      </c>
      <c r="S188" s="138">
        <v>0</v>
      </c>
      <c r="T188" s="139">
        <f>S188*H188</f>
        <v>0</v>
      </c>
      <c r="AR188" s="140" t="s">
        <v>121</v>
      </c>
      <c r="AT188" s="140" t="s">
        <v>116</v>
      </c>
      <c r="AU188" s="140" t="s">
        <v>135</v>
      </c>
      <c r="AY188" s="18" t="s">
        <v>113</v>
      </c>
      <c r="BE188" s="141">
        <f>IF(N188="základní",J188,0)</f>
        <v>0</v>
      </c>
      <c r="BF188" s="141">
        <f>IF(N188="snížená",J188,0)</f>
        <v>0</v>
      </c>
      <c r="BG188" s="141">
        <f>IF(N188="zákl. přenesená",J188,0)</f>
        <v>0</v>
      </c>
      <c r="BH188" s="141">
        <f>IF(N188="sníž. přenesená",J188,0)</f>
        <v>0</v>
      </c>
      <c r="BI188" s="141">
        <f>IF(N188="nulová",J188,0)</f>
        <v>0</v>
      </c>
      <c r="BJ188" s="18" t="s">
        <v>78</v>
      </c>
      <c r="BK188" s="141">
        <f>ROUND(I188*H188,2)</f>
        <v>0</v>
      </c>
      <c r="BL188" s="18" t="s">
        <v>121</v>
      </c>
      <c r="BM188" s="140" t="s">
        <v>448</v>
      </c>
    </row>
    <row r="189" spans="2:51" s="12" customFormat="1" ht="11.25">
      <c r="B189" s="146"/>
      <c r="D189" s="147" t="s">
        <v>125</v>
      </c>
      <c r="E189" s="148" t="s">
        <v>3</v>
      </c>
      <c r="F189" s="149" t="s">
        <v>449</v>
      </c>
      <c r="H189" s="150">
        <v>10</v>
      </c>
      <c r="I189" s="151"/>
      <c r="L189" s="146"/>
      <c r="M189" s="152"/>
      <c r="T189" s="153"/>
      <c r="AT189" s="148" t="s">
        <v>125</v>
      </c>
      <c r="AU189" s="148" t="s">
        <v>135</v>
      </c>
      <c r="AV189" s="12" t="s">
        <v>82</v>
      </c>
      <c r="AW189" s="12" t="s">
        <v>34</v>
      </c>
      <c r="AX189" s="12" t="s">
        <v>73</v>
      </c>
      <c r="AY189" s="148" t="s">
        <v>113</v>
      </c>
    </row>
    <row r="190" spans="2:51" s="12" customFormat="1" ht="11.25">
      <c r="B190" s="146"/>
      <c r="D190" s="147" t="s">
        <v>125</v>
      </c>
      <c r="E190" s="148" t="s">
        <v>3</v>
      </c>
      <c r="F190" s="149" t="s">
        <v>450</v>
      </c>
      <c r="H190" s="150">
        <v>5</v>
      </c>
      <c r="I190" s="151"/>
      <c r="L190" s="146"/>
      <c r="M190" s="152"/>
      <c r="T190" s="153"/>
      <c r="AT190" s="148" t="s">
        <v>125</v>
      </c>
      <c r="AU190" s="148" t="s">
        <v>135</v>
      </c>
      <c r="AV190" s="12" t="s">
        <v>82</v>
      </c>
      <c r="AW190" s="12" t="s">
        <v>34</v>
      </c>
      <c r="AX190" s="12" t="s">
        <v>73</v>
      </c>
      <c r="AY190" s="148" t="s">
        <v>113</v>
      </c>
    </row>
    <row r="191" spans="2:51" s="13" customFormat="1" ht="11.25">
      <c r="B191" s="154"/>
      <c r="D191" s="147" t="s">
        <v>125</v>
      </c>
      <c r="E191" s="155" t="s">
        <v>3</v>
      </c>
      <c r="F191" s="156" t="s">
        <v>128</v>
      </c>
      <c r="H191" s="157">
        <v>15</v>
      </c>
      <c r="I191" s="158"/>
      <c r="L191" s="154"/>
      <c r="M191" s="159"/>
      <c r="T191" s="160"/>
      <c r="AT191" s="155" t="s">
        <v>125</v>
      </c>
      <c r="AU191" s="155" t="s">
        <v>135</v>
      </c>
      <c r="AV191" s="13" t="s">
        <v>121</v>
      </c>
      <c r="AW191" s="13" t="s">
        <v>34</v>
      </c>
      <c r="AX191" s="13" t="s">
        <v>78</v>
      </c>
      <c r="AY191" s="155" t="s">
        <v>113</v>
      </c>
    </row>
    <row r="192" spans="2:63" s="11" customFormat="1" ht="20.85" customHeight="1">
      <c r="B192" s="116"/>
      <c r="D192" s="117" t="s">
        <v>72</v>
      </c>
      <c r="E192" s="126" t="s">
        <v>451</v>
      </c>
      <c r="F192" s="126" t="s">
        <v>452</v>
      </c>
      <c r="I192" s="119"/>
      <c r="J192" s="127">
        <f>BK192</f>
        <v>0</v>
      </c>
      <c r="L192" s="116"/>
      <c r="M192" s="121"/>
      <c r="P192" s="122">
        <f>SUM(P193:P208)</f>
        <v>0</v>
      </c>
      <c r="R192" s="122">
        <f>SUM(R193:R208)</f>
        <v>0.6693223718</v>
      </c>
      <c r="T192" s="123">
        <f>SUM(T193:T208)</f>
        <v>0</v>
      </c>
      <c r="AR192" s="117" t="s">
        <v>78</v>
      </c>
      <c r="AT192" s="124" t="s">
        <v>72</v>
      </c>
      <c r="AU192" s="124" t="s">
        <v>82</v>
      </c>
      <c r="AY192" s="117" t="s">
        <v>113</v>
      </c>
      <c r="BK192" s="125">
        <f>SUM(BK193:BK208)</f>
        <v>0</v>
      </c>
    </row>
    <row r="193" spans="2:65" s="1" customFormat="1" ht="37.9" customHeight="1">
      <c r="B193" s="128"/>
      <c r="C193" s="129" t="s">
        <v>453</v>
      </c>
      <c r="D193" s="129" t="s">
        <v>116</v>
      </c>
      <c r="E193" s="130" t="s">
        <v>454</v>
      </c>
      <c r="F193" s="131" t="s">
        <v>455</v>
      </c>
      <c r="G193" s="132" t="s">
        <v>119</v>
      </c>
      <c r="H193" s="133">
        <v>0.146</v>
      </c>
      <c r="I193" s="134"/>
      <c r="J193" s="135">
        <f>ROUND(I193*H193,2)</f>
        <v>0</v>
      </c>
      <c r="K193" s="131" t="s">
        <v>120</v>
      </c>
      <c r="L193" s="33"/>
      <c r="M193" s="136" t="s">
        <v>3</v>
      </c>
      <c r="N193" s="137" t="s">
        <v>44</v>
      </c>
      <c r="P193" s="138">
        <f>O193*H193</f>
        <v>0</v>
      </c>
      <c r="Q193" s="138">
        <v>2.50194574</v>
      </c>
      <c r="R193" s="138">
        <f>Q193*H193</f>
        <v>0.36528407803999996</v>
      </c>
      <c r="S193" s="138">
        <v>0</v>
      </c>
      <c r="T193" s="139">
        <f>S193*H193</f>
        <v>0</v>
      </c>
      <c r="AR193" s="140" t="s">
        <v>121</v>
      </c>
      <c r="AT193" s="140" t="s">
        <v>116</v>
      </c>
      <c r="AU193" s="140" t="s">
        <v>135</v>
      </c>
      <c r="AY193" s="18" t="s">
        <v>113</v>
      </c>
      <c r="BE193" s="141">
        <f>IF(N193="základní",J193,0)</f>
        <v>0</v>
      </c>
      <c r="BF193" s="141">
        <f>IF(N193="snížená",J193,0)</f>
        <v>0</v>
      </c>
      <c r="BG193" s="141">
        <f>IF(N193="zákl. přenesená",J193,0)</f>
        <v>0</v>
      </c>
      <c r="BH193" s="141">
        <f>IF(N193="sníž. přenesená",J193,0)</f>
        <v>0</v>
      </c>
      <c r="BI193" s="141">
        <f>IF(N193="nulová",J193,0)</f>
        <v>0</v>
      </c>
      <c r="BJ193" s="18" t="s">
        <v>78</v>
      </c>
      <c r="BK193" s="141">
        <f>ROUND(I193*H193,2)</f>
        <v>0</v>
      </c>
      <c r="BL193" s="18" t="s">
        <v>121</v>
      </c>
      <c r="BM193" s="140" t="s">
        <v>456</v>
      </c>
    </row>
    <row r="194" spans="2:47" s="1" customFormat="1" ht="11.25">
      <c r="B194" s="33"/>
      <c r="D194" s="142" t="s">
        <v>123</v>
      </c>
      <c r="F194" s="143" t="s">
        <v>457</v>
      </c>
      <c r="I194" s="144"/>
      <c r="L194" s="33"/>
      <c r="M194" s="145"/>
      <c r="T194" s="54"/>
      <c r="AT194" s="18" t="s">
        <v>123</v>
      </c>
      <c r="AU194" s="18" t="s">
        <v>135</v>
      </c>
    </row>
    <row r="195" spans="2:51" s="12" customFormat="1" ht="11.25">
      <c r="B195" s="146"/>
      <c r="D195" s="147" t="s">
        <v>125</v>
      </c>
      <c r="E195" s="148" t="s">
        <v>3</v>
      </c>
      <c r="F195" s="149" t="s">
        <v>458</v>
      </c>
      <c r="H195" s="150">
        <v>0.146</v>
      </c>
      <c r="I195" s="151"/>
      <c r="L195" s="146"/>
      <c r="M195" s="152"/>
      <c r="T195" s="153"/>
      <c r="AT195" s="148" t="s">
        <v>125</v>
      </c>
      <c r="AU195" s="148" t="s">
        <v>135</v>
      </c>
      <c r="AV195" s="12" t="s">
        <v>82</v>
      </c>
      <c r="AW195" s="12" t="s">
        <v>34</v>
      </c>
      <c r="AX195" s="12" t="s">
        <v>78</v>
      </c>
      <c r="AY195" s="148" t="s">
        <v>113</v>
      </c>
    </row>
    <row r="196" spans="2:65" s="1" customFormat="1" ht="37.9" customHeight="1">
      <c r="B196" s="128"/>
      <c r="C196" s="129" t="s">
        <v>459</v>
      </c>
      <c r="D196" s="129" t="s">
        <v>116</v>
      </c>
      <c r="E196" s="130" t="s">
        <v>460</v>
      </c>
      <c r="F196" s="131" t="s">
        <v>461</v>
      </c>
      <c r="G196" s="132" t="s">
        <v>237</v>
      </c>
      <c r="H196" s="133">
        <v>0.027</v>
      </c>
      <c r="I196" s="134"/>
      <c r="J196" s="135">
        <f>ROUND(I196*H196,2)</f>
        <v>0</v>
      </c>
      <c r="K196" s="131" t="s">
        <v>120</v>
      </c>
      <c r="L196" s="33"/>
      <c r="M196" s="136" t="s">
        <v>3</v>
      </c>
      <c r="N196" s="137" t="s">
        <v>44</v>
      </c>
      <c r="P196" s="138">
        <f>O196*H196</f>
        <v>0</v>
      </c>
      <c r="Q196" s="138">
        <v>1.0492724</v>
      </c>
      <c r="R196" s="138">
        <f>Q196*H196</f>
        <v>0.0283303548</v>
      </c>
      <c r="S196" s="138">
        <v>0</v>
      </c>
      <c r="T196" s="139">
        <f>S196*H196</f>
        <v>0</v>
      </c>
      <c r="AR196" s="140" t="s">
        <v>121</v>
      </c>
      <c r="AT196" s="140" t="s">
        <v>116</v>
      </c>
      <c r="AU196" s="140" t="s">
        <v>135</v>
      </c>
      <c r="AY196" s="18" t="s">
        <v>113</v>
      </c>
      <c r="BE196" s="141">
        <f>IF(N196="základní",J196,0)</f>
        <v>0</v>
      </c>
      <c r="BF196" s="141">
        <f>IF(N196="snížená",J196,0)</f>
        <v>0</v>
      </c>
      <c r="BG196" s="141">
        <f>IF(N196="zákl. přenesená",J196,0)</f>
        <v>0</v>
      </c>
      <c r="BH196" s="141">
        <f>IF(N196="sníž. přenesená",J196,0)</f>
        <v>0</v>
      </c>
      <c r="BI196" s="141">
        <f>IF(N196="nulová",J196,0)</f>
        <v>0</v>
      </c>
      <c r="BJ196" s="18" t="s">
        <v>78</v>
      </c>
      <c r="BK196" s="141">
        <f>ROUND(I196*H196,2)</f>
        <v>0</v>
      </c>
      <c r="BL196" s="18" t="s">
        <v>121</v>
      </c>
      <c r="BM196" s="140" t="s">
        <v>462</v>
      </c>
    </row>
    <row r="197" spans="2:47" s="1" customFormat="1" ht="11.25">
      <c r="B197" s="33"/>
      <c r="D197" s="142" t="s">
        <v>123</v>
      </c>
      <c r="F197" s="143" t="s">
        <v>463</v>
      </c>
      <c r="I197" s="144"/>
      <c r="L197" s="33"/>
      <c r="M197" s="145"/>
      <c r="T197" s="54"/>
      <c r="AT197" s="18" t="s">
        <v>123</v>
      </c>
      <c r="AU197" s="18" t="s">
        <v>135</v>
      </c>
    </row>
    <row r="198" spans="2:51" s="12" customFormat="1" ht="11.25">
      <c r="B198" s="146"/>
      <c r="D198" s="147" t="s">
        <v>125</v>
      </c>
      <c r="E198" s="148" t="s">
        <v>3</v>
      </c>
      <c r="F198" s="149" t="s">
        <v>464</v>
      </c>
      <c r="H198" s="150">
        <v>0.027</v>
      </c>
      <c r="I198" s="151"/>
      <c r="L198" s="146"/>
      <c r="M198" s="152"/>
      <c r="T198" s="153"/>
      <c r="AT198" s="148" t="s">
        <v>125</v>
      </c>
      <c r="AU198" s="148" t="s">
        <v>135</v>
      </c>
      <c r="AV198" s="12" t="s">
        <v>82</v>
      </c>
      <c r="AW198" s="12" t="s">
        <v>34</v>
      </c>
      <c r="AX198" s="12" t="s">
        <v>78</v>
      </c>
      <c r="AY198" s="148" t="s">
        <v>113</v>
      </c>
    </row>
    <row r="199" spans="2:65" s="1" customFormat="1" ht="44.25" customHeight="1">
      <c r="B199" s="128"/>
      <c r="C199" s="129" t="s">
        <v>465</v>
      </c>
      <c r="D199" s="129" t="s">
        <v>116</v>
      </c>
      <c r="E199" s="130" t="s">
        <v>466</v>
      </c>
      <c r="F199" s="131" t="s">
        <v>467</v>
      </c>
      <c r="G199" s="132" t="s">
        <v>180</v>
      </c>
      <c r="H199" s="133">
        <v>2.44</v>
      </c>
      <c r="I199" s="134"/>
      <c r="J199" s="135">
        <f>ROUND(I199*H199,2)</f>
        <v>0</v>
      </c>
      <c r="K199" s="131" t="s">
        <v>120</v>
      </c>
      <c r="L199" s="33"/>
      <c r="M199" s="136" t="s">
        <v>3</v>
      </c>
      <c r="N199" s="137" t="s">
        <v>44</v>
      </c>
      <c r="P199" s="138">
        <f>O199*H199</f>
        <v>0</v>
      </c>
      <c r="Q199" s="138">
        <v>0.11046105</v>
      </c>
      <c r="R199" s="138">
        <f>Q199*H199</f>
        <v>0.269524962</v>
      </c>
      <c r="S199" s="138">
        <v>0</v>
      </c>
      <c r="T199" s="139">
        <f>S199*H199</f>
        <v>0</v>
      </c>
      <c r="AR199" s="140" t="s">
        <v>121</v>
      </c>
      <c r="AT199" s="140" t="s">
        <v>116</v>
      </c>
      <c r="AU199" s="140" t="s">
        <v>135</v>
      </c>
      <c r="AY199" s="18" t="s">
        <v>113</v>
      </c>
      <c r="BE199" s="141">
        <f>IF(N199="základní",J199,0)</f>
        <v>0</v>
      </c>
      <c r="BF199" s="141">
        <f>IF(N199="snížená",J199,0)</f>
        <v>0</v>
      </c>
      <c r="BG199" s="141">
        <f>IF(N199="zákl. přenesená",J199,0)</f>
        <v>0</v>
      </c>
      <c r="BH199" s="141">
        <f>IF(N199="sníž. přenesená",J199,0)</f>
        <v>0</v>
      </c>
      <c r="BI199" s="141">
        <f>IF(N199="nulová",J199,0)</f>
        <v>0</v>
      </c>
      <c r="BJ199" s="18" t="s">
        <v>78</v>
      </c>
      <c r="BK199" s="141">
        <f>ROUND(I199*H199,2)</f>
        <v>0</v>
      </c>
      <c r="BL199" s="18" t="s">
        <v>121</v>
      </c>
      <c r="BM199" s="140" t="s">
        <v>468</v>
      </c>
    </row>
    <row r="200" spans="2:47" s="1" customFormat="1" ht="11.25">
      <c r="B200" s="33"/>
      <c r="D200" s="142" t="s">
        <v>123</v>
      </c>
      <c r="F200" s="143" t="s">
        <v>469</v>
      </c>
      <c r="I200" s="144"/>
      <c r="L200" s="33"/>
      <c r="M200" s="145"/>
      <c r="T200" s="54"/>
      <c r="AT200" s="18" t="s">
        <v>123</v>
      </c>
      <c r="AU200" s="18" t="s">
        <v>135</v>
      </c>
    </row>
    <row r="201" spans="2:51" s="12" customFormat="1" ht="11.25">
      <c r="B201" s="146"/>
      <c r="D201" s="147" t="s">
        <v>125</v>
      </c>
      <c r="E201" s="148" t="s">
        <v>3</v>
      </c>
      <c r="F201" s="149" t="s">
        <v>263</v>
      </c>
      <c r="H201" s="150">
        <v>2.44</v>
      </c>
      <c r="I201" s="151"/>
      <c r="L201" s="146"/>
      <c r="M201" s="152"/>
      <c r="T201" s="153"/>
      <c r="AT201" s="148" t="s">
        <v>125</v>
      </c>
      <c r="AU201" s="148" t="s">
        <v>135</v>
      </c>
      <c r="AV201" s="12" t="s">
        <v>82</v>
      </c>
      <c r="AW201" s="12" t="s">
        <v>34</v>
      </c>
      <c r="AX201" s="12" t="s">
        <v>78</v>
      </c>
      <c r="AY201" s="148" t="s">
        <v>113</v>
      </c>
    </row>
    <row r="202" spans="2:65" s="1" customFormat="1" ht="33" customHeight="1">
      <c r="B202" s="128"/>
      <c r="C202" s="129" t="s">
        <v>470</v>
      </c>
      <c r="D202" s="129" t="s">
        <v>116</v>
      </c>
      <c r="E202" s="130" t="s">
        <v>471</v>
      </c>
      <c r="F202" s="131" t="s">
        <v>472</v>
      </c>
      <c r="G202" s="132" t="s">
        <v>166</v>
      </c>
      <c r="H202" s="133">
        <v>0.939</v>
      </c>
      <c r="I202" s="134"/>
      <c r="J202" s="135">
        <f>ROUND(I202*H202,2)</f>
        <v>0</v>
      </c>
      <c r="K202" s="131" t="s">
        <v>120</v>
      </c>
      <c r="L202" s="33"/>
      <c r="M202" s="136" t="s">
        <v>3</v>
      </c>
      <c r="N202" s="137" t="s">
        <v>44</v>
      </c>
      <c r="P202" s="138">
        <f>O202*H202</f>
        <v>0</v>
      </c>
      <c r="Q202" s="138">
        <v>0.00658464</v>
      </c>
      <c r="R202" s="138">
        <f>Q202*H202</f>
        <v>0.006182976959999999</v>
      </c>
      <c r="S202" s="138">
        <v>0</v>
      </c>
      <c r="T202" s="139">
        <f>S202*H202</f>
        <v>0</v>
      </c>
      <c r="AR202" s="140" t="s">
        <v>121</v>
      </c>
      <c r="AT202" s="140" t="s">
        <v>116</v>
      </c>
      <c r="AU202" s="140" t="s">
        <v>135</v>
      </c>
      <c r="AY202" s="18" t="s">
        <v>113</v>
      </c>
      <c r="BE202" s="141">
        <f>IF(N202="základní",J202,0)</f>
        <v>0</v>
      </c>
      <c r="BF202" s="141">
        <f>IF(N202="snížená",J202,0)</f>
        <v>0</v>
      </c>
      <c r="BG202" s="141">
        <f>IF(N202="zákl. přenesená",J202,0)</f>
        <v>0</v>
      </c>
      <c r="BH202" s="141">
        <f>IF(N202="sníž. přenesená",J202,0)</f>
        <v>0</v>
      </c>
      <c r="BI202" s="141">
        <f>IF(N202="nulová",J202,0)</f>
        <v>0</v>
      </c>
      <c r="BJ202" s="18" t="s">
        <v>78</v>
      </c>
      <c r="BK202" s="141">
        <f>ROUND(I202*H202,2)</f>
        <v>0</v>
      </c>
      <c r="BL202" s="18" t="s">
        <v>121</v>
      </c>
      <c r="BM202" s="140" t="s">
        <v>473</v>
      </c>
    </row>
    <row r="203" spans="2:47" s="1" customFormat="1" ht="11.25">
      <c r="B203" s="33"/>
      <c r="D203" s="142" t="s">
        <v>123</v>
      </c>
      <c r="F203" s="143" t="s">
        <v>474</v>
      </c>
      <c r="I203" s="144"/>
      <c r="L203" s="33"/>
      <c r="M203" s="145"/>
      <c r="T203" s="54"/>
      <c r="AT203" s="18" t="s">
        <v>123</v>
      </c>
      <c r="AU203" s="18" t="s">
        <v>135</v>
      </c>
    </row>
    <row r="204" spans="2:51" s="12" customFormat="1" ht="11.25">
      <c r="B204" s="146"/>
      <c r="D204" s="147" t="s">
        <v>125</v>
      </c>
      <c r="E204" s="148" t="s">
        <v>3</v>
      </c>
      <c r="F204" s="149" t="s">
        <v>475</v>
      </c>
      <c r="H204" s="150">
        <v>0.439</v>
      </c>
      <c r="I204" s="151"/>
      <c r="L204" s="146"/>
      <c r="M204" s="152"/>
      <c r="T204" s="153"/>
      <c r="AT204" s="148" t="s">
        <v>125</v>
      </c>
      <c r="AU204" s="148" t="s">
        <v>135</v>
      </c>
      <c r="AV204" s="12" t="s">
        <v>82</v>
      </c>
      <c r="AW204" s="12" t="s">
        <v>34</v>
      </c>
      <c r="AX204" s="12" t="s">
        <v>73</v>
      </c>
      <c r="AY204" s="148" t="s">
        <v>113</v>
      </c>
    </row>
    <row r="205" spans="2:51" s="12" customFormat="1" ht="11.25">
      <c r="B205" s="146"/>
      <c r="D205" s="147" t="s">
        <v>125</v>
      </c>
      <c r="E205" s="148" t="s">
        <v>3</v>
      </c>
      <c r="F205" s="149" t="s">
        <v>476</v>
      </c>
      <c r="H205" s="150">
        <v>0.5</v>
      </c>
      <c r="I205" s="151"/>
      <c r="L205" s="146"/>
      <c r="M205" s="152"/>
      <c r="T205" s="153"/>
      <c r="AT205" s="148" t="s">
        <v>125</v>
      </c>
      <c r="AU205" s="148" t="s">
        <v>135</v>
      </c>
      <c r="AV205" s="12" t="s">
        <v>82</v>
      </c>
      <c r="AW205" s="12" t="s">
        <v>34</v>
      </c>
      <c r="AX205" s="12" t="s">
        <v>73</v>
      </c>
      <c r="AY205" s="148" t="s">
        <v>113</v>
      </c>
    </row>
    <row r="206" spans="2:51" s="13" customFormat="1" ht="11.25">
      <c r="B206" s="154"/>
      <c r="D206" s="147" t="s">
        <v>125</v>
      </c>
      <c r="E206" s="155" t="s">
        <v>3</v>
      </c>
      <c r="F206" s="156" t="s">
        <v>128</v>
      </c>
      <c r="H206" s="157">
        <v>0.939</v>
      </c>
      <c r="I206" s="158"/>
      <c r="L206" s="154"/>
      <c r="M206" s="159"/>
      <c r="T206" s="160"/>
      <c r="AT206" s="155" t="s">
        <v>125</v>
      </c>
      <c r="AU206" s="155" t="s">
        <v>135</v>
      </c>
      <c r="AV206" s="13" t="s">
        <v>121</v>
      </c>
      <c r="AW206" s="13" t="s">
        <v>34</v>
      </c>
      <c r="AX206" s="13" t="s">
        <v>78</v>
      </c>
      <c r="AY206" s="155" t="s">
        <v>113</v>
      </c>
    </row>
    <row r="207" spans="2:65" s="1" customFormat="1" ht="33" customHeight="1">
      <c r="B207" s="128"/>
      <c r="C207" s="129" t="s">
        <v>477</v>
      </c>
      <c r="D207" s="129" t="s">
        <v>116</v>
      </c>
      <c r="E207" s="130" t="s">
        <v>478</v>
      </c>
      <c r="F207" s="131" t="s">
        <v>479</v>
      </c>
      <c r="G207" s="132" t="s">
        <v>166</v>
      </c>
      <c r="H207" s="133">
        <v>0.939</v>
      </c>
      <c r="I207" s="134"/>
      <c r="J207" s="135">
        <f>ROUND(I207*H207,2)</f>
        <v>0</v>
      </c>
      <c r="K207" s="131" t="s">
        <v>120</v>
      </c>
      <c r="L207" s="33"/>
      <c r="M207" s="136" t="s">
        <v>3</v>
      </c>
      <c r="N207" s="137" t="s">
        <v>44</v>
      </c>
      <c r="P207" s="138">
        <f>O207*H207</f>
        <v>0</v>
      </c>
      <c r="Q207" s="138">
        <v>0</v>
      </c>
      <c r="R207" s="138">
        <f>Q207*H207</f>
        <v>0</v>
      </c>
      <c r="S207" s="138">
        <v>0</v>
      </c>
      <c r="T207" s="139">
        <f>S207*H207</f>
        <v>0</v>
      </c>
      <c r="AR207" s="140" t="s">
        <v>121</v>
      </c>
      <c r="AT207" s="140" t="s">
        <v>116</v>
      </c>
      <c r="AU207" s="140" t="s">
        <v>135</v>
      </c>
      <c r="AY207" s="18" t="s">
        <v>113</v>
      </c>
      <c r="BE207" s="141">
        <f>IF(N207="základní",J207,0)</f>
        <v>0</v>
      </c>
      <c r="BF207" s="141">
        <f>IF(N207="snížená",J207,0)</f>
        <v>0</v>
      </c>
      <c r="BG207" s="141">
        <f>IF(N207="zákl. přenesená",J207,0)</f>
        <v>0</v>
      </c>
      <c r="BH207" s="141">
        <f>IF(N207="sníž. přenesená",J207,0)</f>
        <v>0</v>
      </c>
      <c r="BI207" s="141">
        <f>IF(N207="nulová",J207,0)</f>
        <v>0</v>
      </c>
      <c r="BJ207" s="18" t="s">
        <v>78</v>
      </c>
      <c r="BK207" s="141">
        <f>ROUND(I207*H207,2)</f>
        <v>0</v>
      </c>
      <c r="BL207" s="18" t="s">
        <v>121</v>
      </c>
      <c r="BM207" s="140" t="s">
        <v>480</v>
      </c>
    </row>
    <row r="208" spans="2:47" s="1" customFormat="1" ht="11.25">
      <c r="B208" s="33"/>
      <c r="D208" s="142" t="s">
        <v>123</v>
      </c>
      <c r="F208" s="143" t="s">
        <v>481</v>
      </c>
      <c r="I208" s="144"/>
      <c r="L208" s="33"/>
      <c r="M208" s="145"/>
      <c r="T208" s="54"/>
      <c r="AT208" s="18" t="s">
        <v>123</v>
      </c>
      <c r="AU208" s="18" t="s">
        <v>135</v>
      </c>
    </row>
    <row r="209" spans="2:63" s="11" customFormat="1" ht="22.9" customHeight="1">
      <c r="B209" s="116"/>
      <c r="D209" s="117" t="s">
        <v>72</v>
      </c>
      <c r="E209" s="126" t="s">
        <v>152</v>
      </c>
      <c r="F209" s="126" t="s">
        <v>482</v>
      </c>
      <c r="I209" s="119"/>
      <c r="J209" s="127">
        <f>BK209</f>
        <v>0</v>
      </c>
      <c r="L209" s="116"/>
      <c r="M209" s="121"/>
      <c r="P209" s="122">
        <f>P210+P241</f>
        <v>0</v>
      </c>
      <c r="R209" s="122">
        <f>R210+R241</f>
        <v>1.8850599299999997</v>
      </c>
      <c r="T209" s="123">
        <f>T210+T241</f>
        <v>0</v>
      </c>
      <c r="AR209" s="117" t="s">
        <v>78</v>
      </c>
      <c r="AT209" s="124" t="s">
        <v>72</v>
      </c>
      <c r="AU209" s="124" t="s">
        <v>78</v>
      </c>
      <c r="AY209" s="117" t="s">
        <v>113</v>
      </c>
      <c r="BK209" s="125">
        <f>BK210+BK241</f>
        <v>0</v>
      </c>
    </row>
    <row r="210" spans="2:63" s="11" customFormat="1" ht="20.85" customHeight="1">
      <c r="B210" s="116"/>
      <c r="D210" s="117" t="s">
        <v>72</v>
      </c>
      <c r="E210" s="126" t="s">
        <v>483</v>
      </c>
      <c r="F210" s="126" t="s">
        <v>484</v>
      </c>
      <c r="I210" s="119"/>
      <c r="J210" s="127">
        <f>BK210</f>
        <v>0</v>
      </c>
      <c r="L210" s="116"/>
      <c r="M210" s="121"/>
      <c r="P210" s="122">
        <f>P211+SUM(P212:P233)</f>
        <v>0</v>
      </c>
      <c r="R210" s="122">
        <f>R211+SUM(R212:R233)</f>
        <v>0.38897185</v>
      </c>
      <c r="T210" s="123">
        <f>T211+SUM(T212:T233)</f>
        <v>0</v>
      </c>
      <c r="AR210" s="117" t="s">
        <v>78</v>
      </c>
      <c r="AT210" s="124" t="s">
        <v>72</v>
      </c>
      <c r="AU210" s="124" t="s">
        <v>82</v>
      </c>
      <c r="AY210" s="117" t="s">
        <v>113</v>
      </c>
      <c r="BK210" s="125">
        <f>BK211+SUM(BK212:BK233)</f>
        <v>0</v>
      </c>
    </row>
    <row r="211" spans="2:65" s="1" customFormat="1" ht="55.5" customHeight="1">
      <c r="B211" s="128"/>
      <c r="C211" s="129" t="s">
        <v>485</v>
      </c>
      <c r="D211" s="129" t="s">
        <v>116</v>
      </c>
      <c r="E211" s="130" t="s">
        <v>486</v>
      </c>
      <c r="F211" s="131" t="s">
        <v>487</v>
      </c>
      <c r="G211" s="132" t="s">
        <v>180</v>
      </c>
      <c r="H211" s="133">
        <v>7.04</v>
      </c>
      <c r="I211" s="134"/>
      <c r="J211" s="135">
        <f>ROUND(I211*H211,2)</f>
        <v>0</v>
      </c>
      <c r="K211" s="131" t="s">
        <v>120</v>
      </c>
      <c r="L211" s="33"/>
      <c r="M211" s="136" t="s">
        <v>3</v>
      </c>
      <c r="N211" s="137" t="s">
        <v>44</v>
      </c>
      <c r="P211" s="138">
        <f>O211*H211</f>
        <v>0</v>
      </c>
      <c r="Q211" s="138">
        <v>0</v>
      </c>
      <c r="R211" s="138">
        <f>Q211*H211</f>
        <v>0</v>
      </c>
      <c r="S211" s="138">
        <v>0</v>
      </c>
      <c r="T211" s="139">
        <f>S211*H211</f>
        <v>0</v>
      </c>
      <c r="AR211" s="140" t="s">
        <v>121</v>
      </c>
      <c r="AT211" s="140" t="s">
        <v>116</v>
      </c>
      <c r="AU211" s="140" t="s">
        <v>135</v>
      </c>
      <c r="AY211" s="18" t="s">
        <v>113</v>
      </c>
      <c r="BE211" s="141">
        <f>IF(N211="základní",J211,0)</f>
        <v>0</v>
      </c>
      <c r="BF211" s="141">
        <f>IF(N211="snížená",J211,0)</f>
        <v>0</v>
      </c>
      <c r="BG211" s="141">
        <f>IF(N211="zákl. přenesená",J211,0)</f>
        <v>0</v>
      </c>
      <c r="BH211" s="141">
        <f>IF(N211="sníž. přenesená",J211,0)</f>
        <v>0</v>
      </c>
      <c r="BI211" s="141">
        <f>IF(N211="nulová",J211,0)</f>
        <v>0</v>
      </c>
      <c r="BJ211" s="18" t="s">
        <v>78</v>
      </c>
      <c r="BK211" s="141">
        <f>ROUND(I211*H211,2)</f>
        <v>0</v>
      </c>
      <c r="BL211" s="18" t="s">
        <v>121</v>
      </c>
      <c r="BM211" s="140" t="s">
        <v>488</v>
      </c>
    </row>
    <row r="212" spans="2:47" s="1" customFormat="1" ht="11.25">
      <c r="B212" s="33"/>
      <c r="D212" s="142" t="s">
        <v>123</v>
      </c>
      <c r="F212" s="143" t="s">
        <v>489</v>
      </c>
      <c r="I212" s="144"/>
      <c r="L212" s="33"/>
      <c r="M212" s="145"/>
      <c r="T212" s="54"/>
      <c r="AT212" s="18" t="s">
        <v>123</v>
      </c>
      <c r="AU212" s="18" t="s">
        <v>135</v>
      </c>
    </row>
    <row r="213" spans="2:51" s="12" customFormat="1" ht="11.25">
      <c r="B213" s="146"/>
      <c r="D213" s="147" t="s">
        <v>125</v>
      </c>
      <c r="E213" s="148" t="s">
        <v>3</v>
      </c>
      <c r="F213" s="149" t="s">
        <v>285</v>
      </c>
      <c r="H213" s="150">
        <v>5.24</v>
      </c>
      <c r="I213" s="151"/>
      <c r="L213" s="146"/>
      <c r="M213" s="152"/>
      <c r="T213" s="153"/>
      <c r="AT213" s="148" t="s">
        <v>125</v>
      </c>
      <c r="AU213" s="148" t="s">
        <v>135</v>
      </c>
      <c r="AV213" s="12" t="s">
        <v>82</v>
      </c>
      <c r="AW213" s="12" t="s">
        <v>34</v>
      </c>
      <c r="AX213" s="12" t="s">
        <v>73</v>
      </c>
      <c r="AY213" s="148" t="s">
        <v>113</v>
      </c>
    </row>
    <row r="214" spans="2:51" s="12" customFormat="1" ht="11.25">
      <c r="B214" s="146"/>
      <c r="D214" s="147" t="s">
        <v>125</v>
      </c>
      <c r="E214" s="148" t="s">
        <v>3</v>
      </c>
      <c r="F214" s="149" t="s">
        <v>270</v>
      </c>
      <c r="H214" s="150">
        <v>1.8</v>
      </c>
      <c r="I214" s="151"/>
      <c r="L214" s="146"/>
      <c r="M214" s="152"/>
      <c r="T214" s="153"/>
      <c r="AT214" s="148" t="s">
        <v>125</v>
      </c>
      <c r="AU214" s="148" t="s">
        <v>135</v>
      </c>
      <c r="AV214" s="12" t="s">
        <v>82</v>
      </c>
      <c r="AW214" s="12" t="s">
        <v>34</v>
      </c>
      <c r="AX214" s="12" t="s">
        <v>73</v>
      </c>
      <c r="AY214" s="148" t="s">
        <v>113</v>
      </c>
    </row>
    <row r="215" spans="2:51" s="13" customFormat="1" ht="11.25">
      <c r="B215" s="154"/>
      <c r="D215" s="147" t="s">
        <v>125</v>
      </c>
      <c r="E215" s="155" t="s">
        <v>3</v>
      </c>
      <c r="F215" s="156" t="s">
        <v>128</v>
      </c>
      <c r="H215" s="157">
        <v>7.04</v>
      </c>
      <c r="I215" s="158"/>
      <c r="L215" s="154"/>
      <c r="M215" s="159"/>
      <c r="T215" s="160"/>
      <c r="AT215" s="155" t="s">
        <v>125</v>
      </c>
      <c r="AU215" s="155" t="s">
        <v>135</v>
      </c>
      <c r="AV215" s="13" t="s">
        <v>121</v>
      </c>
      <c r="AW215" s="13" t="s">
        <v>34</v>
      </c>
      <c r="AX215" s="13" t="s">
        <v>78</v>
      </c>
      <c r="AY215" s="155" t="s">
        <v>113</v>
      </c>
    </row>
    <row r="216" spans="2:65" s="1" customFormat="1" ht="16.5" customHeight="1">
      <c r="B216" s="128"/>
      <c r="C216" s="166" t="s">
        <v>490</v>
      </c>
      <c r="D216" s="166" t="s">
        <v>352</v>
      </c>
      <c r="E216" s="167" t="s">
        <v>491</v>
      </c>
      <c r="F216" s="168" t="s">
        <v>492</v>
      </c>
      <c r="G216" s="169" t="s">
        <v>180</v>
      </c>
      <c r="H216" s="170">
        <v>7.744</v>
      </c>
      <c r="I216" s="171"/>
      <c r="J216" s="172">
        <f>ROUND(I216*H216,2)</f>
        <v>0</v>
      </c>
      <c r="K216" s="168" t="s">
        <v>120</v>
      </c>
      <c r="L216" s="173"/>
      <c r="M216" s="174" t="s">
        <v>3</v>
      </c>
      <c r="N216" s="175" t="s">
        <v>44</v>
      </c>
      <c r="P216" s="138">
        <f>O216*H216</f>
        <v>0</v>
      </c>
      <c r="Q216" s="138">
        <v>0.0003</v>
      </c>
      <c r="R216" s="138">
        <f>Q216*H216</f>
        <v>0.0023231999999999997</v>
      </c>
      <c r="S216" s="138">
        <v>0</v>
      </c>
      <c r="T216" s="139">
        <f>S216*H216</f>
        <v>0</v>
      </c>
      <c r="AR216" s="140" t="s">
        <v>163</v>
      </c>
      <c r="AT216" s="140" t="s">
        <v>352</v>
      </c>
      <c r="AU216" s="140" t="s">
        <v>135</v>
      </c>
      <c r="AY216" s="18" t="s">
        <v>113</v>
      </c>
      <c r="BE216" s="141">
        <f>IF(N216="základní",J216,0)</f>
        <v>0</v>
      </c>
      <c r="BF216" s="141">
        <f>IF(N216="snížená",J216,0)</f>
        <v>0</v>
      </c>
      <c r="BG216" s="141">
        <f>IF(N216="zákl. přenesená",J216,0)</f>
        <v>0</v>
      </c>
      <c r="BH216" s="141">
        <f>IF(N216="sníž. přenesená",J216,0)</f>
        <v>0</v>
      </c>
      <c r="BI216" s="141">
        <f>IF(N216="nulová",J216,0)</f>
        <v>0</v>
      </c>
      <c r="BJ216" s="18" t="s">
        <v>78</v>
      </c>
      <c r="BK216" s="141">
        <f>ROUND(I216*H216,2)</f>
        <v>0</v>
      </c>
      <c r="BL216" s="18" t="s">
        <v>121</v>
      </c>
      <c r="BM216" s="140" t="s">
        <v>493</v>
      </c>
    </row>
    <row r="217" spans="2:51" s="12" customFormat="1" ht="11.25">
      <c r="B217" s="146"/>
      <c r="D217" s="147" t="s">
        <v>125</v>
      </c>
      <c r="F217" s="149" t="s">
        <v>494</v>
      </c>
      <c r="H217" s="150">
        <v>7.744</v>
      </c>
      <c r="I217" s="151"/>
      <c r="L217" s="146"/>
      <c r="M217" s="152"/>
      <c r="T217" s="153"/>
      <c r="AT217" s="148" t="s">
        <v>125</v>
      </c>
      <c r="AU217" s="148" t="s">
        <v>135</v>
      </c>
      <c r="AV217" s="12" t="s">
        <v>82</v>
      </c>
      <c r="AW217" s="12" t="s">
        <v>4</v>
      </c>
      <c r="AX217" s="12" t="s">
        <v>78</v>
      </c>
      <c r="AY217" s="148" t="s">
        <v>113</v>
      </c>
    </row>
    <row r="218" spans="2:65" s="1" customFormat="1" ht="44.25" customHeight="1">
      <c r="B218" s="128"/>
      <c r="C218" s="129" t="s">
        <v>495</v>
      </c>
      <c r="D218" s="129" t="s">
        <v>116</v>
      </c>
      <c r="E218" s="130" t="s">
        <v>496</v>
      </c>
      <c r="F218" s="131" t="s">
        <v>497</v>
      </c>
      <c r="G218" s="132" t="s">
        <v>180</v>
      </c>
      <c r="H218" s="133">
        <v>26.281</v>
      </c>
      <c r="I218" s="134"/>
      <c r="J218" s="135">
        <f>ROUND(I218*H218,2)</f>
        <v>0</v>
      </c>
      <c r="K218" s="131" t="s">
        <v>120</v>
      </c>
      <c r="L218" s="33"/>
      <c r="M218" s="136" t="s">
        <v>3</v>
      </c>
      <c r="N218" s="137" t="s">
        <v>44</v>
      </c>
      <c r="P218" s="138">
        <f>O218*H218</f>
        <v>0</v>
      </c>
      <c r="Q218" s="138">
        <v>0</v>
      </c>
      <c r="R218" s="138">
        <f>Q218*H218</f>
        <v>0</v>
      </c>
      <c r="S218" s="138">
        <v>0</v>
      </c>
      <c r="T218" s="139">
        <f>S218*H218</f>
        <v>0</v>
      </c>
      <c r="AR218" s="140" t="s">
        <v>121</v>
      </c>
      <c r="AT218" s="140" t="s">
        <v>116</v>
      </c>
      <c r="AU218" s="140" t="s">
        <v>135</v>
      </c>
      <c r="AY218" s="18" t="s">
        <v>113</v>
      </c>
      <c r="BE218" s="141">
        <f>IF(N218="základní",J218,0)</f>
        <v>0</v>
      </c>
      <c r="BF218" s="141">
        <f>IF(N218="snížená",J218,0)</f>
        <v>0</v>
      </c>
      <c r="BG218" s="141">
        <f>IF(N218="zákl. přenesená",J218,0)</f>
        <v>0</v>
      </c>
      <c r="BH218" s="141">
        <f>IF(N218="sníž. přenesená",J218,0)</f>
        <v>0</v>
      </c>
      <c r="BI218" s="141">
        <f>IF(N218="nulová",J218,0)</f>
        <v>0</v>
      </c>
      <c r="BJ218" s="18" t="s">
        <v>78</v>
      </c>
      <c r="BK218" s="141">
        <f>ROUND(I218*H218,2)</f>
        <v>0</v>
      </c>
      <c r="BL218" s="18" t="s">
        <v>121</v>
      </c>
      <c r="BM218" s="140" t="s">
        <v>498</v>
      </c>
    </row>
    <row r="219" spans="2:47" s="1" customFormat="1" ht="11.25">
      <c r="B219" s="33"/>
      <c r="D219" s="142" t="s">
        <v>123</v>
      </c>
      <c r="F219" s="143" t="s">
        <v>499</v>
      </c>
      <c r="I219" s="144"/>
      <c r="L219" s="33"/>
      <c r="M219" s="145"/>
      <c r="T219" s="54"/>
      <c r="AT219" s="18" t="s">
        <v>123</v>
      </c>
      <c r="AU219" s="18" t="s">
        <v>135</v>
      </c>
    </row>
    <row r="220" spans="2:65" s="1" customFormat="1" ht="16.5" customHeight="1">
      <c r="B220" s="128"/>
      <c r="C220" s="166" t="s">
        <v>500</v>
      </c>
      <c r="D220" s="166" t="s">
        <v>352</v>
      </c>
      <c r="E220" s="167" t="s">
        <v>501</v>
      </c>
      <c r="F220" s="168" t="s">
        <v>502</v>
      </c>
      <c r="G220" s="169" t="s">
        <v>180</v>
      </c>
      <c r="H220" s="170">
        <v>21.165</v>
      </c>
      <c r="I220" s="171"/>
      <c r="J220" s="172">
        <f>ROUND(I220*H220,2)</f>
        <v>0</v>
      </c>
      <c r="K220" s="168" t="s">
        <v>120</v>
      </c>
      <c r="L220" s="173"/>
      <c r="M220" s="174" t="s">
        <v>3</v>
      </c>
      <c r="N220" s="175" t="s">
        <v>44</v>
      </c>
      <c r="P220" s="138">
        <f>O220*H220</f>
        <v>0</v>
      </c>
      <c r="Q220" s="138">
        <v>5E-05</v>
      </c>
      <c r="R220" s="138">
        <f>Q220*H220</f>
        <v>0.00105825</v>
      </c>
      <c r="S220" s="138">
        <v>0</v>
      </c>
      <c r="T220" s="139">
        <f>S220*H220</f>
        <v>0</v>
      </c>
      <c r="AR220" s="140" t="s">
        <v>163</v>
      </c>
      <c r="AT220" s="140" t="s">
        <v>352</v>
      </c>
      <c r="AU220" s="140" t="s">
        <v>135</v>
      </c>
      <c r="AY220" s="18" t="s">
        <v>113</v>
      </c>
      <c r="BE220" s="141">
        <f>IF(N220="základní",J220,0)</f>
        <v>0</v>
      </c>
      <c r="BF220" s="141">
        <f>IF(N220="snížená",J220,0)</f>
        <v>0</v>
      </c>
      <c r="BG220" s="141">
        <f>IF(N220="zákl. přenesená",J220,0)</f>
        <v>0</v>
      </c>
      <c r="BH220" s="141">
        <f>IF(N220="sníž. přenesená",J220,0)</f>
        <v>0</v>
      </c>
      <c r="BI220" s="141">
        <f>IF(N220="nulová",J220,0)</f>
        <v>0</v>
      </c>
      <c r="BJ220" s="18" t="s">
        <v>78</v>
      </c>
      <c r="BK220" s="141">
        <f>ROUND(I220*H220,2)</f>
        <v>0</v>
      </c>
      <c r="BL220" s="18" t="s">
        <v>121</v>
      </c>
      <c r="BM220" s="140" t="s">
        <v>503</v>
      </c>
    </row>
    <row r="221" spans="2:51" s="12" customFormat="1" ht="11.25">
      <c r="B221" s="146"/>
      <c r="D221" s="147" t="s">
        <v>125</v>
      </c>
      <c r="E221" s="148" t="s">
        <v>3</v>
      </c>
      <c r="F221" s="149" t="s">
        <v>504</v>
      </c>
      <c r="H221" s="150">
        <v>19.241</v>
      </c>
      <c r="I221" s="151"/>
      <c r="L221" s="146"/>
      <c r="M221" s="152"/>
      <c r="T221" s="153"/>
      <c r="AT221" s="148" t="s">
        <v>125</v>
      </c>
      <c r="AU221" s="148" t="s">
        <v>135</v>
      </c>
      <c r="AV221" s="12" t="s">
        <v>82</v>
      </c>
      <c r="AW221" s="12" t="s">
        <v>34</v>
      </c>
      <c r="AX221" s="12" t="s">
        <v>78</v>
      </c>
      <c r="AY221" s="148" t="s">
        <v>113</v>
      </c>
    </row>
    <row r="222" spans="2:51" s="12" customFormat="1" ht="11.25">
      <c r="B222" s="146"/>
      <c r="D222" s="147" t="s">
        <v>125</v>
      </c>
      <c r="F222" s="149" t="s">
        <v>505</v>
      </c>
      <c r="H222" s="150">
        <v>21.165</v>
      </c>
      <c r="I222" s="151"/>
      <c r="L222" s="146"/>
      <c r="M222" s="152"/>
      <c r="T222" s="153"/>
      <c r="AT222" s="148" t="s">
        <v>125</v>
      </c>
      <c r="AU222" s="148" t="s">
        <v>135</v>
      </c>
      <c r="AV222" s="12" t="s">
        <v>82</v>
      </c>
      <c r="AW222" s="12" t="s">
        <v>4</v>
      </c>
      <c r="AX222" s="12" t="s">
        <v>78</v>
      </c>
      <c r="AY222" s="148" t="s">
        <v>113</v>
      </c>
    </row>
    <row r="223" spans="2:65" s="1" customFormat="1" ht="16.5" customHeight="1">
      <c r="B223" s="128"/>
      <c r="C223" s="166" t="s">
        <v>506</v>
      </c>
      <c r="D223" s="166" t="s">
        <v>352</v>
      </c>
      <c r="E223" s="167" t="s">
        <v>507</v>
      </c>
      <c r="F223" s="168" t="s">
        <v>508</v>
      </c>
      <c r="G223" s="169" t="s">
        <v>180</v>
      </c>
      <c r="H223" s="170">
        <v>7.744</v>
      </c>
      <c r="I223" s="171"/>
      <c r="J223" s="172">
        <f>ROUND(I223*H223,2)</f>
        <v>0</v>
      </c>
      <c r="K223" s="168" t="s">
        <v>120</v>
      </c>
      <c r="L223" s="173"/>
      <c r="M223" s="174" t="s">
        <v>3</v>
      </c>
      <c r="N223" s="175" t="s">
        <v>44</v>
      </c>
      <c r="P223" s="138">
        <f>O223*H223</f>
        <v>0</v>
      </c>
      <c r="Q223" s="138">
        <v>0.0001</v>
      </c>
      <c r="R223" s="138">
        <f>Q223*H223</f>
        <v>0.0007744000000000001</v>
      </c>
      <c r="S223" s="138">
        <v>0</v>
      </c>
      <c r="T223" s="139">
        <f>S223*H223</f>
        <v>0</v>
      </c>
      <c r="AR223" s="140" t="s">
        <v>163</v>
      </c>
      <c r="AT223" s="140" t="s">
        <v>352</v>
      </c>
      <c r="AU223" s="140" t="s">
        <v>135</v>
      </c>
      <c r="AY223" s="18" t="s">
        <v>113</v>
      </c>
      <c r="BE223" s="141">
        <f>IF(N223="základní",J223,0)</f>
        <v>0</v>
      </c>
      <c r="BF223" s="141">
        <f>IF(N223="snížená",J223,0)</f>
        <v>0</v>
      </c>
      <c r="BG223" s="141">
        <f>IF(N223="zákl. přenesená",J223,0)</f>
        <v>0</v>
      </c>
      <c r="BH223" s="141">
        <f>IF(N223="sníž. přenesená",J223,0)</f>
        <v>0</v>
      </c>
      <c r="BI223" s="141">
        <f>IF(N223="nulová",J223,0)</f>
        <v>0</v>
      </c>
      <c r="BJ223" s="18" t="s">
        <v>78</v>
      </c>
      <c r="BK223" s="141">
        <f>ROUND(I223*H223,2)</f>
        <v>0</v>
      </c>
      <c r="BL223" s="18" t="s">
        <v>121</v>
      </c>
      <c r="BM223" s="140" t="s">
        <v>509</v>
      </c>
    </row>
    <row r="224" spans="2:51" s="12" customFormat="1" ht="11.25">
      <c r="B224" s="146"/>
      <c r="D224" s="147" t="s">
        <v>125</v>
      </c>
      <c r="E224" s="148" t="s">
        <v>3</v>
      </c>
      <c r="F224" s="149" t="s">
        <v>285</v>
      </c>
      <c r="H224" s="150">
        <v>5.24</v>
      </c>
      <c r="I224" s="151"/>
      <c r="L224" s="146"/>
      <c r="M224" s="152"/>
      <c r="T224" s="153"/>
      <c r="AT224" s="148" t="s">
        <v>125</v>
      </c>
      <c r="AU224" s="148" t="s">
        <v>135</v>
      </c>
      <c r="AV224" s="12" t="s">
        <v>82</v>
      </c>
      <c r="AW224" s="12" t="s">
        <v>34</v>
      </c>
      <c r="AX224" s="12" t="s">
        <v>73</v>
      </c>
      <c r="AY224" s="148" t="s">
        <v>113</v>
      </c>
    </row>
    <row r="225" spans="2:51" s="12" customFormat="1" ht="11.25">
      <c r="B225" s="146"/>
      <c r="D225" s="147" t="s">
        <v>125</v>
      </c>
      <c r="E225" s="148" t="s">
        <v>3</v>
      </c>
      <c r="F225" s="149" t="s">
        <v>270</v>
      </c>
      <c r="H225" s="150">
        <v>1.8</v>
      </c>
      <c r="I225" s="151"/>
      <c r="L225" s="146"/>
      <c r="M225" s="152"/>
      <c r="T225" s="153"/>
      <c r="AT225" s="148" t="s">
        <v>125</v>
      </c>
      <c r="AU225" s="148" t="s">
        <v>135</v>
      </c>
      <c r="AV225" s="12" t="s">
        <v>82</v>
      </c>
      <c r="AW225" s="12" t="s">
        <v>34</v>
      </c>
      <c r="AX225" s="12" t="s">
        <v>73</v>
      </c>
      <c r="AY225" s="148" t="s">
        <v>113</v>
      </c>
    </row>
    <row r="226" spans="2:51" s="13" customFormat="1" ht="11.25">
      <c r="B226" s="154"/>
      <c r="D226" s="147" t="s">
        <v>125</v>
      </c>
      <c r="E226" s="155" t="s">
        <v>3</v>
      </c>
      <c r="F226" s="156" t="s">
        <v>128</v>
      </c>
      <c r="H226" s="157">
        <v>7.04</v>
      </c>
      <c r="I226" s="158"/>
      <c r="L226" s="154"/>
      <c r="M226" s="159"/>
      <c r="T226" s="160"/>
      <c r="AT226" s="155" t="s">
        <v>125</v>
      </c>
      <c r="AU226" s="155" t="s">
        <v>135</v>
      </c>
      <c r="AV226" s="13" t="s">
        <v>121</v>
      </c>
      <c r="AW226" s="13" t="s">
        <v>34</v>
      </c>
      <c r="AX226" s="13" t="s">
        <v>78</v>
      </c>
      <c r="AY226" s="155" t="s">
        <v>113</v>
      </c>
    </row>
    <row r="227" spans="2:51" s="12" customFormat="1" ht="11.25">
      <c r="B227" s="146"/>
      <c r="D227" s="147" t="s">
        <v>125</v>
      </c>
      <c r="F227" s="149" t="s">
        <v>494</v>
      </c>
      <c r="H227" s="150">
        <v>7.744</v>
      </c>
      <c r="I227" s="151"/>
      <c r="L227" s="146"/>
      <c r="M227" s="152"/>
      <c r="T227" s="153"/>
      <c r="AT227" s="148" t="s">
        <v>125</v>
      </c>
      <c r="AU227" s="148" t="s">
        <v>135</v>
      </c>
      <c r="AV227" s="12" t="s">
        <v>82</v>
      </c>
      <c r="AW227" s="12" t="s">
        <v>4</v>
      </c>
      <c r="AX227" s="12" t="s">
        <v>78</v>
      </c>
      <c r="AY227" s="148" t="s">
        <v>113</v>
      </c>
    </row>
    <row r="228" spans="2:65" s="1" customFormat="1" ht="37.9" customHeight="1">
      <c r="B228" s="128"/>
      <c r="C228" s="129" t="s">
        <v>510</v>
      </c>
      <c r="D228" s="129" t="s">
        <v>116</v>
      </c>
      <c r="E228" s="130" t="s">
        <v>511</v>
      </c>
      <c r="F228" s="131" t="s">
        <v>512</v>
      </c>
      <c r="G228" s="132" t="s">
        <v>166</v>
      </c>
      <c r="H228" s="133">
        <v>2.358</v>
      </c>
      <c r="I228" s="134"/>
      <c r="J228" s="135">
        <f>ROUND(I228*H228,2)</f>
        <v>0</v>
      </c>
      <c r="K228" s="131" t="s">
        <v>120</v>
      </c>
      <c r="L228" s="33"/>
      <c r="M228" s="136" t="s">
        <v>3</v>
      </c>
      <c r="N228" s="137" t="s">
        <v>44</v>
      </c>
      <c r="P228" s="138">
        <f>O228*H228</f>
        <v>0</v>
      </c>
      <c r="Q228" s="138">
        <v>0</v>
      </c>
      <c r="R228" s="138">
        <f>Q228*H228</f>
        <v>0</v>
      </c>
      <c r="S228" s="138">
        <v>0</v>
      </c>
      <c r="T228" s="139">
        <f>S228*H228</f>
        <v>0</v>
      </c>
      <c r="AR228" s="140" t="s">
        <v>121</v>
      </c>
      <c r="AT228" s="140" t="s">
        <v>116</v>
      </c>
      <c r="AU228" s="140" t="s">
        <v>135</v>
      </c>
      <c r="AY228" s="18" t="s">
        <v>113</v>
      </c>
      <c r="BE228" s="141">
        <f>IF(N228="základní",J228,0)</f>
        <v>0</v>
      </c>
      <c r="BF228" s="141">
        <f>IF(N228="snížená",J228,0)</f>
        <v>0</v>
      </c>
      <c r="BG228" s="141">
        <f>IF(N228="zákl. přenesená",J228,0)</f>
        <v>0</v>
      </c>
      <c r="BH228" s="141">
        <f>IF(N228="sníž. přenesená",J228,0)</f>
        <v>0</v>
      </c>
      <c r="BI228" s="141">
        <f>IF(N228="nulová",J228,0)</f>
        <v>0</v>
      </c>
      <c r="BJ228" s="18" t="s">
        <v>78</v>
      </c>
      <c r="BK228" s="141">
        <f>ROUND(I228*H228,2)</f>
        <v>0</v>
      </c>
      <c r="BL228" s="18" t="s">
        <v>121</v>
      </c>
      <c r="BM228" s="140" t="s">
        <v>513</v>
      </c>
    </row>
    <row r="229" spans="2:47" s="1" customFormat="1" ht="11.25">
      <c r="B229" s="33"/>
      <c r="D229" s="142" t="s">
        <v>123</v>
      </c>
      <c r="F229" s="143" t="s">
        <v>514</v>
      </c>
      <c r="I229" s="144"/>
      <c r="L229" s="33"/>
      <c r="M229" s="145"/>
      <c r="T229" s="54"/>
      <c r="AT229" s="18" t="s">
        <v>123</v>
      </c>
      <c r="AU229" s="18" t="s">
        <v>135</v>
      </c>
    </row>
    <row r="230" spans="2:51" s="12" customFormat="1" ht="11.25">
      <c r="B230" s="146"/>
      <c r="D230" s="147" t="s">
        <v>125</v>
      </c>
      <c r="E230" s="148" t="s">
        <v>3</v>
      </c>
      <c r="F230" s="149" t="s">
        <v>279</v>
      </c>
      <c r="H230" s="150">
        <v>2.358</v>
      </c>
      <c r="I230" s="151"/>
      <c r="L230" s="146"/>
      <c r="M230" s="152"/>
      <c r="T230" s="153"/>
      <c r="AT230" s="148" t="s">
        <v>125</v>
      </c>
      <c r="AU230" s="148" t="s">
        <v>135</v>
      </c>
      <c r="AV230" s="12" t="s">
        <v>82</v>
      </c>
      <c r="AW230" s="12" t="s">
        <v>34</v>
      </c>
      <c r="AX230" s="12" t="s">
        <v>73</v>
      </c>
      <c r="AY230" s="148" t="s">
        <v>113</v>
      </c>
    </row>
    <row r="231" spans="2:51" s="12" customFormat="1" ht="11.25">
      <c r="B231" s="146"/>
      <c r="D231" s="147" t="s">
        <v>125</v>
      </c>
      <c r="E231" s="148" t="s">
        <v>3</v>
      </c>
      <c r="F231" s="149" t="s">
        <v>73</v>
      </c>
      <c r="H231" s="150">
        <v>0</v>
      </c>
      <c r="I231" s="151"/>
      <c r="L231" s="146"/>
      <c r="M231" s="152"/>
      <c r="T231" s="153"/>
      <c r="AT231" s="148" t="s">
        <v>125</v>
      </c>
      <c r="AU231" s="148" t="s">
        <v>135</v>
      </c>
      <c r="AV231" s="12" t="s">
        <v>82</v>
      </c>
      <c r="AW231" s="12" t="s">
        <v>34</v>
      </c>
      <c r="AX231" s="12" t="s">
        <v>73</v>
      </c>
      <c r="AY231" s="148" t="s">
        <v>113</v>
      </c>
    </row>
    <row r="232" spans="2:51" s="13" customFormat="1" ht="11.25">
      <c r="B232" s="154"/>
      <c r="D232" s="147" t="s">
        <v>125</v>
      </c>
      <c r="E232" s="155" t="s">
        <v>3</v>
      </c>
      <c r="F232" s="156" t="s">
        <v>128</v>
      </c>
      <c r="H232" s="157">
        <v>2.358</v>
      </c>
      <c r="I232" s="158"/>
      <c r="L232" s="154"/>
      <c r="M232" s="159"/>
      <c r="T232" s="160"/>
      <c r="AT232" s="155" t="s">
        <v>125</v>
      </c>
      <c r="AU232" s="155" t="s">
        <v>135</v>
      </c>
      <c r="AV232" s="13" t="s">
        <v>121</v>
      </c>
      <c r="AW232" s="13" t="s">
        <v>34</v>
      </c>
      <c r="AX232" s="13" t="s">
        <v>78</v>
      </c>
      <c r="AY232" s="155" t="s">
        <v>113</v>
      </c>
    </row>
    <row r="233" spans="2:63" s="15" customFormat="1" ht="20.85" customHeight="1">
      <c r="B233" s="182"/>
      <c r="D233" s="183" t="s">
        <v>72</v>
      </c>
      <c r="E233" s="183" t="s">
        <v>515</v>
      </c>
      <c r="F233" s="183" t="s">
        <v>516</v>
      </c>
      <c r="I233" s="184"/>
      <c r="J233" s="185">
        <f>BK233</f>
        <v>0</v>
      </c>
      <c r="L233" s="182"/>
      <c r="M233" s="186"/>
      <c r="P233" s="187">
        <f>SUM(P234:P240)</f>
        <v>0</v>
      </c>
      <c r="R233" s="187">
        <f>SUM(R234:R240)</f>
        <v>0.384816</v>
      </c>
      <c r="T233" s="188">
        <f>SUM(T234:T240)</f>
        <v>0</v>
      </c>
      <c r="AR233" s="183" t="s">
        <v>78</v>
      </c>
      <c r="AT233" s="189" t="s">
        <v>72</v>
      </c>
      <c r="AU233" s="189" t="s">
        <v>135</v>
      </c>
      <c r="AY233" s="183" t="s">
        <v>113</v>
      </c>
      <c r="BK233" s="190">
        <f>SUM(BK234:BK240)</f>
        <v>0</v>
      </c>
    </row>
    <row r="234" spans="2:65" s="1" customFormat="1" ht="33" customHeight="1">
      <c r="B234" s="128"/>
      <c r="C234" s="129" t="s">
        <v>517</v>
      </c>
      <c r="D234" s="129" t="s">
        <v>116</v>
      </c>
      <c r="E234" s="130" t="s">
        <v>518</v>
      </c>
      <c r="F234" s="131" t="s">
        <v>519</v>
      </c>
      <c r="G234" s="132" t="s">
        <v>166</v>
      </c>
      <c r="H234" s="133">
        <v>16.034</v>
      </c>
      <c r="I234" s="134"/>
      <c r="J234" s="135">
        <f>ROUND(I234*H234,2)</f>
        <v>0</v>
      </c>
      <c r="K234" s="131" t="s">
        <v>120</v>
      </c>
      <c r="L234" s="33"/>
      <c r="M234" s="136" t="s">
        <v>3</v>
      </c>
      <c r="N234" s="137" t="s">
        <v>44</v>
      </c>
      <c r="P234" s="138">
        <f>O234*H234</f>
        <v>0</v>
      </c>
      <c r="Q234" s="138">
        <v>0.003</v>
      </c>
      <c r="R234" s="138">
        <f>Q234*H234</f>
        <v>0.048102</v>
      </c>
      <c r="S234" s="138">
        <v>0</v>
      </c>
      <c r="T234" s="139">
        <f>S234*H234</f>
        <v>0</v>
      </c>
      <c r="AR234" s="140" t="s">
        <v>121</v>
      </c>
      <c r="AT234" s="140" t="s">
        <v>116</v>
      </c>
      <c r="AU234" s="140" t="s">
        <v>121</v>
      </c>
      <c r="AY234" s="18" t="s">
        <v>113</v>
      </c>
      <c r="BE234" s="141">
        <f>IF(N234="základní",J234,0)</f>
        <v>0</v>
      </c>
      <c r="BF234" s="141">
        <f>IF(N234="snížená",J234,0)</f>
        <v>0</v>
      </c>
      <c r="BG234" s="141">
        <f>IF(N234="zákl. přenesená",J234,0)</f>
        <v>0</v>
      </c>
      <c r="BH234" s="141">
        <f>IF(N234="sníž. přenesená",J234,0)</f>
        <v>0</v>
      </c>
      <c r="BI234" s="141">
        <f>IF(N234="nulová",J234,0)</f>
        <v>0</v>
      </c>
      <c r="BJ234" s="18" t="s">
        <v>78</v>
      </c>
      <c r="BK234" s="141">
        <f>ROUND(I234*H234,2)</f>
        <v>0</v>
      </c>
      <c r="BL234" s="18" t="s">
        <v>121</v>
      </c>
      <c r="BM234" s="140" t="s">
        <v>520</v>
      </c>
    </row>
    <row r="235" spans="2:47" s="1" customFormat="1" ht="11.25">
      <c r="B235" s="33"/>
      <c r="D235" s="142" t="s">
        <v>123</v>
      </c>
      <c r="F235" s="143" t="s">
        <v>521</v>
      </c>
      <c r="I235" s="144"/>
      <c r="L235" s="33"/>
      <c r="M235" s="145"/>
      <c r="T235" s="54"/>
      <c r="AT235" s="18" t="s">
        <v>123</v>
      </c>
      <c r="AU235" s="18" t="s">
        <v>121</v>
      </c>
    </row>
    <row r="236" spans="2:51" s="12" customFormat="1" ht="11.25">
      <c r="B236" s="146"/>
      <c r="D236" s="147" t="s">
        <v>125</v>
      </c>
      <c r="E236" s="148" t="s">
        <v>3</v>
      </c>
      <c r="F236" s="149" t="s">
        <v>282</v>
      </c>
      <c r="H236" s="150">
        <v>16.034</v>
      </c>
      <c r="I236" s="151"/>
      <c r="L236" s="146"/>
      <c r="M236" s="152"/>
      <c r="T236" s="153"/>
      <c r="AT236" s="148" t="s">
        <v>125</v>
      </c>
      <c r="AU236" s="148" t="s">
        <v>121</v>
      </c>
      <c r="AV236" s="12" t="s">
        <v>82</v>
      </c>
      <c r="AW236" s="12" t="s">
        <v>34</v>
      </c>
      <c r="AX236" s="12" t="s">
        <v>73</v>
      </c>
      <c r="AY236" s="148" t="s">
        <v>113</v>
      </c>
    </row>
    <row r="237" spans="2:51" s="13" customFormat="1" ht="11.25">
      <c r="B237" s="154"/>
      <c r="D237" s="147" t="s">
        <v>125</v>
      </c>
      <c r="E237" s="155" t="s">
        <v>3</v>
      </c>
      <c r="F237" s="156" t="s">
        <v>128</v>
      </c>
      <c r="H237" s="157">
        <v>16.034</v>
      </c>
      <c r="I237" s="158"/>
      <c r="L237" s="154"/>
      <c r="M237" s="159"/>
      <c r="T237" s="160"/>
      <c r="AT237" s="155" t="s">
        <v>125</v>
      </c>
      <c r="AU237" s="155" t="s">
        <v>121</v>
      </c>
      <c r="AV237" s="13" t="s">
        <v>121</v>
      </c>
      <c r="AW237" s="13" t="s">
        <v>34</v>
      </c>
      <c r="AX237" s="13" t="s">
        <v>78</v>
      </c>
      <c r="AY237" s="155" t="s">
        <v>113</v>
      </c>
    </row>
    <row r="238" spans="2:65" s="1" customFormat="1" ht="37.9" customHeight="1">
      <c r="B238" s="128"/>
      <c r="C238" s="129" t="s">
        <v>522</v>
      </c>
      <c r="D238" s="129" t="s">
        <v>116</v>
      </c>
      <c r="E238" s="130" t="s">
        <v>523</v>
      </c>
      <c r="F238" s="131" t="s">
        <v>524</v>
      </c>
      <c r="G238" s="132" t="s">
        <v>166</v>
      </c>
      <c r="H238" s="133">
        <v>16.034</v>
      </c>
      <c r="I238" s="134"/>
      <c r="J238" s="135">
        <f>ROUND(I238*H238,2)</f>
        <v>0</v>
      </c>
      <c r="K238" s="131" t="s">
        <v>120</v>
      </c>
      <c r="L238" s="33"/>
      <c r="M238" s="136" t="s">
        <v>3</v>
      </c>
      <c r="N238" s="137" t="s">
        <v>44</v>
      </c>
      <c r="P238" s="138">
        <f>O238*H238</f>
        <v>0</v>
      </c>
      <c r="Q238" s="138">
        <v>0.021</v>
      </c>
      <c r="R238" s="138">
        <f>Q238*H238</f>
        <v>0.336714</v>
      </c>
      <c r="S238" s="138">
        <v>0</v>
      </c>
      <c r="T238" s="139">
        <f>S238*H238</f>
        <v>0</v>
      </c>
      <c r="AR238" s="140" t="s">
        <v>121</v>
      </c>
      <c r="AT238" s="140" t="s">
        <v>116</v>
      </c>
      <c r="AU238" s="140" t="s">
        <v>121</v>
      </c>
      <c r="AY238" s="18" t="s">
        <v>113</v>
      </c>
      <c r="BE238" s="141">
        <f>IF(N238="základní",J238,0)</f>
        <v>0</v>
      </c>
      <c r="BF238" s="141">
        <f>IF(N238="snížená",J238,0)</f>
        <v>0</v>
      </c>
      <c r="BG238" s="141">
        <f>IF(N238="zákl. přenesená",J238,0)</f>
        <v>0</v>
      </c>
      <c r="BH238" s="141">
        <f>IF(N238="sníž. přenesená",J238,0)</f>
        <v>0</v>
      </c>
      <c r="BI238" s="141">
        <f>IF(N238="nulová",J238,0)</f>
        <v>0</v>
      </c>
      <c r="BJ238" s="18" t="s">
        <v>78</v>
      </c>
      <c r="BK238" s="141">
        <f>ROUND(I238*H238,2)</f>
        <v>0</v>
      </c>
      <c r="BL238" s="18" t="s">
        <v>121</v>
      </c>
      <c r="BM238" s="140" t="s">
        <v>525</v>
      </c>
    </row>
    <row r="239" spans="2:47" s="1" customFormat="1" ht="11.25">
      <c r="B239" s="33"/>
      <c r="D239" s="142" t="s">
        <v>123</v>
      </c>
      <c r="F239" s="143" t="s">
        <v>526</v>
      </c>
      <c r="I239" s="144"/>
      <c r="L239" s="33"/>
      <c r="M239" s="145"/>
      <c r="T239" s="54"/>
      <c r="AT239" s="18" t="s">
        <v>123</v>
      </c>
      <c r="AU239" s="18" t="s">
        <v>121</v>
      </c>
    </row>
    <row r="240" spans="2:51" s="12" customFormat="1" ht="11.25">
      <c r="B240" s="146"/>
      <c r="D240" s="147" t="s">
        <v>125</v>
      </c>
      <c r="E240" s="148" t="s">
        <v>3</v>
      </c>
      <c r="F240" s="149" t="s">
        <v>282</v>
      </c>
      <c r="H240" s="150">
        <v>16.034</v>
      </c>
      <c r="I240" s="151"/>
      <c r="L240" s="146"/>
      <c r="M240" s="152"/>
      <c r="T240" s="153"/>
      <c r="AT240" s="148" t="s">
        <v>125</v>
      </c>
      <c r="AU240" s="148" t="s">
        <v>121</v>
      </c>
      <c r="AV240" s="12" t="s">
        <v>82</v>
      </c>
      <c r="AW240" s="12" t="s">
        <v>34</v>
      </c>
      <c r="AX240" s="12" t="s">
        <v>78</v>
      </c>
      <c r="AY240" s="148" t="s">
        <v>113</v>
      </c>
    </row>
    <row r="241" spans="2:63" s="11" customFormat="1" ht="20.85" customHeight="1">
      <c r="B241" s="116"/>
      <c r="D241" s="117" t="s">
        <v>72</v>
      </c>
      <c r="E241" s="126" t="s">
        <v>527</v>
      </c>
      <c r="F241" s="126" t="s">
        <v>528</v>
      </c>
      <c r="I241" s="119"/>
      <c r="J241" s="127">
        <f>BK241</f>
        <v>0</v>
      </c>
      <c r="L241" s="116"/>
      <c r="M241" s="121"/>
      <c r="P241" s="122">
        <f>P242+SUM(P243:P254)+P260+P267+P278</f>
        <v>0</v>
      </c>
      <c r="R241" s="122">
        <f>R242+SUM(R243:R254)+R260+R267+R278</f>
        <v>1.4960880799999998</v>
      </c>
      <c r="T241" s="123">
        <f>T242+SUM(T243:T254)+T260+T267+T278</f>
        <v>0</v>
      </c>
      <c r="AR241" s="117" t="s">
        <v>78</v>
      </c>
      <c r="AT241" s="124" t="s">
        <v>72</v>
      </c>
      <c r="AU241" s="124" t="s">
        <v>82</v>
      </c>
      <c r="AY241" s="117" t="s">
        <v>113</v>
      </c>
      <c r="BK241" s="125">
        <f>BK242+SUM(BK243:BK254)+BK260+BK267+BK278</f>
        <v>0</v>
      </c>
    </row>
    <row r="242" spans="2:65" s="1" customFormat="1" ht="37.9" customHeight="1">
      <c r="B242" s="128"/>
      <c r="C242" s="129" t="s">
        <v>529</v>
      </c>
      <c r="D242" s="129" t="s">
        <v>116</v>
      </c>
      <c r="E242" s="130" t="s">
        <v>530</v>
      </c>
      <c r="F242" s="131" t="s">
        <v>531</v>
      </c>
      <c r="G242" s="132" t="s">
        <v>166</v>
      </c>
      <c r="H242" s="133">
        <v>15.5</v>
      </c>
      <c r="I242" s="134"/>
      <c r="J242" s="135">
        <f>ROUND(I242*H242,2)</f>
        <v>0</v>
      </c>
      <c r="K242" s="131" t="s">
        <v>120</v>
      </c>
      <c r="L242" s="33"/>
      <c r="M242" s="136" t="s">
        <v>3</v>
      </c>
      <c r="N242" s="137" t="s">
        <v>44</v>
      </c>
      <c r="P242" s="138">
        <f>O242*H242</f>
        <v>0</v>
      </c>
      <c r="Q242" s="138">
        <v>0.04766</v>
      </c>
      <c r="R242" s="138">
        <f>Q242*H242</f>
        <v>0.73873</v>
      </c>
      <c r="S242" s="138">
        <v>0</v>
      </c>
      <c r="T242" s="139">
        <f>S242*H242</f>
        <v>0</v>
      </c>
      <c r="AR242" s="140" t="s">
        <v>121</v>
      </c>
      <c r="AT242" s="140" t="s">
        <v>116</v>
      </c>
      <c r="AU242" s="140" t="s">
        <v>135</v>
      </c>
      <c r="AY242" s="18" t="s">
        <v>113</v>
      </c>
      <c r="BE242" s="141">
        <f>IF(N242="základní",J242,0)</f>
        <v>0</v>
      </c>
      <c r="BF242" s="141">
        <f>IF(N242="snížená",J242,0)</f>
        <v>0</v>
      </c>
      <c r="BG242" s="141">
        <f>IF(N242="zákl. přenesená",J242,0)</f>
        <v>0</v>
      </c>
      <c r="BH242" s="141">
        <f>IF(N242="sníž. přenesená",J242,0)</f>
        <v>0</v>
      </c>
      <c r="BI242" s="141">
        <f>IF(N242="nulová",J242,0)</f>
        <v>0</v>
      </c>
      <c r="BJ242" s="18" t="s">
        <v>78</v>
      </c>
      <c r="BK242" s="141">
        <f>ROUND(I242*H242,2)</f>
        <v>0</v>
      </c>
      <c r="BL242" s="18" t="s">
        <v>121</v>
      </c>
      <c r="BM242" s="140" t="s">
        <v>532</v>
      </c>
    </row>
    <row r="243" spans="2:47" s="1" customFormat="1" ht="11.25">
      <c r="B243" s="33"/>
      <c r="D243" s="142" t="s">
        <v>123</v>
      </c>
      <c r="F243" s="143" t="s">
        <v>533</v>
      </c>
      <c r="I243" s="144"/>
      <c r="L243" s="33"/>
      <c r="M243" s="145"/>
      <c r="T243" s="54"/>
      <c r="AT243" s="18" t="s">
        <v>123</v>
      </c>
      <c r="AU243" s="18" t="s">
        <v>135</v>
      </c>
    </row>
    <row r="244" spans="2:51" s="12" customFormat="1" ht="11.25">
      <c r="B244" s="146"/>
      <c r="D244" s="147" t="s">
        <v>125</v>
      </c>
      <c r="E244" s="148" t="s">
        <v>3</v>
      </c>
      <c r="F244" s="149" t="s">
        <v>211</v>
      </c>
      <c r="H244" s="150">
        <v>15.5</v>
      </c>
      <c r="I244" s="151"/>
      <c r="L244" s="146"/>
      <c r="M244" s="152"/>
      <c r="T244" s="153"/>
      <c r="AT244" s="148" t="s">
        <v>125</v>
      </c>
      <c r="AU244" s="148" t="s">
        <v>135</v>
      </c>
      <c r="AV244" s="12" t="s">
        <v>82</v>
      </c>
      <c r="AW244" s="12" t="s">
        <v>34</v>
      </c>
      <c r="AX244" s="12" t="s">
        <v>78</v>
      </c>
      <c r="AY244" s="148" t="s">
        <v>113</v>
      </c>
    </row>
    <row r="245" spans="2:65" s="1" customFormat="1" ht="37.9" customHeight="1">
      <c r="B245" s="128"/>
      <c r="C245" s="129" t="s">
        <v>534</v>
      </c>
      <c r="D245" s="129" t="s">
        <v>116</v>
      </c>
      <c r="E245" s="130" t="s">
        <v>535</v>
      </c>
      <c r="F245" s="131" t="s">
        <v>536</v>
      </c>
      <c r="G245" s="132" t="s">
        <v>166</v>
      </c>
      <c r="H245" s="133">
        <v>15.5</v>
      </c>
      <c r="I245" s="134"/>
      <c r="J245" s="135">
        <f>ROUND(I245*H245,2)</f>
        <v>0</v>
      </c>
      <c r="K245" s="131" t="s">
        <v>120</v>
      </c>
      <c r="L245" s="33"/>
      <c r="M245" s="136" t="s">
        <v>3</v>
      </c>
      <c r="N245" s="137" t="s">
        <v>44</v>
      </c>
      <c r="P245" s="138">
        <f>O245*H245</f>
        <v>0</v>
      </c>
      <c r="Q245" s="138">
        <v>0.0001</v>
      </c>
      <c r="R245" s="138">
        <f>Q245*H245</f>
        <v>0.0015500000000000002</v>
      </c>
      <c r="S245" s="138">
        <v>0</v>
      </c>
      <c r="T245" s="139">
        <f>S245*H245</f>
        <v>0</v>
      </c>
      <c r="AR245" s="140" t="s">
        <v>121</v>
      </c>
      <c r="AT245" s="140" t="s">
        <v>116</v>
      </c>
      <c r="AU245" s="140" t="s">
        <v>135</v>
      </c>
      <c r="AY245" s="18" t="s">
        <v>113</v>
      </c>
      <c r="BE245" s="141">
        <f>IF(N245="základní",J245,0)</f>
        <v>0</v>
      </c>
      <c r="BF245" s="141">
        <f>IF(N245="snížená",J245,0)</f>
        <v>0</v>
      </c>
      <c r="BG245" s="141">
        <f>IF(N245="zákl. přenesená",J245,0)</f>
        <v>0</v>
      </c>
      <c r="BH245" s="141">
        <f>IF(N245="sníž. přenesená",J245,0)</f>
        <v>0</v>
      </c>
      <c r="BI245" s="141">
        <f>IF(N245="nulová",J245,0)</f>
        <v>0</v>
      </c>
      <c r="BJ245" s="18" t="s">
        <v>78</v>
      </c>
      <c r="BK245" s="141">
        <f>ROUND(I245*H245,2)</f>
        <v>0</v>
      </c>
      <c r="BL245" s="18" t="s">
        <v>121</v>
      </c>
      <c r="BM245" s="140" t="s">
        <v>537</v>
      </c>
    </row>
    <row r="246" spans="2:47" s="1" customFormat="1" ht="11.25">
      <c r="B246" s="33"/>
      <c r="D246" s="142" t="s">
        <v>123</v>
      </c>
      <c r="F246" s="143" t="s">
        <v>538</v>
      </c>
      <c r="I246" s="144"/>
      <c r="L246" s="33"/>
      <c r="M246" s="145"/>
      <c r="T246" s="54"/>
      <c r="AT246" s="18" t="s">
        <v>123</v>
      </c>
      <c r="AU246" s="18" t="s">
        <v>135</v>
      </c>
    </row>
    <row r="247" spans="2:65" s="1" customFormat="1" ht="44.25" customHeight="1">
      <c r="B247" s="128"/>
      <c r="C247" s="129" t="s">
        <v>539</v>
      </c>
      <c r="D247" s="129" t="s">
        <v>116</v>
      </c>
      <c r="E247" s="130" t="s">
        <v>540</v>
      </c>
      <c r="F247" s="131" t="s">
        <v>541</v>
      </c>
      <c r="G247" s="132" t="s">
        <v>166</v>
      </c>
      <c r="H247" s="133">
        <v>15.5</v>
      </c>
      <c r="I247" s="134"/>
      <c r="J247" s="135">
        <f>ROUND(I247*H247,2)</f>
        <v>0</v>
      </c>
      <c r="K247" s="131" t="s">
        <v>120</v>
      </c>
      <c r="L247" s="33"/>
      <c r="M247" s="136" t="s">
        <v>3</v>
      </c>
      <c r="N247" s="137" t="s">
        <v>44</v>
      </c>
      <c r="P247" s="138">
        <f>O247*H247</f>
        <v>0</v>
      </c>
      <c r="Q247" s="138">
        <v>0.00036</v>
      </c>
      <c r="R247" s="138">
        <f>Q247*H247</f>
        <v>0.005580000000000001</v>
      </c>
      <c r="S247" s="138">
        <v>0</v>
      </c>
      <c r="T247" s="139">
        <f>S247*H247</f>
        <v>0</v>
      </c>
      <c r="AR247" s="140" t="s">
        <v>121</v>
      </c>
      <c r="AT247" s="140" t="s">
        <v>116</v>
      </c>
      <c r="AU247" s="140" t="s">
        <v>135</v>
      </c>
      <c r="AY247" s="18" t="s">
        <v>113</v>
      </c>
      <c r="BE247" s="141">
        <f>IF(N247="základní",J247,0)</f>
        <v>0</v>
      </c>
      <c r="BF247" s="141">
        <f>IF(N247="snížená",J247,0)</f>
        <v>0</v>
      </c>
      <c r="BG247" s="141">
        <f>IF(N247="zákl. přenesená",J247,0)</f>
        <v>0</v>
      </c>
      <c r="BH247" s="141">
        <f>IF(N247="sníž. přenesená",J247,0)</f>
        <v>0</v>
      </c>
      <c r="BI247" s="141">
        <f>IF(N247="nulová",J247,0)</f>
        <v>0</v>
      </c>
      <c r="BJ247" s="18" t="s">
        <v>78</v>
      </c>
      <c r="BK247" s="141">
        <f>ROUND(I247*H247,2)</f>
        <v>0</v>
      </c>
      <c r="BL247" s="18" t="s">
        <v>121</v>
      </c>
      <c r="BM247" s="140" t="s">
        <v>542</v>
      </c>
    </row>
    <row r="248" spans="2:47" s="1" customFormat="1" ht="11.25">
      <c r="B248" s="33"/>
      <c r="D248" s="142" t="s">
        <v>123</v>
      </c>
      <c r="F248" s="143" t="s">
        <v>543</v>
      </c>
      <c r="I248" s="144"/>
      <c r="L248" s="33"/>
      <c r="M248" s="145"/>
      <c r="T248" s="54"/>
      <c r="AT248" s="18" t="s">
        <v>123</v>
      </c>
      <c r="AU248" s="18" t="s">
        <v>135</v>
      </c>
    </row>
    <row r="249" spans="2:65" s="1" customFormat="1" ht="33" customHeight="1">
      <c r="B249" s="128"/>
      <c r="C249" s="129" t="s">
        <v>544</v>
      </c>
      <c r="D249" s="129" t="s">
        <v>116</v>
      </c>
      <c r="E249" s="130" t="s">
        <v>545</v>
      </c>
      <c r="F249" s="131" t="s">
        <v>546</v>
      </c>
      <c r="G249" s="132" t="s">
        <v>131</v>
      </c>
      <c r="H249" s="133">
        <v>16</v>
      </c>
      <c r="I249" s="134"/>
      <c r="J249" s="135">
        <f>ROUND(I249*H249,2)</f>
        <v>0</v>
      </c>
      <c r="K249" s="131" t="s">
        <v>120</v>
      </c>
      <c r="L249" s="33"/>
      <c r="M249" s="136" t="s">
        <v>3</v>
      </c>
      <c r="N249" s="137" t="s">
        <v>44</v>
      </c>
      <c r="P249" s="138">
        <f>O249*H249</f>
        <v>0</v>
      </c>
      <c r="Q249" s="138">
        <v>0.0021</v>
      </c>
      <c r="R249" s="138">
        <f>Q249*H249</f>
        <v>0.0336</v>
      </c>
      <c r="S249" s="138">
        <v>0</v>
      </c>
      <c r="T249" s="139">
        <f>S249*H249</f>
        <v>0</v>
      </c>
      <c r="AR249" s="140" t="s">
        <v>121</v>
      </c>
      <c r="AT249" s="140" t="s">
        <v>116</v>
      </c>
      <c r="AU249" s="140" t="s">
        <v>135</v>
      </c>
      <c r="AY249" s="18" t="s">
        <v>113</v>
      </c>
      <c r="BE249" s="141">
        <f>IF(N249="základní",J249,0)</f>
        <v>0</v>
      </c>
      <c r="BF249" s="141">
        <f>IF(N249="snížená",J249,0)</f>
        <v>0</v>
      </c>
      <c r="BG249" s="141">
        <f>IF(N249="zákl. přenesená",J249,0)</f>
        <v>0</v>
      </c>
      <c r="BH249" s="141">
        <f>IF(N249="sníž. přenesená",J249,0)</f>
        <v>0</v>
      </c>
      <c r="BI249" s="141">
        <f>IF(N249="nulová",J249,0)</f>
        <v>0</v>
      </c>
      <c r="BJ249" s="18" t="s">
        <v>78</v>
      </c>
      <c r="BK249" s="141">
        <f>ROUND(I249*H249,2)</f>
        <v>0</v>
      </c>
      <c r="BL249" s="18" t="s">
        <v>121</v>
      </c>
      <c r="BM249" s="140" t="s">
        <v>547</v>
      </c>
    </row>
    <row r="250" spans="2:47" s="1" customFormat="1" ht="11.25">
      <c r="B250" s="33"/>
      <c r="D250" s="142" t="s">
        <v>123</v>
      </c>
      <c r="F250" s="143" t="s">
        <v>548</v>
      </c>
      <c r="I250" s="144"/>
      <c r="L250" s="33"/>
      <c r="M250" s="145"/>
      <c r="T250" s="54"/>
      <c r="AT250" s="18" t="s">
        <v>123</v>
      </c>
      <c r="AU250" s="18" t="s">
        <v>135</v>
      </c>
    </row>
    <row r="251" spans="2:51" s="12" customFormat="1" ht="11.25">
      <c r="B251" s="146"/>
      <c r="D251" s="147" t="s">
        <v>125</v>
      </c>
      <c r="E251" s="148" t="s">
        <v>3</v>
      </c>
      <c r="F251" s="149" t="s">
        <v>549</v>
      </c>
      <c r="H251" s="150">
        <v>16</v>
      </c>
      <c r="I251" s="151"/>
      <c r="L251" s="146"/>
      <c r="M251" s="152"/>
      <c r="T251" s="153"/>
      <c r="AT251" s="148" t="s">
        <v>125</v>
      </c>
      <c r="AU251" s="148" t="s">
        <v>135</v>
      </c>
      <c r="AV251" s="12" t="s">
        <v>82</v>
      </c>
      <c r="AW251" s="12" t="s">
        <v>34</v>
      </c>
      <c r="AX251" s="12" t="s">
        <v>78</v>
      </c>
      <c r="AY251" s="148" t="s">
        <v>113</v>
      </c>
    </row>
    <row r="252" spans="2:65" s="1" customFormat="1" ht="33" customHeight="1">
      <c r="B252" s="128"/>
      <c r="C252" s="129" t="s">
        <v>550</v>
      </c>
      <c r="D252" s="129" t="s">
        <v>116</v>
      </c>
      <c r="E252" s="130" t="s">
        <v>551</v>
      </c>
      <c r="F252" s="131" t="s">
        <v>552</v>
      </c>
      <c r="G252" s="132" t="s">
        <v>131</v>
      </c>
      <c r="H252" s="133">
        <v>16</v>
      </c>
      <c r="I252" s="134"/>
      <c r="J252" s="135">
        <f>ROUND(I252*H252,2)</f>
        <v>0</v>
      </c>
      <c r="K252" s="131" t="s">
        <v>120</v>
      </c>
      <c r="L252" s="33"/>
      <c r="M252" s="136" t="s">
        <v>3</v>
      </c>
      <c r="N252" s="137" t="s">
        <v>44</v>
      </c>
      <c r="P252" s="138">
        <f>O252*H252</f>
        <v>0</v>
      </c>
      <c r="Q252" s="138">
        <v>0.0382</v>
      </c>
      <c r="R252" s="138">
        <f>Q252*H252</f>
        <v>0.6112</v>
      </c>
      <c r="S252" s="138">
        <v>0</v>
      </c>
      <c r="T252" s="139">
        <f>S252*H252</f>
        <v>0</v>
      </c>
      <c r="AR252" s="140" t="s">
        <v>121</v>
      </c>
      <c r="AT252" s="140" t="s">
        <v>116</v>
      </c>
      <c r="AU252" s="140" t="s">
        <v>135</v>
      </c>
      <c r="AY252" s="18" t="s">
        <v>113</v>
      </c>
      <c r="BE252" s="141">
        <f>IF(N252="základní",J252,0)</f>
        <v>0</v>
      </c>
      <c r="BF252" s="141">
        <f>IF(N252="snížená",J252,0)</f>
        <v>0</v>
      </c>
      <c r="BG252" s="141">
        <f>IF(N252="zákl. přenesená",J252,0)</f>
        <v>0</v>
      </c>
      <c r="BH252" s="141">
        <f>IF(N252="sníž. přenesená",J252,0)</f>
        <v>0</v>
      </c>
      <c r="BI252" s="141">
        <f>IF(N252="nulová",J252,0)</f>
        <v>0</v>
      </c>
      <c r="BJ252" s="18" t="s">
        <v>78</v>
      </c>
      <c r="BK252" s="141">
        <f>ROUND(I252*H252,2)</f>
        <v>0</v>
      </c>
      <c r="BL252" s="18" t="s">
        <v>121</v>
      </c>
      <c r="BM252" s="140" t="s">
        <v>553</v>
      </c>
    </row>
    <row r="253" spans="2:47" s="1" customFormat="1" ht="11.25">
      <c r="B253" s="33"/>
      <c r="D253" s="142" t="s">
        <v>123</v>
      </c>
      <c r="F253" s="143" t="s">
        <v>554</v>
      </c>
      <c r="I253" s="144"/>
      <c r="L253" s="33"/>
      <c r="M253" s="145"/>
      <c r="T253" s="54"/>
      <c r="AT253" s="18" t="s">
        <v>123</v>
      </c>
      <c r="AU253" s="18" t="s">
        <v>135</v>
      </c>
    </row>
    <row r="254" spans="2:63" s="15" customFormat="1" ht="20.85" customHeight="1">
      <c r="B254" s="182"/>
      <c r="D254" s="183" t="s">
        <v>72</v>
      </c>
      <c r="E254" s="183" t="s">
        <v>555</v>
      </c>
      <c r="F254" s="183" t="s">
        <v>556</v>
      </c>
      <c r="I254" s="184"/>
      <c r="J254" s="185">
        <f>BK254</f>
        <v>0</v>
      </c>
      <c r="L254" s="182"/>
      <c r="M254" s="186"/>
      <c r="P254" s="187">
        <f>SUM(P255:P259)</f>
        <v>0</v>
      </c>
      <c r="R254" s="187">
        <f>SUM(R255:R259)</f>
        <v>0.00030976</v>
      </c>
      <c r="T254" s="188">
        <f>SUM(T255:T259)</f>
        <v>0</v>
      </c>
      <c r="AR254" s="183" t="s">
        <v>78</v>
      </c>
      <c r="AT254" s="189" t="s">
        <v>72</v>
      </c>
      <c r="AU254" s="189" t="s">
        <v>135</v>
      </c>
      <c r="AY254" s="183" t="s">
        <v>113</v>
      </c>
      <c r="BK254" s="190">
        <f>SUM(BK255:BK259)</f>
        <v>0</v>
      </c>
    </row>
    <row r="255" spans="2:65" s="1" customFormat="1" ht="55.5" customHeight="1">
      <c r="B255" s="128"/>
      <c r="C255" s="129" t="s">
        <v>557</v>
      </c>
      <c r="D255" s="129" t="s">
        <v>116</v>
      </c>
      <c r="E255" s="130" t="s">
        <v>558</v>
      </c>
      <c r="F255" s="131" t="s">
        <v>487</v>
      </c>
      <c r="G255" s="132" t="s">
        <v>180</v>
      </c>
      <c r="H255" s="133">
        <v>7.04</v>
      </c>
      <c r="I255" s="134"/>
      <c r="J255" s="135">
        <f>ROUND(I255*H255,2)</f>
        <v>0</v>
      </c>
      <c r="K255" s="131" t="s">
        <v>120</v>
      </c>
      <c r="L255" s="33"/>
      <c r="M255" s="136" t="s">
        <v>3</v>
      </c>
      <c r="N255" s="137" t="s">
        <v>44</v>
      </c>
      <c r="P255" s="138">
        <f>O255*H255</f>
        <v>0</v>
      </c>
      <c r="Q255" s="138">
        <v>0</v>
      </c>
      <c r="R255" s="138">
        <f>Q255*H255</f>
        <v>0</v>
      </c>
      <c r="S255" s="138">
        <v>0</v>
      </c>
      <c r="T255" s="139">
        <f>S255*H255</f>
        <v>0</v>
      </c>
      <c r="AR255" s="140" t="s">
        <v>121</v>
      </c>
      <c r="AT255" s="140" t="s">
        <v>116</v>
      </c>
      <c r="AU255" s="140" t="s">
        <v>121</v>
      </c>
      <c r="AY255" s="18" t="s">
        <v>113</v>
      </c>
      <c r="BE255" s="141">
        <f>IF(N255="základní",J255,0)</f>
        <v>0</v>
      </c>
      <c r="BF255" s="141">
        <f>IF(N255="snížená",J255,0)</f>
        <v>0</v>
      </c>
      <c r="BG255" s="141">
        <f>IF(N255="zákl. přenesená",J255,0)</f>
        <v>0</v>
      </c>
      <c r="BH255" s="141">
        <f>IF(N255="sníž. přenesená",J255,0)</f>
        <v>0</v>
      </c>
      <c r="BI255" s="141">
        <f>IF(N255="nulová",J255,0)</f>
        <v>0</v>
      </c>
      <c r="BJ255" s="18" t="s">
        <v>78</v>
      </c>
      <c r="BK255" s="141">
        <f>ROUND(I255*H255,2)</f>
        <v>0</v>
      </c>
      <c r="BL255" s="18" t="s">
        <v>121</v>
      </c>
      <c r="BM255" s="140" t="s">
        <v>559</v>
      </c>
    </row>
    <row r="256" spans="2:47" s="1" customFormat="1" ht="11.25">
      <c r="B256" s="33"/>
      <c r="D256" s="142" t="s">
        <v>123</v>
      </c>
      <c r="F256" s="143" t="s">
        <v>560</v>
      </c>
      <c r="I256" s="144"/>
      <c r="L256" s="33"/>
      <c r="M256" s="145"/>
      <c r="T256" s="54"/>
      <c r="AT256" s="18" t="s">
        <v>123</v>
      </c>
      <c r="AU256" s="18" t="s">
        <v>121</v>
      </c>
    </row>
    <row r="257" spans="2:51" s="12" customFormat="1" ht="11.25">
      <c r="B257" s="146"/>
      <c r="D257" s="147" t="s">
        <v>125</v>
      </c>
      <c r="E257" s="148" t="s">
        <v>3</v>
      </c>
      <c r="F257" s="149" t="s">
        <v>561</v>
      </c>
      <c r="H257" s="150">
        <v>7.04</v>
      </c>
      <c r="I257" s="151"/>
      <c r="L257" s="146"/>
      <c r="M257" s="152"/>
      <c r="T257" s="153"/>
      <c r="AT257" s="148" t="s">
        <v>125</v>
      </c>
      <c r="AU257" s="148" t="s">
        <v>121</v>
      </c>
      <c r="AV257" s="12" t="s">
        <v>82</v>
      </c>
      <c r="AW257" s="12" t="s">
        <v>34</v>
      </c>
      <c r="AX257" s="12" t="s">
        <v>78</v>
      </c>
      <c r="AY257" s="148" t="s">
        <v>113</v>
      </c>
    </row>
    <row r="258" spans="2:65" s="1" customFormat="1" ht="24.2" customHeight="1">
      <c r="B258" s="128"/>
      <c r="C258" s="166" t="s">
        <v>562</v>
      </c>
      <c r="D258" s="166" t="s">
        <v>352</v>
      </c>
      <c r="E258" s="167" t="s">
        <v>563</v>
      </c>
      <c r="F258" s="168" t="s">
        <v>564</v>
      </c>
      <c r="G258" s="169" t="s">
        <v>180</v>
      </c>
      <c r="H258" s="170">
        <v>7.744</v>
      </c>
      <c r="I258" s="171"/>
      <c r="J258" s="172">
        <f>ROUND(I258*H258,2)</f>
        <v>0</v>
      </c>
      <c r="K258" s="168" t="s">
        <v>120</v>
      </c>
      <c r="L258" s="173"/>
      <c r="M258" s="174" t="s">
        <v>3</v>
      </c>
      <c r="N258" s="175" t="s">
        <v>44</v>
      </c>
      <c r="P258" s="138">
        <f>O258*H258</f>
        <v>0</v>
      </c>
      <c r="Q258" s="138">
        <v>4E-05</v>
      </c>
      <c r="R258" s="138">
        <f>Q258*H258</f>
        <v>0.00030976</v>
      </c>
      <c r="S258" s="138">
        <v>0</v>
      </c>
      <c r="T258" s="139">
        <f>S258*H258</f>
        <v>0</v>
      </c>
      <c r="AR258" s="140" t="s">
        <v>163</v>
      </c>
      <c r="AT258" s="140" t="s">
        <v>352</v>
      </c>
      <c r="AU258" s="140" t="s">
        <v>121</v>
      </c>
      <c r="AY258" s="18" t="s">
        <v>113</v>
      </c>
      <c r="BE258" s="141">
        <f>IF(N258="základní",J258,0)</f>
        <v>0</v>
      </c>
      <c r="BF258" s="141">
        <f>IF(N258="snížená",J258,0)</f>
        <v>0</v>
      </c>
      <c r="BG258" s="141">
        <f>IF(N258="zákl. přenesená",J258,0)</f>
        <v>0</v>
      </c>
      <c r="BH258" s="141">
        <f>IF(N258="sníž. přenesená",J258,0)</f>
        <v>0</v>
      </c>
      <c r="BI258" s="141">
        <f>IF(N258="nulová",J258,0)</f>
        <v>0</v>
      </c>
      <c r="BJ258" s="18" t="s">
        <v>78</v>
      </c>
      <c r="BK258" s="141">
        <f>ROUND(I258*H258,2)</f>
        <v>0</v>
      </c>
      <c r="BL258" s="18" t="s">
        <v>121</v>
      </c>
      <c r="BM258" s="140" t="s">
        <v>565</v>
      </c>
    </row>
    <row r="259" spans="2:51" s="12" customFormat="1" ht="11.25">
      <c r="B259" s="146"/>
      <c r="D259" s="147" t="s">
        <v>125</v>
      </c>
      <c r="F259" s="149" t="s">
        <v>494</v>
      </c>
      <c r="H259" s="150">
        <v>7.744</v>
      </c>
      <c r="I259" s="151"/>
      <c r="L259" s="146"/>
      <c r="M259" s="152"/>
      <c r="T259" s="153"/>
      <c r="AT259" s="148" t="s">
        <v>125</v>
      </c>
      <c r="AU259" s="148" t="s">
        <v>121</v>
      </c>
      <c r="AV259" s="12" t="s">
        <v>82</v>
      </c>
      <c r="AW259" s="12" t="s">
        <v>4</v>
      </c>
      <c r="AX259" s="12" t="s">
        <v>78</v>
      </c>
      <c r="AY259" s="148" t="s">
        <v>113</v>
      </c>
    </row>
    <row r="260" spans="2:63" s="15" customFormat="1" ht="20.85" customHeight="1">
      <c r="B260" s="182"/>
      <c r="D260" s="183" t="s">
        <v>72</v>
      </c>
      <c r="E260" s="183" t="s">
        <v>566</v>
      </c>
      <c r="F260" s="183" t="s">
        <v>567</v>
      </c>
      <c r="I260" s="184"/>
      <c r="J260" s="185">
        <f>BK260</f>
        <v>0</v>
      </c>
      <c r="L260" s="182"/>
      <c r="M260" s="186"/>
      <c r="P260" s="187">
        <f>SUM(P261:P266)</f>
        <v>0</v>
      </c>
      <c r="R260" s="187">
        <f>SUM(R261:R266)</f>
        <v>0.03090824</v>
      </c>
      <c r="T260" s="188">
        <f>SUM(T261:T266)</f>
        <v>0</v>
      </c>
      <c r="AR260" s="183" t="s">
        <v>78</v>
      </c>
      <c r="AT260" s="189" t="s">
        <v>72</v>
      </c>
      <c r="AU260" s="189" t="s">
        <v>135</v>
      </c>
      <c r="AY260" s="183" t="s">
        <v>113</v>
      </c>
      <c r="BK260" s="190">
        <f>SUM(BK261:BK266)</f>
        <v>0</v>
      </c>
    </row>
    <row r="261" spans="2:65" s="1" customFormat="1" ht="44.25" customHeight="1">
      <c r="B261" s="128"/>
      <c r="C261" s="129" t="s">
        <v>568</v>
      </c>
      <c r="D261" s="129" t="s">
        <v>116</v>
      </c>
      <c r="E261" s="130" t="s">
        <v>569</v>
      </c>
      <c r="F261" s="131" t="s">
        <v>570</v>
      </c>
      <c r="G261" s="132" t="s">
        <v>131</v>
      </c>
      <c r="H261" s="133">
        <v>2</v>
      </c>
      <c r="I261" s="134"/>
      <c r="J261" s="135">
        <f>ROUND(I261*H261,2)</f>
        <v>0</v>
      </c>
      <c r="K261" s="131" t="s">
        <v>120</v>
      </c>
      <c r="L261" s="33"/>
      <c r="M261" s="136" t="s">
        <v>3</v>
      </c>
      <c r="N261" s="137" t="s">
        <v>44</v>
      </c>
      <c r="P261" s="138">
        <f>O261*H261</f>
        <v>0</v>
      </c>
      <c r="Q261" s="138">
        <v>0.01173632</v>
      </c>
      <c r="R261" s="138">
        <f>Q261*H261</f>
        <v>0.02347264</v>
      </c>
      <c r="S261" s="138">
        <v>0</v>
      </c>
      <c r="T261" s="139">
        <f>S261*H261</f>
        <v>0</v>
      </c>
      <c r="AR261" s="140" t="s">
        <v>121</v>
      </c>
      <c r="AT261" s="140" t="s">
        <v>116</v>
      </c>
      <c r="AU261" s="140" t="s">
        <v>121</v>
      </c>
      <c r="AY261" s="18" t="s">
        <v>113</v>
      </c>
      <c r="BE261" s="141">
        <f>IF(N261="základní",J261,0)</f>
        <v>0</v>
      </c>
      <c r="BF261" s="141">
        <f>IF(N261="snížená",J261,0)</f>
        <v>0</v>
      </c>
      <c r="BG261" s="141">
        <f>IF(N261="zákl. přenesená",J261,0)</f>
        <v>0</v>
      </c>
      <c r="BH261" s="141">
        <f>IF(N261="sníž. přenesená",J261,0)</f>
        <v>0</v>
      </c>
      <c r="BI261" s="141">
        <f>IF(N261="nulová",J261,0)</f>
        <v>0</v>
      </c>
      <c r="BJ261" s="18" t="s">
        <v>78</v>
      </c>
      <c r="BK261" s="141">
        <f>ROUND(I261*H261,2)</f>
        <v>0</v>
      </c>
      <c r="BL261" s="18" t="s">
        <v>121</v>
      </c>
      <c r="BM261" s="140" t="s">
        <v>571</v>
      </c>
    </row>
    <row r="262" spans="2:47" s="1" customFormat="1" ht="11.25">
      <c r="B262" s="33"/>
      <c r="D262" s="142" t="s">
        <v>123</v>
      </c>
      <c r="F262" s="143" t="s">
        <v>572</v>
      </c>
      <c r="I262" s="144"/>
      <c r="L262" s="33"/>
      <c r="M262" s="145"/>
      <c r="T262" s="54"/>
      <c r="AT262" s="18" t="s">
        <v>123</v>
      </c>
      <c r="AU262" s="18" t="s">
        <v>121</v>
      </c>
    </row>
    <row r="263" spans="2:51" s="12" customFormat="1" ht="11.25">
      <c r="B263" s="146"/>
      <c r="D263" s="147" t="s">
        <v>125</v>
      </c>
      <c r="E263" s="148" t="s">
        <v>3</v>
      </c>
      <c r="F263" s="149" t="s">
        <v>573</v>
      </c>
      <c r="H263" s="150">
        <v>2</v>
      </c>
      <c r="I263" s="151"/>
      <c r="L263" s="146"/>
      <c r="M263" s="152"/>
      <c r="T263" s="153"/>
      <c r="AT263" s="148" t="s">
        <v>125</v>
      </c>
      <c r="AU263" s="148" t="s">
        <v>121</v>
      </c>
      <c r="AV263" s="12" t="s">
        <v>82</v>
      </c>
      <c r="AW263" s="12" t="s">
        <v>34</v>
      </c>
      <c r="AX263" s="12" t="s">
        <v>78</v>
      </c>
      <c r="AY263" s="148" t="s">
        <v>113</v>
      </c>
    </row>
    <row r="264" spans="2:65" s="1" customFormat="1" ht="44.25" customHeight="1">
      <c r="B264" s="128"/>
      <c r="C264" s="129" t="s">
        <v>574</v>
      </c>
      <c r="D264" s="129" t="s">
        <v>116</v>
      </c>
      <c r="E264" s="130" t="s">
        <v>575</v>
      </c>
      <c r="F264" s="131" t="s">
        <v>576</v>
      </c>
      <c r="G264" s="132" t="s">
        <v>131</v>
      </c>
      <c r="H264" s="133">
        <v>5</v>
      </c>
      <c r="I264" s="134"/>
      <c r="J264" s="135">
        <f>ROUND(I264*H264,2)</f>
        <v>0</v>
      </c>
      <c r="K264" s="131" t="s">
        <v>120</v>
      </c>
      <c r="L264" s="33"/>
      <c r="M264" s="136" t="s">
        <v>3</v>
      </c>
      <c r="N264" s="137" t="s">
        <v>44</v>
      </c>
      <c r="P264" s="138">
        <f>O264*H264</f>
        <v>0</v>
      </c>
      <c r="Q264" s="138">
        <v>0.00148712</v>
      </c>
      <c r="R264" s="138">
        <f>Q264*H264</f>
        <v>0.0074356</v>
      </c>
      <c r="S264" s="138">
        <v>0</v>
      </c>
      <c r="T264" s="139">
        <f>S264*H264</f>
        <v>0</v>
      </c>
      <c r="AR264" s="140" t="s">
        <v>121</v>
      </c>
      <c r="AT264" s="140" t="s">
        <v>116</v>
      </c>
      <c r="AU264" s="140" t="s">
        <v>121</v>
      </c>
      <c r="AY264" s="18" t="s">
        <v>113</v>
      </c>
      <c r="BE264" s="141">
        <f>IF(N264="základní",J264,0)</f>
        <v>0</v>
      </c>
      <c r="BF264" s="141">
        <f>IF(N264="snížená",J264,0)</f>
        <v>0</v>
      </c>
      <c r="BG264" s="141">
        <f>IF(N264="zákl. přenesená",J264,0)</f>
        <v>0</v>
      </c>
      <c r="BH264" s="141">
        <f>IF(N264="sníž. přenesená",J264,0)</f>
        <v>0</v>
      </c>
      <c r="BI264" s="141">
        <f>IF(N264="nulová",J264,0)</f>
        <v>0</v>
      </c>
      <c r="BJ264" s="18" t="s">
        <v>78</v>
      </c>
      <c r="BK264" s="141">
        <f>ROUND(I264*H264,2)</f>
        <v>0</v>
      </c>
      <c r="BL264" s="18" t="s">
        <v>121</v>
      </c>
      <c r="BM264" s="140" t="s">
        <v>577</v>
      </c>
    </row>
    <row r="265" spans="2:47" s="1" customFormat="1" ht="11.25">
      <c r="B265" s="33"/>
      <c r="D265" s="142" t="s">
        <v>123</v>
      </c>
      <c r="F265" s="143" t="s">
        <v>578</v>
      </c>
      <c r="I265" s="144"/>
      <c r="L265" s="33"/>
      <c r="M265" s="145"/>
      <c r="T265" s="54"/>
      <c r="AT265" s="18" t="s">
        <v>123</v>
      </c>
      <c r="AU265" s="18" t="s">
        <v>121</v>
      </c>
    </row>
    <row r="266" spans="2:51" s="12" customFormat="1" ht="11.25">
      <c r="B266" s="146"/>
      <c r="D266" s="147" t="s">
        <v>125</v>
      </c>
      <c r="E266" s="148" t="s">
        <v>3</v>
      </c>
      <c r="F266" s="149" t="s">
        <v>579</v>
      </c>
      <c r="H266" s="150">
        <v>5</v>
      </c>
      <c r="I266" s="151"/>
      <c r="L266" s="146"/>
      <c r="M266" s="152"/>
      <c r="T266" s="153"/>
      <c r="AT266" s="148" t="s">
        <v>125</v>
      </c>
      <c r="AU266" s="148" t="s">
        <v>121</v>
      </c>
      <c r="AV266" s="12" t="s">
        <v>82</v>
      </c>
      <c r="AW266" s="12" t="s">
        <v>34</v>
      </c>
      <c r="AX266" s="12" t="s">
        <v>78</v>
      </c>
      <c r="AY266" s="148" t="s">
        <v>113</v>
      </c>
    </row>
    <row r="267" spans="2:63" s="15" customFormat="1" ht="20.85" customHeight="1">
      <c r="B267" s="182"/>
      <c r="D267" s="183" t="s">
        <v>72</v>
      </c>
      <c r="E267" s="183" t="s">
        <v>580</v>
      </c>
      <c r="F267" s="183" t="s">
        <v>581</v>
      </c>
      <c r="I267" s="184"/>
      <c r="J267" s="185">
        <f>BK267</f>
        <v>0</v>
      </c>
      <c r="L267" s="182"/>
      <c r="M267" s="186"/>
      <c r="P267" s="187">
        <f>SUM(P268:P277)</f>
        <v>0</v>
      </c>
      <c r="R267" s="187">
        <f>SUM(R268:R277)</f>
        <v>0.016438079999999997</v>
      </c>
      <c r="T267" s="188">
        <f>SUM(T268:T277)</f>
        <v>0</v>
      </c>
      <c r="AR267" s="183" t="s">
        <v>78</v>
      </c>
      <c r="AT267" s="189" t="s">
        <v>72</v>
      </c>
      <c r="AU267" s="189" t="s">
        <v>135</v>
      </c>
      <c r="AY267" s="183" t="s">
        <v>113</v>
      </c>
      <c r="BK267" s="190">
        <f>SUM(BK268:BK277)</f>
        <v>0</v>
      </c>
    </row>
    <row r="268" spans="2:65" s="1" customFormat="1" ht="44.25" customHeight="1">
      <c r="B268" s="128"/>
      <c r="C268" s="129" t="s">
        <v>582</v>
      </c>
      <c r="D268" s="129" t="s">
        <v>116</v>
      </c>
      <c r="E268" s="130" t="s">
        <v>583</v>
      </c>
      <c r="F268" s="131" t="s">
        <v>584</v>
      </c>
      <c r="G268" s="132" t="s">
        <v>180</v>
      </c>
      <c r="H268" s="133">
        <v>7.04</v>
      </c>
      <c r="I268" s="134"/>
      <c r="J268" s="135">
        <f>ROUND(I268*H268,2)</f>
        <v>0</v>
      </c>
      <c r="K268" s="131" t="s">
        <v>120</v>
      </c>
      <c r="L268" s="33"/>
      <c r="M268" s="136" t="s">
        <v>3</v>
      </c>
      <c r="N268" s="137" t="s">
        <v>44</v>
      </c>
      <c r="P268" s="138">
        <f>O268*H268</f>
        <v>0</v>
      </c>
      <c r="Q268" s="138">
        <v>0.001758</v>
      </c>
      <c r="R268" s="138">
        <f>Q268*H268</f>
        <v>0.01237632</v>
      </c>
      <c r="S268" s="138">
        <v>0</v>
      </c>
      <c r="T268" s="139">
        <f>S268*H268</f>
        <v>0</v>
      </c>
      <c r="AR268" s="140" t="s">
        <v>121</v>
      </c>
      <c r="AT268" s="140" t="s">
        <v>116</v>
      </c>
      <c r="AU268" s="140" t="s">
        <v>121</v>
      </c>
      <c r="AY268" s="18" t="s">
        <v>113</v>
      </c>
      <c r="BE268" s="141">
        <f>IF(N268="základní",J268,0)</f>
        <v>0</v>
      </c>
      <c r="BF268" s="141">
        <f>IF(N268="snížená",J268,0)</f>
        <v>0</v>
      </c>
      <c r="BG268" s="141">
        <f>IF(N268="zákl. přenesená",J268,0)</f>
        <v>0</v>
      </c>
      <c r="BH268" s="141">
        <f>IF(N268="sníž. přenesená",J268,0)</f>
        <v>0</v>
      </c>
      <c r="BI268" s="141">
        <f>IF(N268="nulová",J268,0)</f>
        <v>0</v>
      </c>
      <c r="BJ268" s="18" t="s">
        <v>78</v>
      </c>
      <c r="BK268" s="141">
        <f>ROUND(I268*H268,2)</f>
        <v>0</v>
      </c>
      <c r="BL268" s="18" t="s">
        <v>121</v>
      </c>
      <c r="BM268" s="140" t="s">
        <v>585</v>
      </c>
    </row>
    <row r="269" spans="2:47" s="1" customFormat="1" ht="11.25">
      <c r="B269" s="33"/>
      <c r="D269" s="142" t="s">
        <v>123</v>
      </c>
      <c r="F269" s="143" t="s">
        <v>586</v>
      </c>
      <c r="I269" s="144"/>
      <c r="L269" s="33"/>
      <c r="M269" s="145"/>
      <c r="T269" s="54"/>
      <c r="AT269" s="18" t="s">
        <v>123</v>
      </c>
      <c r="AU269" s="18" t="s">
        <v>121</v>
      </c>
    </row>
    <row r="270" spans="2:51" s="12" customFormat="1" ht="11.25">
      <c r="B270" s="146"/>
      <c r="D270" s="147" t="s">
        <v>125</v>
      </c>
      <c r="E270" s="148" t="s">
        <v>3</v>
      </c>
      <c r="F270" s="149" t="s">
        <v>561</v>
      </c>
      <c r="H270" s="150">
        <v>7.04</v>
      </c>
      <c r="I270" s="151"/>
      <c r="L270" s="146"/>
      <c r="M270" s="152"/>
      <c r="T270" s="153"/>
      <c r="AT270" s="148" t="s">
        <v>125</v>
      </c>
      <c r="AU270" s="148" t="s">
        <v>121</v>
      </c>
      <c r="AV270" s="12" t="s">
        <v>82</v>
      </c>
      <c r="AW270" s="12" t="s">
        <v>34</v>
      </c>
      <c r="AX270" s="12" t="s">
        <v>78</v>
      </c>
      <c r="AY270" s="148" t="s">
        <v>113</v>
      </c>
    </row>
    <row r="271" spans="2:65" s="1" customFormat="1" ht="16.5" customHeight="1">
      <c r="B271" s="128"/>
      <c r="C271" s="166" t="s">
        <v>587</v>
      </c>
      <c r="D271" s="166" t="s">
        <v>352</v>
      </c>
      <c r="E271" s="167" t="s">
        <v>588</v>
      </c>
      <c r="F271" s="168" t="s">
        <v>589</v>
      </c>
      <c r="G271" s="169" t="s">
        <v>166</v>
      </c>
      <c r="H271" s="170">
        <v>0.3</v>
      </c>
      <c r="I271" s="171"/>
      <c r="J271" s="172">
        <f>ROUND(I271*H271,2)</f>
        <v>0</v>
      </c>
      <c r="K271" s="168" t="s">
        <v>120</v>
      </c>
      <c r="L271" s="173"/>
      <c r="M271" s="174" t="s">
        <v>3</v>
      </c>
      <c r="N271" s="175" t="s">
        <v>44</v>
      </c>
      <c r="P271" s="138">
        <f>O271*H271</f>
        <v>0</v>
      </c>
      <c r="Q271" s="138">
        <v>0.00056</v>
      </c>
      <c r="R271" s="138">
        <f>Q271*H271</f>
        <v>0.000168</v>
      </c>
      <c r="S271" s="138">
        <v>0</v>
      </c>
      <c r="T271" s="139">
        <f>S271*H271</f>
        <v>0</v>
      </c>
      <c r="AR271" s="140" t="s">
        <v>163</v>
      </c>
      <c r="AT271" s="140" t="s">
        <v>352</v>
      </c>
      <c r="AU271" s="140" t="s">
        <v>121</v>
      </c>
      <c r="AY271" s="18" t="s">
        <v>113</v>
      </c>
      <c r="BE271" s="141">
        <f>IF(N271="základní",J271,0)</f>
        <v>0</v>
      </c>
      <c r="BF271" s="141">
        <f>IF(N271="snížená",J271,0)</f>
        <v>0</v>
      </c>
      <c r="BG271" s="141">
        <f>IF(N271="zákl. přenesená",J271,0)</f>
        <v>0</v>
      </c>
      <c r="BH271" s="141">
        <f>IF(N271="sníž. přenesená",J271,0)</f>
        <v>0</v>
      </c>
      <c r="BI271" s="141">
        <f>IF(N271="nulová",J271,0)</f>
        <v>0</v>
      </c>
      <c r="BJ271" s="18" t="s">
        <v>78</v>
      </c>
      <c r="BK271" s="141">
        <f>ROUND(I271*H271,2)</f>
        <v>0</v>
      </c>
      <c r="BL271" s="18" t="s">
        <v>121</v>
      </c>
      <c r="BM271" s="140" t="s">
        <v>590</v>
      </c>
    </row>
    <row r="272" spans="2:51" s="12" customFormat="1" ht="11.25">
      <c r="B272" s="146"/>
      <c r="D272" s="147" t="s">
        <v>125</v>
      </c>
      <c r="F272" s="149" t="s">
        <v>591</v>
      </c>
      <c r="H272" s="150">
        <v>0.3</v>
      </c>
      <c r="I272" s="151"/>
      <c r="L272" s="146"/>
      <c r="M272" s="152"/>
      <c r="T272" s="153"/>
      <c r="AT272" s="148" t="s">
        <v>125</v>
      </c>
      <c r="AU272" s="148" t="s">
        <v>121</v>
      </c>
      <c r="AV272" s="12" t="s">
        <v>82</v>
      </c>
      <c r="AW272" s="12" t="s">
        <v>4</v>
      </c>
      <c r="AX272" s="12" t="s">
        <v>78</v>
      </c>
      <c r="AY272" s="148" t="s">
        <v>113</v>
      </c>
    </row>
    <row r="273" spans="2:65" s="1" customFormat="1" ht="44.25" customHeight="1">
      <c r="B273" s="128"/>
      <c r="C273" s="129" t="s">
        <v>592</v>
      </c>
      <c r="D273" s="129" t="s">
        <v>116</v>
      </c>
      <c r="E273" s="130" t="s">
        <v>593</v>
      </c>
      <c r="F273" s="131" t="s">
        <v>584</v>
      </c>
      <c r="G273" s="132" t="s">
        <v>180</v>
      </c>
      <c r="H273" s="133">
        <v>1.92</v>
      </c>
      <c r="I273" s="134"/>
      <c r="J273" s="135">
        <f>ROUND(I273*H273,2)</f>
        <v>0</v>
      </c>
      <c r="K273" s="131" t="s">
        <v>120</v>
      </c>
      <c r="L273" s="33"/>
      <c r="M273" s="136" t="s">
        <v>3</v>
      </c>
      <c r="N273" s="137" t="s">
        <v>44</v>
      </c>
      <c r="P273" s="138">
        <f>O273*H273</f>
        <v>0</v>
      </c>
      <c r="Q273" s="138">
        <v>0.001758</v>
      </c>
      <c r="R273" s="138">
        <f>Q273*H273</f>
        <v>0.00337536</v>
      </c>
      <c r="S273" s="138">
        <v>0</v>
      </c>
      <c r="T273" s="139">
        <f>S273*H273</f>
        <v>0</v>
      </c>
      <c r="AR273" s="140" t="s">
        <v>121</v>
      </c>
      <c r="AT273" s="140" t="s">
        <v>116</v>
      </c>
      <c r="AU273" s="140" t="s">
        <v>121</v>
      </c>
      <c r="AY273" s="18" t="s">
        <v>113</v>
      </c>
      <c r="BE273" s="141">
        <f>IF(N273="základní",J273,0)</f>
        <v>0</v>
      </c>
      <c r="BF273" s="141">
        <f>IF(N273="snížená",J273,0)</f>
        <v>0</v>
      </c>
      <c r="BG273" s="141">
        <f>IF(N273="zákl. přenesená",J273,0)</f>
        <v>0</v>
      </c>
      <c r="BH273" s="141">
        <f>IF(N273="sníž. přenesená",J273,0)</f>
        <v>0</v>
      </c>
      <c r="BI273" s="141">
        <f>IF(N273="nulová",J273,0)</f>
        <v>0</v>
      </c>
      <c r="BJ273" s="18" t="s">
        <v>78</v>
      </c>
      <c r="BK273" s="141">
        <f>ROUND(I273*H273,2)</f>
        <v>0</v>
      </c>
      <c r="BL273" s="18" t="s">
        <v>121</v>
      </c>
      <c r="BM273" s="140" t="s">
        <v>594</v>
      </c>
    </row>
    <row r="274" spans="2:47" s="1" customFormat="1" ht="11.25">
      <c r="B274" s="33"/>
      <c r="D274" s="142" t="s">
        <v>123</v>
      </c>
      <c r="F274" s="143" t="s">
        <v>595</v>
      </c>
      <c r="I274" s="144"/>
      <c r="L274" s="33"/>
      <c r="M274" s="145"/>
      <c r="T274" s="54"/>
      <c r="AT274" s="18" t="s">
        <v>123</v>
      </c>
      <c r="AU274" s="18" t="s">
        <v>121</v>
      </c>
    </row>
    <row r="275" spans="2:51" s="12" customFormat="1" ht="11.25">
      <c r="B275" s="146"/>
      <c r="D275" s="147" t="s">
        <v>125</v>
      </c>
      <c r="E275" s="148" t="s">
        <v>3</v>
      </c>
      <c r="F275" s="149" t="s">
        <v>288</v>
      </c>
      <c r="H275" s="150">
        <v>1.92</v>
      </c>
      <c r="I275" s="151"/>
      <c r="L275" s="146"/>
      <c r="M275" s="152"/>
      <c r="T275" s="153"/>
      <c r="AT275" s="148" t="s">
        <v>125</v>
      </c>
      <c r="AU275" s="148" t="s">
        <v>121</v>
      </c>
      <c r="AV275" s="12" t="s">
        <v>82</v>
      </c>
      <c r="AW275" s="12" t="s">
        <v>34</v>
      </c>
      <c r="AX275" s="12" t="s">
        <v>78</v>
      </c>
      <c r="AY275" s="148" t="s">
        <v>113</v>
      </c>
    </row>
    <row r="276" spans="2:65" s="1" customFormat="1" ht="24.2" customHeight="1">
      <c r="B276" s="128"/>
      <c r="C276" s="166" t="s">
        <v>596</v>
      </c>
      <c r="D276" s="166" t="s">
        <v>352</v>
      </c>
      <c r="E276" s="167" t="s">
        <v>597</v>
      </c>
      <c r="F276" s="168" t="s">
        <v>598</v>
      </c>
      <c r="G276" s="169" t="s">
        <v>166</v>
      </c>
      <c r="H276" s="170">
        <v>0.576</v>
      </c>
      <c r="I276" s="171"/>
      <c r="J276" s="172">
        <f>ROUND(I276*H276,2)</f>
        <v>0</v>
      </c>
      <c r="K276" s="168" t="s">
        <v>120</v>
      </c>
      <c r="L276" s="173"/>
      <c r="M276" s="174" t="s">
        <v>3</v>
      </c>
      <c r="N276" s="175" t="s">
        <v>44</v>
      </c>
      <c r="P276" s="138">
        <f>O276*H276</f>
        <v>0</v>
      </c>
      <c r="Q276" s="138">
        <v>0.0009</v>
      </c>
      <c r="R276" s="138">
        <f>Q276*H276</f>
        <v>0.0005183999999999999</v>
      </c>
      <c r="S276" s="138">
        <v>0</v>
      </c>
      <c r="T276" s="139">
        <f>S276*H276</f>
        <v>0</v>
      </c>
      <c r="AR276" s="140" t="s">
        <v>163</v>
      </c>
      <c r="AT276" s="140" t="s">
        <v>352</v>
      </c>
      <c r="AU276" s="140" t="s">
        <v>121</v>
      </c>
      <c r="AY276" s="18" t="s">
        <v>113</v>
      </c>
      <c r="BE276" s="141">
        <f>IF(N276="základní",J276,0)</f>
        <v>0</v>
      </c>
      <c r="BF276" s="141">
        <f>IF(N276="snížená",J276,0)</f>
        <v>0</v>
      </c>
      <c r="BG276" s="141">
        <f>IF(N276="zákl. přenesená",J276,0)</f>
        <v>0</v>
      </c>
      <c r="BH276" s="141">
        <f>IF(N276="sníž. přenesená",J276,0)</f>
        <v>0</v>
      </c>
      <c r="BI276" s="141">
        <f>IF(N276="nulová",J276,0)</f>
        <v>0</v>
      </c>
      <c r="BJ276" s="18" t="s">
        <v>78</v>
      </c>
      <c r="BK276" s="141">
        <f>ROUND(I276*H276,2)</f>
        <v>0</v>
      </c>
      <c r="BL276" s="18" t="s">
        <v>121</v>
      </c>
      <c r="BM276" s="140" t="s">
        <v>599</v>
      </c>
    </row>
    <row r="277" spans="2:51" s="12" customFormat="1" ht="11.25">
      <c r="B277" s="146"/>
      <c r="D277" s="147" t="s">
        <v>125</v>
      </c>
      <c r="F277" s="149" t="s">
        <v>600</v>
      </c>
      <c r="H277" s="150">
        <v>0.576</v>
      </c>
      <c r="I277" s="151"/>
      <c r="L277" s="146"/>
      <c r="M277" s="152"/>
      <c r="T277" s="153"/>
      <c r="AT277" s="148" t="s">
        <v>125</v>
      </c>
      <c r="AU277" s="148" t="s">
        <v>121</v>
      </c>
      <c r="AV277" s="12" t="s">
        <v>82</v>
      </c>
      <c r="AW277" s="12" t="s">
        <v>4</v>
      </c>
      <c r="AX277" s="12" t="s">
        <v>78</v>
      </c>
      <c r="AY277" s="148" t="s">
        <v>113</v>
      </c>
    </row>
    <row r="278" spans="2:63" s="15" customFormat="1" ht="20.85" customHeight="1">
      <c r="B278" s="182"/>
      <c r="D278" s="183" t="s">
        <v>72</v>
      </c>
      <c r="E278" s="183" t="s">
        <v>601</v>
      </c>
      <c r="F278" s="183" t="s">
        <v>602</v>
      </c>
      <c r="I278" s="184"/>
      <c r="J278" s="185">
        <f>BK278</f>
        <v>0</v>
      </c>
      <c r="L278" s="182"/>
      <c r="M278" s="186"/>
      <c r="P278" s="187">
        <f>SUM(P279:P285)</f>
        <v>0</v>
      </c>
      <c r="R278" s="187">
        <f>SUM(R279:R285)</f>
        <v>0.057772</v>
      </c>
      <c r="T278" s="188">
        <f>SUM(T279:T285)</f>
        <v>0</v>
      </c>
      <c r="AR278" s="183" t="s">
        <v>78</v>
      </c>
      <c r="AT278" s="189" t="s">
        <v>72</v>
      </c>
      <c r="AU278" s="189" t="s">
        <v>135</v>
      </c>
      <c r="AY278" s="183" t="s">
        <v>113</v>
      </c>
      <c r="BK278" s="190">
        <f>SUM(BK279:BK285)</f>
        <v>0</v>
      </c>
    </row>
    <row r="279" spans="2:65" s="1" customFormat="1" ht="24.2" customHeight="1">
      <c r="B279" s="128"/>
      <c r="C279" s="129" t="s">
        <v>603</v>
      </c>
      <c r="D279" s="129" t="s">
        <v>116</v>
      </c>
      <c r="E279" s="130" t="s">
        <v>604</v>
      </c>
      <c r="F279" s="131" t="s">
        <v>605</v>
      </c>
      <c r="G279" s="132" t="s">
        <v>166</v>
      </c>
      <c r="H279" s="133">
        <v>28.6</v>
      </c>
      <c r="I279" s="134"/>
      <c r="J279" s="135">
        <f>ROUND(I279*H279,2)</f>
        <v>0</v>
      </c>
      <c r="K279" s="131" t="s">
        <v>120</v>
      </c>
      <c r="L279" s="33"/>
      <c r="M279" s="136" t="s">
        <v>3</v>
      </c>
      <c r="N279" s="137" t="s">
        <v>44</v>
      </c>
      <c r="P279" s="138">
        <f>O279*H279</f>
        <v>0</v>
      </c>
      <c r="Q279" s="138">
        <v>0.00022</v>
      </c>
      <c r="R279" s="138">
        <f>Q279*H279</f>
        <v>0.006292000000000001</v>
      </c>
      <c r="S279" s="138">
        <v>0</v>
      </c>
      <c r="T279" s="139">
        <f>S279*H279</f>
        <v>0</v>
      </c>
      <c r="AR279" s="140" t="s">
        <v>121</v>
      </c>
      <c r="AT279" s="140" t="s">
        <v>116</v>
      </c>
      <c r="AU279" s="140" t="s">
        <v>121</v>
      </c>
      <c r="AY279" s="18" t="s">
        <v>113</v>
      </c>
      <c r="BE279" s="141">
        <f>IF(N279="základní",J279,0)</f>
        <v>0</v>
      </c>
      <c r="BF279" s="141">
        <f>IF(N279="snížená",J279,0)</f>
        <v>0</v>
      </c>
      <c r="BG279" s="141">
        <f>IF(N279="zákl. přenesená",J279,0)</f>
        <v>0</v>
      </c>
      <c r="BH279" s="141">
        <f>IF(N279="sníž. přenesená",J279,0)</f>
        <v>0</v>
      </c>
      <c r="BI279" s="141">
        <f>IF(N279="nulová",J279,0)</f>
        <v>0</v>
      </c>
      <c r="BJ279" s="18" t="s">
        <v>78</v>
      </c>
      <c r="BK279" s="141">
        <f>ROUND(I279*H279,2)</f>
        <v>0</v>
      </c>
      <c r="BL279" s="18" t="s">
        <v>121</v>
      </c>
      <c r="BM279" s="140" t="s">
        <v>606</v>
      </c>
    </row>
    <row r="280" spans="2:47" s="1" customFormat="1" ht="11.25">
      <c r="B280" s="33"/>
      <c r="D280" s="142" t="s">
        <v>123</v>
      </c>
      <c r="F280" s="143" t="s">
        <v>607</v>
      </c>
      <c r="I280" s="144"/>
      <c r="L280" s="33"/>
      <c r="M280" s="145"/>
      <c r="T280" s="54"/>
      <c r="AT280" s="18" t="s">
        <v>123</v>
      </c>
      <c r="AU280" s="18" t="s">
        <v>121</v>
      </c>
    </row>
    <row r="281" spans="2:51" s="12" customFormat="1" ht="11.25">
      <c r="B281" s="146"/>
      <c r="D281" s="147" t="s">
        <v>125</v>
      </c>
      <c r="E281" s="148" t="s">
        <v>3</v>
      </c>
      <c r="F281" s="149" t="s">
        <v>608</v>
      </c>
      <c r="H281" s="150">
        <v>3.6</v>
      </c>
      <c r="I281" s="151"/>
      <c r="L281" s="146"/>
      <c r="M281" s="152"/>
      <c r="T281" s="153"/>
      <c r="AT281" s="148" t="s">
        <v>125</v>
      </c>
      <c r="AU281" s="148" t="s">
        <v>121</v>
      </c>
      <c r="AV281" s="12" t="s">
        <v>82</v>
      </c>
      <c r="AW281" s="12" t="s">
        <v>34</v>
      </c>
      <c r="AX281" s="12" t="s">
        <v>73</v>
      </c>
      <c r="AY281" s="148" t="s">
        <v>113</v>
      </c>
    </row>
    <row r="282" spans="2:51" s="12" customFormat="1" ht="11.25">
      <c r="B282" s="146"/>
      <c r="D282" s="147" t="s">
        <v>125</v>
      </c>
      <c r="E282" s="148" t="s">
        <v>3</v>
      </c>
      <c r="F282" s="149" t="s">
        <v>609</v>
      </c>
      <c r="H282" s="150">
        <v>25</v>
      </c>
      <c r="I282" s="151"/>
      <c r="L282" s="146"/>
      <c r="M282" s="152"/>
      <c r="T282" s="153"/>
      <c r="AT282" s="148" t="s">
        <v>125</v>
      </c>
      <c r="AU282" s="148" t="s">
        <v>121</v>
      </c>
      <c r="AV282" s="12" t="s">
        <v>82</v>
      </c>
      <c r="AW282" s="12" t="s">
        <v>34</v>
      </c>
      <c r="AX282" s="12" t="s">
        <v>73</v>
      </c>
      <c r="AY282" s="148" t="s">
        <v>113</v>
      </c>
    </row>
    <row r="283" spans="2:51" s="13" customFormat="1" ht="11.25">
      <c r="B283" s="154"/>
      <c r="D283" s="147" t="s">
        <v>125</v>
      </c>
      <c r="E283" s="155" t="s">
        <v>3</v>
      </c>
      <c r="F283" s="156" t="s">
        <v>128</v>
      </c>
      <c r="H283" s="157">
        <v>28.6</v>
      </c>
      <c r="I283" s="158"/>
      <c r="L283" s="154"/>
      <c r="M283" s="159"/>
      <c r="T283" s="160"/>
      <c r="AT283" s="155" t="s">
        <v>125</v>
      </c>
      <c r="AU283" s="155" t="s">
        <v>121</v>
      </c>
      <c r="AV283" s="13" t="s">
        <v>121</v>
      </c>
      <c r="AW283" s="13" t="s">
        <v>34</v>
      </c>
      <c r="AX283" s="13" t="s">
        <v>78</v>
      </c>
      <c r="AY283" s="155" t="s">
        <v>113</v>
      </c>
    </row>
    <row r="284" spans="2:65" s="1" customFormat="1" ht="37.9" customHeight="1">
      <c r="B284" s="128"/>
      <c r="C284" s="129" t="s">
        <v>610</v>
      </c>
      <c r="D284" s="129" t="s">
        <v>116</v>
      </c>
      <c r="E284" s="130" t="s">
        <v>611</v>
      </c>
      <c r="F284" s="131" t="s">
        <v>612</v>
      </c>
      <c r="G284" s="132" t="s">
        <v>166</v>
      </c>
      <c r="H284" s="133">
        <v>28.6</v>
      </c>
      <c r="I284" s="134"/>
      <c r="J284" s="135">
        <f>ROUND(I284*H284,2)</f>
        <v>0</v>
      </c>
      <c r="K284" s="131" t="s">
        <v>120</v>
      </c>
      <c r="L284" s="33"/>
      <c r="M284" s="136" t="s">
        <v>3</v>
      </c>
      <c r="N284" s="137" t="s">
        <v>44</v>
      </c>
      <c r="P284" s="138">
        <f>O284*H284</f>
        <v>0</v>
      </c>
      <c r="Q284" s="138">
        <v>0.0018</v>
      </c>
      <c r="R284" s="138">
        <f>Q284*H284</f>
        <v>0.05148</v>
      </c>
      <c r="S284" s="138">
        <v>0</v>
      </c>
      <c r="T284" s="139">
        <f>S284*H284</f>
        <v>0</v>
      </c>
      <c r="AR284" s="140" t="s">
        <v>121</v>
      </c>
      <c r="AT284" s="140" t="s">
        <v>116</v>
      </c>
      <c r="AU284" s="140" t="s">
        <v>121</v>
      </c>
      <c r="AY284" s="18" t="s">
        <v>113</v>
      </c>
      <c r="BE284" s="141">
        <f>IF(N284="základní",J284,0)</f>
        <v>0</v>
      </c>
      <c r="BF284" s="141">
        <f>IF(N284="snížená",J284,0)</f>
        <v>0</v>
      </c>
      <c r="BG284" s="141">
        <f>IF(N284="zákl. přenesená",J284,0)</f>
        <v>0</v>
      </c>
      <c r="BH284" s="141">
        <f>IF(N284="sníž. přenesená",J284,0)</f>
        <v>0</v>
      </c>
      <c r="BI284" s="141">
        <f>IF(N284="nulová",J284,0)</f>
        <v>0</v>
      </c>
      <c r="BJ284" s="18" t="s">
        <v>78</v>
      </c>
      <c r="BK284" s="141">
        <f>ROUND(I284*H284,2)</f>
        <v>0</v>
      </c>
      <c r="BL284" s="18" t="s">
        <v>121</v>
      </c>
      <c r="BM284" s="140" t="s">
        <v>613</v>
      </c>
    </row>
    <row r="285" spans="2:47" s="1" customFormat="1" ht="11.25">
      <c r="B285" s="33"/>
      <c r="D285" s="142" t="s">
        <v>123</v>
      </c>
      <c r="F285" s="143" t="s">
        <v>614</v>
      </c>
      <c r="I285" s="144"/>
      <c r="L285" s="33"/>
      <c r="M285" s="145"/>
      <c r="T285" s="54"/>
      <c r="AT285" s="18" t="s">
        <v>123</v>
      </c>
      <c r="AU285" s="18" t="s">
        <v>121</v>
      </c>
    </row>
    <row r="286" spans="2:63" s="11" customFormat="1" ht="22.9" customHeight="1">
      <c r="B286" s="116"/>
      <c r="D286" s="117" t="s">
        <v>72</v>
      </c>
      <c r="E286" s="126" t="s">
        <v>171</v>
      </c>
      <c r="F286" s="126" t="s">
        <v>615</v>
      </c>
      <c r="I286" s="119"/>
      <c r="J286" s="127">
        <f>BK286</f>
        <v>0</v>
      </c>
      <c r="L286" s="116"/>
      <c r="M286" s="121"/>
      <c r="P286" s="122">
        <f>SUM(P287:P293)</f>
        <v>0</v>
      </c>
      <c r="R286" s="122">
        <f>SUM(R287:R293)</f>
        <v>0.004176</v>
      </c>
      <c r="T286" s="123">
        <f>SUM(T287:T293)</f>
        <v>0</v>
      </c>
      <c r="AR286" s="117" t="s">
        <v>78</v>
      </c>
      <c r="AT286" s="124" t="s">
        <v>72</v>
      </c>
      <c r="AU286" s="124" t="s">
        <v>78</v>
      </c>
      <c r="AY286" s="117" t="s">
        <v>113</v>
      </c>
      <c r="BK286" s="125">
        <f>SUM(BK287:BK293)</f>
        <v>0</v>
      </c>
    </row>
    <row r="287" spans="2:65" s="1" customFormat="1" ht="24.2" customHeight="1">
      <c r="B287" s="128"/>
      <c r="C287" s="129" t="s">
        <v>616</v>
      </c>
      <c r="D287" s="129" t="s">
        <v>116</v>
      </c>
      <c r="E287" s="130" t="s">
        <v>617</v>
      </c>
      <c r="F287" s="131" t="s">
        <v>618</v>
      </c>
      <c r="G287" s="132" t="s">
        <v>131</v>
      </c>
      <c r="H287" s="133">
        <v>1</v>
      </c>
      <c r="I287" s="134"/>
      <c r="J287" s="135">
        <f>ROUND(I287*H287,2)</f>
        <v>0</v>
      </c>
      <c r="K287" s="131" t="s">
        <v>120</v>
      </c>
      <c r="L287" s="33"/>
      <c r="M287" s="136" t="s">
        <v>3</v>
      </c>
      <c r="N287" s="137" t="s">
        <v>44</v>
      </c>
      <c r="P287" s="138">
        <f>O287*H287</f>
        <v>0</v>
      </c>
      <c r="Q287" s="138">
        <v>0</v>
      </c>
      <c r="R287" s="138">
        <f>Q287*H287</f>
        <v>0</v>
      </c>
      <c r="S287" s="138">
        <v>0</v>
      </c>
      <c r="T287" s="139">
        <f>S287*H287</f>
        <v>0</v>
      </c>
      <c r="AR287" s="140" t="s">
        <v>167</v>
      </c>
      <c r="AT287" s="140" t="s">
        <v>116</v>
      </c>
      <c r="AU287" s="140" t="s">
        <v>82</v>
      </c>
      <c r="AY287" s="18" t="s">
        <v>113</v>
      </c>
      <c r="BE287" s="141">
        <f>IF(N287="základní",J287,0)</f>
        <v>0</v>
      </c>
      <c r="BF287" s="141">
        <f>IF(N287="snížená",J287,0)</f>
        <v>0</v>
      </c>
      <c r="BG287" s="141">
        <f>IF(N287="zákl. přenesená",J287,0)</f>
        <v>0</v>
      </c>
      <c r="BH287" s="141">
        <f>IF(N287="sníž. přenesená",J287,0)</f>
        <v>0</v>
      </c>
      <c r="BI287" s="141">
        <f>IF(N287="nulová",J287,0)</f>
        <v>0</v>
      </c>
      <c r="BJ287" s="18" t="s">
        <v>78</v>
      </c>
      <c r="BK287" s="141">
        <f>ROUND(I287*H287,2)</f>
        <v>0</v>
      </c>
      <c r="BL287" s="18" t="s">
        <v>167</v>
      </c>
      <c r="BM287" s="140" t="s">
        <v>619</v>
      </c>
    </row>
    <row r="288" spans="2:47" s="1" customFormat="1" ht="11.25">
      <c r="B288" s="33"/>
      <c r="D288" s="142" t="s">
        <v>123</v>
      </c>
      <c r="F288" s="143" t="s">
        <v>620</v>
      </c>
      <c r="I288" s="144"/>
      <c r="L288" s="33"/>
      <c r="M288" s="145"/>
      <c r="T288" s="54"/>
      <c r="AT288" s="18" t="s">
        <v>123</v>
      </c>
      <c r="AU288" s="18" t="s">
        <v>82</v>
      </c>
    </row>
    <row r="289" spans="2:65" s="1" customFormat="1" ht="16.5" customHeight="1">
      <c r="B289" s="128"/>
      <c r="C289" s="166" t="s">
        <v>621</v>
      </c>
      <c r="D289" s="166" t="s">
        <v>352</v>
      </c>
      <c r="E289" s="167" t="s">
        <v>622</v>
      </c>
      <c r="F289" s="168" t="s">
        <v>623</v>
      </c>
      <c r="G289" s="169" t="s">
        <v>131</v>
      </c>
      <c r="H289" s="170">
        <v>1</v>
      </c>
      <c r="I289" s="171"/>
      <c r="J289" s="172">
        <f>ROUND(I289*H289,2)</f>
        <v>0</v>
      </c>
      <c r="K289" s="168" t="s">
        <v>198</v>
      </c>
      <c r="L289" s="173"/>
      <c r="M289" s="174" t="s">
        <v>3</v>
      </c>
      <c r="N289" s="175" t="s">
        <v>44</v>
      </c>
      <c r="P289" s="138">
        <f>O289*H289</f>
        <v>0</v>
      </c>
      <c r="Q289" s="138">
        <v>0</v>
      </c>
      <c r="R289" s="138">
        <f>Q289*H289</f>
        <v>0</v>
      </c>
      <c r="S289" s="138">
        <v>0</v>
      </c>
      <c r="T289" s="139">
        <f>S289*H289</f>
        <v>0</v>
      </c>
      <c r="AR289" s="140" t="s">
        <v>495</v>
      </c>
      <c r="AT289" s="140" t="s">
        <v>352</v>
      </c>
      <c r="AU289" s="140" t="s">
        <v>82</v>
      </c>
      <c r="AY289" s="18" t="s">
        <v>113</v>
      </c>
      <c r="BE289" s="141">
        <f>IF(N289="základní",J289,0)</f>
        <v>0</v>
      </c>
      <c r="BF289" s="141">
        <f>IF(N289="snížená",J289,0)</f>
        <v>0</v>
      </c>
      <c r="BG289" s="141">
        <f>IF(N289="zákl. přenesená",J289,0)</f>
        <v>0</v>
      </c>
      <c r="BH289" s="141">
        <f>IF(N289="sníž. přenesená",J289,0)</f>
        <v>0</v>
      </c>
      <c r="BI289" s="141">
        <f>IF(N289="nulová",J289,0)</f>
        <v>0</v>
      </c>
      <c r="BJ289" s="18" t="s">
        <v>78</v>
      </c>
      <c r="BK289" s="141">
        <f>ROUND(I289*H289,2)</f>
        <v>0</v>
      </c>
      <c r="BL289" s="18" t="s">
        <v>167</v>
      </c>
      <c r="BM289" s="140" t="s">
        <v>624</v>
      </c>
    </row>
    <row r="290" spans="2:65" s="1" customFormat="1" ht="24.2" customHeight="1">
      <c r="B290" s="128"/>
      <c r="C290" s="129" t="s">
        <v>625</v>
      </c>
      <c r="D290" s="129" t="s">
        <v>116</v>
      </c>
      <c r="E290" s="130" t="s">
        <v>626</v>
      </c>
      <c r="F290" s="131" t="s">
        <v>627</v>
      </c>
      <c r="G290" s="132" t="s">
        <v>131</v>
      </c>
      <c r="H290" s="133">
        <v>1</v>
      </c>
      <c r="I290" s="134"/>
      <c r="J290" s="135">
        <f>ROUND(I290*H290,2)</f>
        <v>0</v>
      </c>
      <c r="K290" s="131" t="s">
        <v>120</v>
      </c>
      <c r="L290" s="33"/>
      <c r="M290" s="136" t="s">
        <v>3</v>
      </c>
      <c r="N290" s="137" t="s">
        <v>44</v>
      </c>
      <c r="P290" s="138">
        <f>O290*H290</f>
        <v>0</v>
      </c>
      <c r="Q290" s="138">
        <v>0.000176</v>
      </c>
      <c r="R290" s="138">
        <f>Q290*H290</f>
        <v>0.000176</v>
      </c>
      <c r="S290" s="138">
        <v>0</v>
      </c>
      <c r="T290" s="139">
        <f>S290*H290</f>
        <v>0</v>
      </c>
      <c r="AR290" s="140" t="s">
        <v>121</v>
      </c>
      <c r="AT290" s="140" t="s">
        <v>116</v>
      </c>
      <c r="AU290" s="140" t="s">
        <v>82</v>
      </c>
      <c r="AY290" s="18" t="s">
        <v>113</v>
      </c>
      <c r="BE290" s="141">
        <f>IF(N290="základní",J290,0)</f>
        <v>0</v>
      </c>
      <c r="BF290" s="141">
        <f>IF(N290="snížená",J290,0)</f>
        <v>0</v>
      </c>
      <c r="BG290" s="141">
        <f>IF(N290="zákl. přenesená",J290,0)</f>
        <v>0</v>
      </c>
      <c r="BH290" s="141">
        <f>IF(N290="sníž. přenesená",J290,0)</f>
        <v>0</v>
      </c>
      <c r="BI290" s="141">
        <f>IF(N290="nulová",J290,0)</f>
        <v>0</v>
      </c>
      <c r="BJ290" s="18" t="s">
        <v>78</v>
      </c>
      <c r="BK290" s="141">
        <f>ROUND(I290*H290,2)</f>
        <v>0</v>
      </c>
      <c r="BL290" s="18" t="s">
        <v>121</v>
      </c>
      <c r="BM290" s="140" t="s">
        <v>628</v>
      </c>
    </row>
    <row r="291" spans="2:47" s="1" customFormat="1" ht="11.25">
      <c r="B291" s="33"/>
      <c r="D291" s="142" t="s">
        <v>123</v>
      </c>
      <c r="F291" s="143" t="s">
        <v>629</v>
      </c>
      <c r="I291" s="144"/>
      <c r="L291" s="33"/>
      <c r="M291" s="145"/>
      <c r="T291" s="54"/>
      <c r="AT291" s="18" t="s">
        <v>123</v>
      </c>
      <c r="AU291" s="18" t="s">
        <v>82</v>
      </c>
    </row>
    <row r="292" spans="2:65" s="1" customFormat="1" ht="16.5" customHeight="1">
      <c r="B292" s="128"/>
      <c r="C292" s="166" t="s">
        <v>630</v>
      </c>
      <c r="D292" s="166" t="s">
        <v>352</v>
      </c>
      <c r="E292" s="167" t="s">
        <v>631</v>
      </c>
      <c r="F292" s="168" t="s">
        <v>632</v>
      </c>
      <c r="G292" s="169" t="s">
        <v>131</v>
      </c>
      <c r="H292" s="170">
        <v>1</v>
      </c>
      <c r="I292" s="171"/>
      <c r="J292" s="172">
        <f>ROUND(I292*H292,2)</f>
        <v>0</v>
      </c>
      <c r="K292" s="168" t="s">
        <v>120</v>
      </c>
      <c r="L292" s="173"/>
      <c r="M292" s="174" t="s">
        <v>3</v>
      </c>
      <c r="N292" s="175" t="s">
        <v>44</v>
      </c>
      <c r="P292" s="138">
        <f>O292*H292</f>
        <v>0</v>
      </c>
      <c r="Q292" s="138">
        <v>0.004</v>
      </c>
      <c r="R292" s="138">
        <f>Q292*H292</f>
        <v>0.004</v>
      </c>
      <c r="S292" s="138">
        <v>0</v>
      </c>
      <c r="T292" s="139">
        <f>S292*H292</f>
        <v>0</v>
      </c>
      <c r="AR292" s="140" t="s">
        <v>163</v>
      </c>
      <c r="AT292" s="140" t="s">
        <v>352</v>
      </c>
      <c r="AU292" s="140" t="s">
        <v>82</v>
      </c>
      <c r="AY292" s="18" t="s">
        <v>113</v>
      </c>
      <c r="BE292" s="141">
        <f>IF(N292="základní",J292,0)</f>
        <v>0</v>
      </c>
      <c r="BF292" s="141">
        <f>IF(N292="snížená",J292,0)</f>
        <v>0</v>
      </c>
      <c r="BG292" s="141">
        <f>IF(N292="zákl. přenesená",J292,0)</f>
        <v>0</v>
      </c>
      <c r="BH292" s="141">
        <f>IF(N292="sníž. přenesená",J292,0)</f>
        <v>0</v>
      </c>
      <c r="BI292" s="141">
        <f>IF(N292="nulová",J292,0)</f>
        <v>0</v>
      </c>
      <c r="BJ292" s="18" t="s">
        <v>78</v>
      </c>
      <c r="BK292" s="141">
        <f>ROUND(I292*H292,2)</f>
        <v>0</v>
      </c>
      <c r="BL292" s="18" t="s">
        <v>121</v>
      </c>
      <c r="BM292" s="140" t="s">
        <v>633</v>
      </c>
    </row>
    <row r="293" spans="2:65" s="1" customFormat="1" ht="16.5" customHeight="1">
      <c r="B293" s="128"/>
      <c r="C293" s="129" t="s">
        <v>634</v>
      </c>
      <c r="D293" s="129" t="s">
        <v>116</v>
      </c>
      <c r="E293" s="130" t="s">
        <v>635</v>
      </c>
      <c r="F293" s="131" t="s">
        <v>636</v>
      </c>
      <c r="G293" s="132" t="s">
        <v>197</v>
      </c>
      <c r="H293" s="133">
        <v>1</v>
      </c>
      <c r="I293" s="134"/>
      <c r="J293" s="135">
        <f>ROUND(I293*H293,2)</f>
        <v>0</v>
      </c>
      <c r="K293" s="131" t="s">
        <v>198</v>
      </c>
      <c r="L293" s="33"/>
      <c r="M293" s="136" t="s">
        <v>3</v>
      </c>
      <c r="N293" s="137" t="s">
        <v>44</v>
      </c>
      <c r="P293" s="138">
        <f>O293*H293</f>
        <v>0</v>
      </c>
      <c r="Q293" s="138">
        <v>0</v>
      </c>
      <c r="R293" s="138">
        <f>Q293*H293</f>
        <v>0</v>
      </c>
      <c r="S293" s="138">
        <v>0</v>
      </c>
      <c r="T293" s="139">
        <f>S293*H293</f>
        <v>0</v>
      </c>
      <c r="AR293" s="140" t="s">
        <v>121</v>
      </c>
      <c r="AT293" s="140" t="s">
        <v>116</v>
      </c>
      <c r="AU293" s="140" t="s">
        <v>82</v>
      </c>
      <c r="AY293" s="18" t="s">
        <v>113</v>
      </c>
      <c r="BE293" s="141">
        <f>IF(N293="základní",J293,0)</f>
        <v>0</v>
      </c>
      <c r="BF293" s="141">
        <f>IF(N293="snížená",J293,0)</f>
        <v>0</v>
      </c>
      <c r="BG293" s="141">
        <f>IF(N293="zákl. přenesená",J293,0)</f>
        <v>0</v>
      </c>
      <c r="BH293" s="141">
        <f>IF(N293="sníž. přenesená",J293,0)</f>
        <v>0</v>
      </c>
      <c r="BI293" s="141">
        <f>IF(N293="nulová",J293,0)</f>
        <v>0</v>
      </c>
      <c r="BJ293" s="18" t="s">
        <v>78</v>
      </c>
      <c r="BK293" s="141">
        <f>ROUND(I293*H293,2)</f>
        <v>0</v>
      </c>
      <c r="BL293" s="18" t="s">
        <v>121</v>
      </c>
      <c r="BM293" s="140" t="s">
        <v>637</v>
      </c>
    </row>
    <row r="294" spans="2:63" s="11" customFormat="1" ht="22.9" customHeight="1">
      <c r="B294" s="116"/>
      <c r="D294" s="117" t="s">
        <v>72</v>
      </c>
      <c r="E294" s="126" t="s">
        <v>638</v>
      </c>
      <c r="F294" s="126" t="s">
        <v>639</v>
      </c>
      <c r="I294" s="119"/>
      <c r="J294" s="127">
        <f>BK294</f>
        <v>0</v>
      </c>
      <c r="L294" s="116"/>
      <c r="M294" s="121"/>
      <c r="P294" s="122">
        <f>SUM(P295:P317)</f>
        <v>0</v>
      </c>
      <c r="R294" s="122">
        <f>SUM(R295:R317)</f>
        <v>0.0008358999999999999</v>
      </c>
      <c r="T294" s="123">
        <f>SUM(T295:T317)</f>
        <v>0</v>
      </c>
      <c r="AR294" s="117" t="s">
        <v>78</v>
      </c>
      <c r="AT294" s="124" t="s">
        <v>72</v>
      </c>
      <c r="AU294" s="124" t="s">
        <v>78</v>
      </c>
      <c r="AY294" s="117" t="s">
        <v>113</v>
      </c>
      <c r="BK294" s="125">
        <f>SUM(BK295:BK317)</f>
        <v>0</v>
      </c>
    </row>
    <row r="295" spans="2:65" s="1" customFormat="1" ht="44.25" customHeight="1">
      <c r="B295" s="128"/>
      <c r="C295" s="129" t="s">
        <v>640</v>
      </c>
      <c r="D295" s="129" t="s">
        <v>116</v>
      </c>
      <c r="E295" s="130" t="s">
        <v>641</v>
      </c>
      <c r="F295" s="131" t="s">
        <v>642</v>
      </c>
      <c r="G295" s="132" t="s">
        <v>166</v>
      </c>
      <c r="H295" s="133">
        <v>194.58</v>
      </c>
      <c r="I295" s="134"/>
      <c r="J295" s="135">
        <f>ROUND(I295*H295,2)</f>
        <v>0</v>
      </c>
      <c r="K295" s="131" t="s">
        <v>120</v>
      </c>
      <c r="L295" s="33"/>
      <c r="M295" s="136" t="s">
        <v>3</v>
      </c>
      <c r="N295" s="137" t="s">
        <v>44</v>
      </c>
      <c r="P295" s="138">
        <f>O295*H295</f>
        <v>0</v>
      </c>
      <c r="Q295" s="138">
        <v>0</v>
      </c>
      <c r="R295" s="138">
        <f>Q295*H295</f>
        <v>0</v>
      </c>
      <c r="S295" s="138">
        <v>0</v>
      </c>
      <c r="T295" s="139">
        <f>S295*H295</f>
        <v>0</v>
      </c>
      <c r="AR295" s="140" t="s">
        <v>121</v>
      </c>
      <c r="AT295" s="140" t="s">
        <v>116</v>
      </c>
      <c r="AU295" s="140" t="s">
        <v>82</v>
      </c>
      <c r="AY295" s="18" t="s">
        <v>113</v>
      </c>
      <c r="BE295" s="141">
        <f>IF(N295="základní",J295,0)</f>
        <v>0</v>
      </c>
      <c r="BF295" s="141">
        <f>IF(N295="snížená",J295,0)</f>
        <v>0</v>
      </c>
      <c r="BG295" s="141">
        <f>IF(N295="zákl. přenesená",J295,0)</f>
        <v>0</v>
      </c>
      <c r="BH295" s="141">
        <f>IF(N295="sníž. přenesená",J295,0)</f>
        <v>0</v>
      </c>
      <c r="BI295" s="141">
        <f>IF(N295="nulová",J295,0)</f>
        <v>0</v>
      </c>
      <c r="BJ295" s="18" t="s">
        <v>78</v>
      </c>
      <c r="BK295" s="141">
        <f>ROUND(I295*H295,2)</f>
        <v>0</v>
      </c>
      <c r="BL295" s="18" t="s">
        <v>121</v>
      </c>
      <c r="BM295" s="140" t="s">
        <v>643</v>
      </c>
    </row>
    <row r="296" spans="2:47" s="1" customFormat="1" ht="11.25">
      <c r="B296" s="33"/>
      <c r="D296" s="142" t="s">
        <v>123</v>
      </c>
      <c r="F296" s="143" t="s">
        <v>644</v>
      </c>
      <c r="I296" s="144"/>
      <c r="L296" s="33"/>
      <c r="M296" s="145"/>
      <c r="T296" s="54"/>
      <c r="AT296" s="18" t="s">
        <v>123</v>
      </c>
      <c r="AU296" s="18" t="s">
        <v>82</v>
      </c>
    </row>
    <row r="297" spans="2:51" s="12" customFormat="1" ht="11.25">
      <c r="B297" s="146"/>
      <c r="D297" s="147" t="s">
        <v>125</v>
      </c>
      <c r="E297" s="148" t="s">
        <v>3</v>
      </c>
      <c r="F297" s="149" t="s">
        <v>267</v>
      </c>
      <c r="H297" s="150">
        <v>194.58</v>
      </c>
      <c r="I297" s="151"/>
      <c r="L297" s="146"/>
      <c r="M297" s="152"/>
      <c r="T297" s="153"/>
      <c r="AT297" s="148" t="s">
        <v>125</v>
      </c>
      <c r="AU297" s="148" t="s">
        <v>82</v>
      </c>
      <c r="AV297" s="12" t="s">
        <v>82</v>
      </c>
      <c r="AW297" s="12" t="s">
        <v>34</v>
      </c>
      <c r="AX297" s="12" t="s">
        <v>73</v>
      </c>
      <c r="AY297" s="148" t="s">
        <v>113</v>
      </c>
    </row>
    <row r="298" spans="2:51" s="13" customFormat="1" ht="11.25">
      <c r="B298" s="154"/>
      <c r="D298" s="147" t="s">
        <v>125</v>
      </c>
      <c r="E298" s="155" t="s">
        <v>3</v>
      </c>
      <c r="F298" s="156" t="s">
        <v>128</v>
      </c>
      <c r="H298" s="157">
        <v>194.58</v>
      </c>
      <c r="I298" s="158"/>
      <c r="L298" s="154"/>
      <c r="M298" s="159"/>
      <c r="T298" s="160"/>
      <c r="AT298" s="155" t="s">
        <v>125</v>
      </c>
      <c r="AU298" s="155" t="s">
        <v>82</v>
      </c>
      <c r="AV298" s="13" t="s">
        <v>121</v>
      </c>
      <c r="AW298" s="13" t="s">
        <v>34</v>
      </c>
      <c r="AX298" s="13" t="s">
        <v>78</v>
      </c>
      <c r="AY298" s="155" t="s">
        <v>113</v>
      </c>
    </row>
    <row r="299" spans="2:65" s="1" customFormat="1" ht="49.15" customHeight="1">
      <c r="B299" s="128"/>
      <c r="C299" s="129" t="s">
        <v>645</v>
      </c>
      <c r="D299" s="129" t="s">
        <v>116</v>
      </c>
      <c r="E299" s="130" t="s">
        <v>646</v>
      </c>
      <c r="F299" s="131" t="s">
        <v>647</v>
      </c>
      <c r="G299" s="132" t="s">
        <v>166</v>
      </c>
      <c r="H299" s="133">
        <v>10418.145</v>
      </c>
      <c r="I299" s="134"/>
      <c r="J299" s="135">
        <f>ROUND(I299*H299,2)</f>
        <v>0</v>
      </c>
      <c r="K299" s="131" t="s">
        <v>120</v>
      </c>
      <c r="L299" s="33"/>
      <c r="M299" s="136" t="s">
        <v>3</v>
      </c>
      <c r="N299" s="137" t="s">
        <v>44</v>
      </c>
      <c r="P299" s="138">
        <f>O299*H299</f>
        <v>0</v>
      </c>
      <c r="Q299" s="138">
        <v>0</v>
      </c>
      <c r="R299" s="138">
        <f>Q299*H299</f>
        <v>0</v>
      </c>
      <c r="S299" s="138">
        <v>0</v>
      </c>
      <c r="T299" s="139">
        <f>S299*H299</f>
        <v>0</v>
      </c>
      <c r="AR299" s="140" t="s">
        <v>121</v>
      </c>
      <c r="AT299" s="140" t="s">
        <v>116</v>
      </c>
      <c r="AU299" s="140" t="s">
        <v>82</v>
      </c>
      <c r="AY299" s="18" t="s">
        <v>113</v>
      </c>
      <c r="BE299" s="141">
        <f>IF(N299="základní",J299,0)</f>
        <v>0</v>
      </c>
      <c r="BF299" s="141">
        <f>IF(N299="snížená",J299,0)</f>
        <v>0</v>
      </c>
      <c r="BG299" s="141">
        <f>IF(N299="zákl. přenesená",J299,0)</f>
        <v>0</v>
      </c>
      <c r="BH299" s="141">
        <f>IF(N299="sníž. přenesená",J299,0)</f>
        <v>0</v>
      </c>
      <c r="BI299" s="141">
        <f>IF(N299="nulová",J299,0)</f>
        <v>0</v>
      </c>
      <c r="BJ299" s="18" t="s">
        <v>78</v>
      </c>
      <c r="BK299" s="141">
        <f>ROUND(I299*H299,2)</f>
        <v>0</v>
      </c>
      <c r="BL299" s="18" t="s">
        <v>121</v>
      </c>
      <c r="BM299" s="140" t="s">
        <v>648</v>
      </c>
    </row>
    <row r="300" spans="2:47" s="1" customFormat="1" ht="11.25">
      <c r="B300" s="33"/>
      <c r="D300" s="142" t="s">
        <v>123</v>
      </c>
      <c r="F300" s="143" t="s">
        <v>649</v>
      </c>
      <c r="I300" s="144"/>
      <c r="L300" s="33"/>
      <c r="M300" s="145"/>
      <c r="T300" s="54"/>
      <c r="AT300" s="18" t="s">
        <v>123</v>
      </c>
      <c r="AU300" s="18" t="s">
        <v>82</v>
      </c>
    </row>
    <row r="301" spans="2:47" s="1" customFormat="1" ht="29.25">
      <c r="B301" s="33"/>
      <c r="D301" s="147" t="s">
        <v>217</v>
      </c>
      <c r="F301" s="161" t="s">
        <v>650</v>
      </c>
      <c r="I301" s="144"/>
      <c r="L301" s="33"/>
      <c r="M301" s="145"/>
      <c r="T301" s="54"/>
      <c r="AT301" s="18" t="s">
        <v>217</v>
      </c>
      <c r="AU301" s="18" t="s">
        <v>82</v>
      </c>
    </row>
    <row r="302" spans="2:51" s="12" customFormat="1" ht="11.25">
      <c r="B302" s="146"/>
      <c r="D302" s="147" t="s">
        <v>125</v>
      </c>
      <c r="E302" s="148" t="s">
        <v>3</v>
      </c>
      <c r="F302" s="149" t="s">
        <v>651</v>
      </c>
      <c r="H302" s="150">
        <v>5837.4</v>
      </c>
      <c r="I302" s="151"/>
      <c r="L302" s="146"/>
      <c r="M302" s="152"/>
      <c r="T302" s="153"/>
      <c r="AT302" s="148" t="s">
        <v>125</v>
      </c>
      <c r="AU302" s="148" t="s">
        <v>82</v>
      </c>
      <c r="AV302" s="12" t="s">
        <v>82</v>
      </c>
      <c r="AW302" s="12" t="s">
        <v>34</v>
      </c>
      <c r="AX302" s="12" t="s">
        <v>73</v>
      </c>
      <c r="AY302" s="148" t="s">
        <v>113</v>
      </c>
    </row>
    <row r="303" spans="2:51" s="14" customFormat="1" ht="22.5">
      <c r="B303" s="176"/>
      <c r="D303" s="147" t="s">
        <v>125</v>
      </c>
      <c r="E303" s="177" t="s">
        <v>3</v>
      </c>
      <c r="F303" s="178" t="s">
        <v>652</v>
      </c>
      <c r="H303" s="177" t="s">
        <v>3</v>
      </c>
      <c r="I303" s="179"/>
      <c r="L303" s="176"/>
      <c r="M303" s="180"/>
      <c r="T303" s="181"/>
      <c r="AT303" s="177" t="s">
        <v>125</v>
      </c>
      <c r="AU303" s="177" t="s">
        <v>82</v>
      </c>
      <c r="AV303" s="14" t="s">
        <v>78</v>
      </c>
      <c r="AW303" s="14" t="s">
        <v>34</v>
      </c>
      <c r="AX303" s="14" t="s">
        <v>73</v>
      </c>
      <c r="AY303" s="177" t="s">
        <v>113</v>
      </c>
    </row>
    <row r="304" spans="2:51" s="12" customFormat="1" ht="11.25">
      <c r="B304" s="146"/>
      <c r="D304" s="147" t="s">
        <v>125</v>
      </c>
      <c r="E304" s="148" t="s">
        <v>3</v>
      </c>
      <c r="F304" s="149" t="s">
        <v>653</v>
      </c>
      <c r="H304" s="150">
        <v>4580.745</v>
      </c>
      <c r="I304" s="151"/>
      <c r="L304" s="146"/>
      <c r="M304" s="152"/>
      <c r="T304" s="153"/>
      <c r="AT304" s="148" t="s">
        <v>125</v>
      </c>
      <c r="AU304" s="148" t="s">
        <v>82</v>
      </c>
      <c r="AV304" s="12" t="s">
        <v>82</v>
      </c>
      <c r="AW304" s="12" t="s">
        <v>34</v>
      </c>
      <c r="AX304" s="12" t="s">
        <v>73</v>
      </c>
      <c r="AY304" s="148" t="s">
        <v>113</v>
      </c>
    </row>
    <row r="305" spans="2:51" s="13" customFormat="1" ht="11.25">
      <c r="B305" s="154"/>
      <c r="D305" s="147" t="s">
        <v>125</v>
      </c>
      <c r="E305" s="155" t="s">
        <v>3</v>
      </c>
      <c r="F305" s="156" t="s">
        <v>128</v>
      </c>
      <c r="H305" s="157">
        <v>10418.145</v>
      </c>
      <c r="I305" s="158"/>
      <c r="L305" s="154"/>
      <c r="M305" s="159"/>
      <c r="T305" s="160"/>
      <c r="AT305" s="155" t="s">
        <v>125</v>
      </c>
      <c r="AU305" s="155" t="s">
        <v>82</v>
      </c>
      <c r="AV305" s="13" t="s">
        <v>121</v>
      </c>
      <c r="AW305" s="13" t="s">
        <v>34</v>
      </c>
      <c r="AX305" s="13" t="s">
        <v>78</v>
      </c>
      <c r="AY305" s="155" t="s">
        <v>113</v>
      </c>
    </row>
    <row r="306" spans="2:65" s="1" customFormat="1" ht="44.25" customHeight="1">
      <c r="B306" s="128"/>
      <c r="C306" s="129" t="s">
        <v>654</v>
      </c>
      <c r="D306" s="129" t="s">
        <v>116</v>
      </c>
      <c r="E306" s="130" t="s">
        <v>655</v>
      </c>
      <c r="F306" s="131" t="s">
        <v>656</v>
      </c>
      <c r="G306" s="132" t="s">
        <v>166</v>
      </c>
      <c r="H306" s="133">
        <v>194.58</v>
      </c>
      <c r="I306" s="134"/>
      <c r="J306" s="135">
        <f>ROUND(I306*H306,2)</f>
        <v>0</v>
      </c>
      <c r="K306" s="131" t="s">
        <v>120</v>
      </c>
      <c r="L306" s="33"/>
      <c r="M306" s="136" t="s">
        <v>3</v>
      </c>
      <c r="N306" s="137" t="s">
        <v>44</v>
      </c>
      <c r="P306" s="138">
        <f>O306*H306</f>
        <v>0</v>
      </c>
      <c r="Q306" s="138">
        <v>0</v>
      </c>
      <c r="R306" s="138">
        <f>Q306*H306</f>
        <v>0</v>
      </c>
      <c r="S306" s="138">
        <v>0</v>
      </c>
      <c r="T306" s="139">
        <f>S306*H306</f>
        <v>0</v>
      </c>
      <c r="AR306" s="140" t="s">
        <v>121</v>
      </c>
      <c r="AT306" s="140" t="s">
        <v>116</v>
      </c>
      <c r="AU306" s="140" t="s">
        <v>82</v>
      </c>
      <c r="AY306" s="18" t="s">
        <v>113</v>
      </c>
      <c r="BE306" s="141">
        <f>IF(N306="základní",J306,0)</f>
        <v>0</v>
      </c>
      <c r="BF306" s="141">
        <f>IF(N306="snížená",J306,0)</f>
        <v>0</v>
      </c>
      <c r="BG306" s="141">
        <f>IF(N306="zákl. přenesená",J306,0)</f>
        <v>0</v>
      </c>
      <c r="BH306" s="141">
        <f>IF(N306="sníž. přenesená",J306,0)</f>
        <v>0</v>
      </c>
      <c r="BI306" s="141">
        <f>IF(N306="nulová",J306,0)</f>
        <v>0</v>
      </c>
      <c r="BJ306" s="18" t="s">
        <v>78</v>
      </c>
      <c r="BK306" s="141">
        <f>ROUND(I306*H306,2)</f>
        <v>0</v>
      </c>
      <c r="BL306" s="18" t="s">
        <v>121</v>
      </c>
      <c r="BM306" s="140" t="s">
        <v>657</v>
      </c>
    </row>
    <row r="307" spans="2:47" s="1" customFormat="1" ht="11.25">
      <c r="B307" s="33"/>
      <c r="D307" s="142" t="s">
        <v>123</v>
      </c>
      <c r="F307" s="143" t="s">
        <v>658</v>
      </c>
      <c r="I307" s="144"/>
      <c r="L307" s="33"/>
      <c r="M307" s="145"/>
      <c r="T307" s="54"/>
      <c r="AT307" s="18" t="s">
        <v>123</v>
      </c>
      <c r="AU307" s="18" t="s">
        <v>82</v>
      </c>
    </row>
    <row r="308" spans="2:51" s="12" customFormat="1" ht="11.25">
      <c r="B308" s="146"/>
      <c r="D308" s="147" t="s">
        <v>125</v>
      </c>
      <c r="E308" s="148" t="s">
        <v>3</v>
      </c>
      <c r="F308" s="149" t="s">
        <v>267</v>
      </c>
      <c r="H308" s="150">
        <v>194.58</v>
      </c>
      <c r="I308" s="151"/>
      <c r="L308" s="146"/>
      <c r="M308" s="152"/>
      <c r="T308" s="153"/>
      <c r="AT308" s="148" t="s">
        <v>125</v>
      </c>
      <c r="AU308" s="148" t="s">
        <v>82</v>
      </c>
      <c r="AV308" s="12" t="s">
        <v>82</v>
      </c>
      <c r="AW308" s="12" t="s">
        <v>34</v>
      </c>
      <c r="AX308" s="12" t="s">
        <v>78</v>
      </c>
      <c r="AY308" s="148" t="s">
        <v>113</v>
      </c>
    </row>
    <row r="309" spans="2:65" s="1" customFormat="1" ht="37.9" customHeight="1">
      <c r="B309" s="128"/>
      <c r="C309" s="129" t="s">
        <v>483</v>
      </c>
      <c r="D309" s="129" t="s">
        <v>116</v>
      </c>
      <c r="E309" s="130" t="s">
        <v>659</v>
      </c>
      <c r="F309" s="131" t="s">
        <v>660</v>
      </c>
      <c r="G309" s="132" t="s">
        <v>166</v>
      </c>
      <c r="H309" s="133">
        <v>6.43</v>
      </c>
      <c r="I309" s="134"/>
      <c r="J309" s="135">
        <f>ROUND(I309*H309,2)</f>
        <v>0</v>
      </c>
      <c r="K309" s="131" t="s">
        <v>120</v>
      </c>
      <c r="L309" s="33"/>
      <c r="M309" s="136" t="s">
        <v>3</v>
      </c>
      <c r="N309" s="137" t="s">
        <v>44</v>
      </c>
      <c r="P309" s="138">
        <f>O309*H309</f>
        <v>0</v>
      </c>
      <c r="Q309" s="138">
        <v>0.00013</v>
      </c>
      <c r="R309" s="138">
        <f>Q309*H309</f>
        <v>0.0008358999999999999</v>
      </c>
      <c r="S309" s="138">
        <v>0</v>
      </c>
      <c r="T309" s="139">
        <f>S309*H309</f>
        <v>0</v>
      </c>
      <c r="AR309" s="140" t="s">
        <v>121</v>
      </c>
      <c r="AT309" s="140" t="s">
        <v>116</v>
      </c>
      <c r="AU309" s="140" t="s">
        <v>82</v>
      </c>
      <c r="AY309" s="18" t="s">
        <v>113</v>
      </c>
      <c r="BE309" s="141">
        <f>IF(N309="základní",J309,0)</f>
        <v>0</v>
      </c>
      <c r="BF309" s="141">
        <f>IF(N309="snížená",J309,0)</f>
        <v>0</v>
      </c>
      <c r="BG309" s="141">
        <f>IF(N309="zákl. přenesená",J309,0)</f>
        <v>0</v>
      </c>
      <c r="BH309" s="141">
        <f>IF(N309="sníž. přenesená",J309,0)</f>
        <v>0</v>
      </c>
      <c r="BI309" s="141">
        <f>IF(N309="nulová",J309,0)</f>
        <v>0</v>
      </c>
      <c r="BJ309" s="18" t="s">
        <v>78</v>
      </c>
      <c r="BK309" s="141">
        <f>ROUND(I309*H309,2)</f>
        <v>0</v>
      </c>
      <c r="BL309" s="18" t="s">
        <v>121</v>
      </c>
      <c r="BM309" s="140" t="s">
        <v>661</v>
      </c>
    </row>
    <row r="310" spans="2:47" s="1" customFormat="1" ht="11.25">
      <c r="B310" s="33"/>
      <c r="D310" s="142" t="s">
        <v>123</v>
      </c>
      <c r="F310" s="143" t="s">
        <v>662</v>
      </c>
      <c r="I310" s="144"/>
      <c r="L310" s="33"/>
      <c r="M310" s="145"/>
      <c r="T310" s="54"/>
      <c r="AT310" s="18" t="s">
        <v>123</v>
      </c>
      <c r="AU310" s="18" t="s">
        <v>82</v>
      </c>
    </row>
    <row r="311" spans="2:51" s="12" customFormat="1" ht="11.25">
      <c r="B311" s="146"/>
      <c r="D311" s="147" t="s">
        <v>125</v>
      </c>
      <c r="E311" s="148" t="s">
        <v>3</v>
      </c>
      <c r="F311" s="149" t="s">
        <v>262</v>
      </c>
      <c r="H311" s="150">
        <v>6.43</v>
      </c>
      <c r="I311" s="151"/>
      <c r="L311" s="146"/>
      <c r="M311" s="152"/>
      <c r="T311" s="153"/>
      <c r="AT311" s="148" t="s">
        <v>125</v>
      </c>
      <c r="AU311" s="148" t="s">
        <v>82</v>
      </c>
      <c r="AV311" s="12" t="s">
        <v>82</v>
      </c>
      <c r="AW311" s="12" t="s">
        <v>34</v>
      </c>
      <c r="AX311" s="12" t="s">
        <v>78</v>
      </c>
      <c r="AY311" s="148" t="s">
        <v>113</v>
      </c>
    </row>
    <row r="312" spans="2:65" s="1" customFormat="1" ht="24.2" customHeight="1">
      <c r="B312" s="128"/>
      <c r="C312" s="129" t="s">
        <v>527</v>
      </c>
      <c r="D312" s="129" t="s">
        <v>116</v>
      </c>
      <c r="E312" s="130" t="s">
        <v>663</v>
      </c>
      <c r="F312" s="131" t="s">
        <v>664</v>
      </c>
      <c r="G312" s="132" t="s">
        <v>166</v>
      </c>
      <c r="H312" s="133">
        <v>194.58</v>
      </c>
      <c r="I312" s="134"/>
      <c r="J312" s="135">
        <f>ROUND(I312*H312,2)</f>
        <v>0</v>
      </c>
      <c r="K312" s="131" t="s">
        <v>120</v>
      </c>
      <c r="L312" s="33"/>
      <c r="M312" s="136" t="s">
        <v>3</v>
      </c>
      <c r="N312" s="137" t="s">
        <v>44</v>
      </c>
      <c r="P312" s="138">
        <f>O312*H312</f>
        <v>0</v>
      </c>
      <c r="Q312" s="138">
        <v>0</v>
      </c>
      <c r="R312" s="138">
        <f>Q312*H312</f>
        <v>0</v>
      </c>
      <c r="S312" s="138">
        <v>0</v>
      </c>
      <c r="T312" s="139">
        <f>S312*H312</f>
        <v>0</v>
      </c>
      <c r="AR312" s="140" t="s">
        <v>121</v>
      </c>
      <c r="AT312" s="140" t="s">
        <v>116</v>
      </c>
      <c r="AU312" s="140" t="s">
        <v>82</v>
      </c>
      <c r="AY312" s="18" t="s">
        <v>113</v>
      </c>
      <c r="BE312" s="141">
        <f>IF(N312="základní",J312,0)</f>
        <v>0</v>
      </c>
      <c r="BF312" s="141">
        <f>IF(N312="snížená",J312,0)</f>
        <v>0</v>
      </c>
      <c r="BG312" s="141">
        <f>IF(N312="zákl. přenesená",J312,0)</f>
        <v>0</v>
      </c>
      <c r="BH312" s="141">
        <f>IF(N312="sníž. přenesená",J312,0)</f>
        <v>0</v>
      </c>
      <c r="BI312" s="141">
        <f>IF(N312="nulová",J312,0)</f>
        <v>0</v>
      </c>
      <c r="BJ312" s="18" t="s">
        <v>78</v>
      </c>
      <c r="BK312" s="141">
        <f>ROUND(I312*H312,2)</f>
        <v>0</v>
      </c>
      <c r="BL312" s="18" t="s">
        <v>121</v>
      </c>
      <c r="BM312" s="140" t="s">
        <v>665</v>
      </c>
    </row>
    <row r="313" spans="2:47" s="1" customFormat="1" ht="11.25">
      <c r="B313" s="33"/>
      <c r="D313" s="142" t="s">
        <v>123</v>
      </c>
      <c r="F313" s="143" t="s">
        <v>666</v>
      </c>
      <c r="I313" s="144"/>
      <c r="L313" s="33"/>
      <c r="M313" s="145"/>
      <c r="T313" s="54"/>
      <c r="AT313" s="18" t="s">
        <v>123</v>
      </c>
      <c r="AU313" s="18" t="s">
        <v>82</v>
      </c>
    </row>
    <row r="314" spans="2:51" s="12" customFormat="1" ht="11.25">
      <c r="B314" s="146"/>
      <c r="D314" s="147" t="s">
        <v>125</v>
      </c>
      <c r="E314" s="148" t="s">
        <v>3</v>
      </c>
      <c r="F314" s="149" t="s">
        <v>267</v>
      </c>
      <c r="H314" s="150">
        <v>194.58</v>
      </c>
      <c r="I314" s="151"/>
      <c r="L314" s="146"/>
      <c r="M314" s="152"/>
      <c r="T314" s="153"/>
      <c r="AT314" s="148" t="s">
        <v>125</v>
      </c>
      <c r="AU314" s="148" t="s">
        <v>82</v>
      </c>
      <c r="AV314" s="12" t="s">
        <v>82</v>
      </c>
      <c r="AW314" s="12" t="s">
        <v>34</v>
      </c>
      <c r="AX314" s="12" t="s">
        <v>78</v>
      </c>
      <c r="AY314" s="148" t="s">
        <v>113</v>
      </c>
    </row>
    <row r="315" spans="2:65" s="1" customFormat="1" ht="44.25" customHeight="1">
      <c r="B315" s="128"/>
      <c r="C315" s="129" t="s">
        <v>667</v>
      </c>
      <c r="D315" s="129" t="s">
        <v>116</v>
      </c>
      <c r="E315" s="130" t="s">
        <v>668</v>
      </c>
      <c r="F315" s="131" t="s">
        <v>669</v>
      </c>
      <c r="G315" s="132" t="s">
        <v>166</v>
      </c>
      <c r="H315" s="133">
        <v>194.58</v>
      </c>
      <c r="I315" s="134"/>
      <c r="J315" s="135">
        <f>ROUND(I315*H315,2)</f>
        <v>0</v>
      </c>
      <c r="K315" s="131" t="s">
        <v>120</v>
      </c>
      <c r="L315" s="33"/>
      <c r="M315" s="136" t="s">
        <v>3</v>
      </c>
      <c r="N315" s="137" t="s">
        <v>44</v>
      </c>
      <c r="P315" s="138">
        <f>O315*H315</f>
        <v>0</v>
      </c>
      <c r="Q315" s="138">
        <v>0</v>
      </c>
      <c r="R315" s="138">
        <f>Q315*H315</f>
        <v>0</v>
      </c>
      <c r="S315" s="138">
        <v>0</v>
      </c>
      <c r="T315" s="139">
        <f>S315*H315</f>
        <v>0</v>
      </c>
      <c r="AR315" s="140" t="s">
        <v>121</v>
      </c>
      <c r="AT315" s="140" t="s">
        <v>116</v>
      </c>
      <c r="AU315" s="140" t="s">
        <v>82</v>
      </c>
      <c r="AY315" s="18" t="s">
        <v>113</v>
      </c>
      <c r="BE315" s="141">
        <f>IF(N315="základní",J315,0)</f>
        <v>0</v>
      </c>
      <c r="BF315" s="141">
        <f>IF(N315="snížená",J315,0)</f>
        <v>0</v>
      </c>
      <c r="BG315" s="141">
        <f>IF(N315="zákl. přenesená",J315,0)</f>
        <v>0</v>
      </c>
      <c r="BH315" s="141">
        <f>IF(N315="sníž. přenesená",J315,0)</f>
        <v>0</v>
      </c>
      <c r="BI315" s="141">
        <f>IF(N315="nulová",J315,0)</f>
        <v>0</v>
      </c>
      <c r="BJ315" s="18" t="s">
        <v>78</v>
      </c>
      <c r="BK315" s="141">
        <f>ROUND(I315*H315,2)</f>
        <v>0</v>
      </c>
      <c r="BL315" s="18" t="s">
        <v>121</v>
      </c>
      <c r="BM315" s="140" t="s">
        <v>670</v>
      </c>
    </row>
    <row r="316" spans="2:47" s="1" customFormat="1" ht="11.25">
      <c r="B316" s="33"/>
      <c r="D316" s="142" t="s">
        <v>123</v>
      </c>
      <c r="F316" s="143" t="s">
        <v>671</v>
      </c>
      <c r="I316" s="144"/>
      <c r="L316" s="33"/>
      <c r="M316" s="145"/>
      <c r="T316" s="54"/>
      <c r="AT316" s="18" t="s">
        <v>123</v>
      </c>
      <c r="AU316" s="18" t="s">
        <v>82</v>
      </c>
    </row>
    <row r="317" spans="2:51" s="12" customFormat="1" ht="11.25">
      <c r="B317" s="146"/>
      <c r="D317" s="147" t="s">
        <v>125</v>
      </c>
      <c r="E317" s="148" t="s">
        <v>3</v>
      </c>
      <c r="F317" s="149" t="s">
        <v>267</v>
      </c>
      <c r="H317" s="150">
        <v>194.58</v>
      </c>
      <c r="I317" s="151"/>
      <c r="L317" s="146"/>
      <c r="M317" s="152"/>
      <c r="T317" s="153"/>
      <c r="AT317" s="148" t="s">
        <v>125</v>
      </c>
      <c r="AU317" s="148" t="s">
        <v>82</v>
      </c>
      <c r="AV317" s="12" t="s">
        <v>82</v>
      </c>
      <c r="AW317" s="12" t="s">
        <v>34</v>
      </c>
      <c r="AX317" s="12" t="s">
        <v>78</v>
      </c>
      <c r="AY317" s="148" t="s">
        <v>113</v>
      </c>
    </row>
    <row r="318" spans="2:63" s="11" customFormat="1" ht="22.9" customHeight="1">
      <c r="B318" s="116"/>
      <c r="D318" s="117" t="s">
        <v>72</v>
      </c>
      <c r="E318" s="126" t="s">
        <v>672</v>
      </c>
      <c r="F318" s="126" t="s">
        <v>673</v>
      </c>
      <c r="I318" s="119"/>
      <c r="J318" s="127">
        <f>BK318</f>
        <v>0</v>
      </c>
      <c r="L318" s="116"/>
      <c r="M318" s="121"/>
      <c r="P318" s="122">
        <f>SUM(P319:P320)</f>
        <v>0</v>
      </c>
      <c r="R318" s="122">
        <f>SUM(R319:R320)</f>
        <v>0</v>
      </c>
      <c r="T318" s="123">
        <f>SUM(T319:T320)</f>
        <v>0</v>
      </c>
      <c r="AR318" s="117" t="s">
        <v>78</v>
      </c>
      <c r="AT318" s="124" t="s">
        <v>72</v>
      </c>
      <c r="AU318" s="124" t="s">
        <v>78</v>
      </c>
      <c r="AY318" s="117" t="s">
        <v>113</v>
      </c>
      <c r="BK318" s="125">
        <f>SUM(BK319:BK320)</f>
        <v>0</v>
      </c>
    </row>
    <row r="319" spans="2:65" s="1" customFormat="1" ht="55.5" customHeight="1">
      <c r="B319" s="128"/>
      <c r="C319" s="129" t="s">
        <v>674</v>
      </c>
      <c r="D319" s="129" t="s">
        <v>116</v>
      </c>
      <c r="E319" s="130" t="s">
        <v>675</v>
      </c>
      <c r="F319" s="131" t="s">
        <v>676</v>
      </c>
      <c r="G319" s="132" t="s">
        <v>237</v>
      </c>
      <c r="H319" s="133">
        <v>66.171</v>
      </c>
      <c r="I319" s="134"/>
      <c r="J319" s="135">
        <f>ROUND(I319*H319,2)</f>
        <v>0</v>
      </c>
      <c r="K319" s="131" t="s">
        <v>120</v>
      </c>
      <c r="L319" s="33"/>
      <c r="M319" s="136" t="s">
        <v>3</v>
      </c>
      <c r="N319" s="137" t="s">
        <v>44</v>
      </c>
      <c r="P319" s="138">
        <f>O319*H319</f>
        <v>0</v>
      </c>
      <c r="Q319" s="138">
        <v>0</v>
      </c>
      <c r="R319" s="138">
        <f>Q319*H319</f>
        <v>0</v>
      </c>
      <c r="S319" s="138">
        <v>0</v>
      </c>
      <c r="T319" s="139">
        <f>S319*H319</f>
        <v>0</v>
      </c>
      <c r="AR319" s="140" t="s">
        <v>121</v>
      </c>
      <c r="AT319" s="140" t="s">
        <v>116</v>
      </c>
      <c r="AU319" s="140" t="s">
        <v>82</v>
      </c>
      <c r="AY319" s="18" t="s">
        <v>113</v>
      </c>
      <c r="BE319" s="141">
        <f>IF(N319="základní",J319,0)</f>
        <v>0</v>
      </c>
      <c r="BF319" s="141">
        <f>IF(N319="snížená",J319,0)</f>
        <v>0</v>
      </c>
      <c r="BG319" s="141">
        <f>IF(N319="zákl. přenesená",J319,0)</f>
        <v>0</v>
      </c>
      <c r="BH319" s="141">
        <f>IF(N319="sníž. přenesená",J319,0)</f>
        <v>0</v>
      </c>
      <c r="BI319" s="141">
        <f>IF(N319="nulová",J319,0)</f>
        <v>0</v>
      </c>
      <c r="BJ319" s="18" t="s">
        <v>78</v>
      </c>
      <c r="BK319" s="141">
        <f>ROUND(I319*H319,2)</f>
        <v>0</v>
      </c>
      <c r="BL319" s="18" t="s">
        <v>121</v>
      </c>
      <c r="BM319" s="140" t="s">
        <v>677</v>
      </c>
    </row>
    <row r="320" spans="2:47" s="1" customFormat="1" ht="11.25">
      <c r="B320" s="33"/>
      <c r="D320" s="142" t="s">
        <v>123</v>
      </c>
      <c r="F320" s="143" t="s">
        <v>678</v>
      </c>
      <c r="I320" s="144"/>
      <c r="L320" s="33"/>
      <c r="M320" s="145"/>
      <c r="T320" s="54"/>
      <c r="AT320" s="18" t="s">
        <v>123</v>
      </c>
      <c r="AU320" s="18" t="s">
        <v>82</v>
      </c>
    </row>
    <row r="321" spans="2:63" s="11" customFormat="1" ht="25.9" customHeight="1">
      <c r="B321" s="116"/>
      <c r="D321" s="117" t="s">
        <v>72</v>
      </c>
      <c r="E321" s="118" t="s">
        <v>679</v>
      </c>
      <c r="F321" s="118" t="s">
        <v>680</v>
      </c>
      <c r="I321" s="119"/>
      <c r="J321" s="120">
        <f>BK321</f>
        <v>0</v>
      </c>
      <c r="L321" s="116"/>
      <c r="M321" s="121"/>
      <c r="P321" s="122">
        <f>P322+P338+P344+P389+P397+P401+P431+P471+P498</f>
        <v>0</v>
      </c>
      <c r="R321" s="122">
        <f>R322+R338+R344+R389+R397+R401+R431+R471+R498</f>
        <v>1.9115732313551999</v>
      </c>
      <c r="T321" s="123">
        <f>T322+T338+T344+T389+T397+T401+T431+T471+T498</f>
        <v>0</v>
      </c>
      <c r="AR321" s="117" t="s">
        <v>82</v>
      </c>
      <c r="AT321" s="124" t="s">
        <v>72</v>
      </c>
      <c r="AU321" s="124" t="s">
        <v>73</v>
      </c>
      <c r="AY321" s="117" t="s">
        <v>113</v>
      </c>
      <c r="BK321" s="125">
        <f>BK322+BK338+BK344+BK389+BK397+BK401+BK431+BK471+BK498</f>
        <v>0</v>
      </c>
    </row>
    <row r="322" spans="2:63" s="11" customFormat="1" ht="22.9" customHeight="1">
      <c r="B322" s="116"/>
      <c r="D322" s="117" t="s">
        <v>72</v>
      </c>
      <c r="E322" s="126" t="s">
        <v>681</v>
      </c>
      <c r="F322" s="126" t="s">
        <v>682</v>
      </c>
      <c r="I322" s="119"/>
      <c r="J322" s="127">
        <f>BK322</f>
        <v>0</v>
      </c>
      <c r="L322" s="116"/>
      <c r="M322" s="121"/>
      <c r="P322" s="122">
        <f>SUM(P323:P337)</f>
        <v>0</v>
      </c>
      <c r="R322" s="122">
        <f>SUM(R323:R337)</f>
        <v>0.53362975</v>
      </c>
      <c r="T322" s="123">
        <f>SUM(T323:T337)</f>
        <v>0</v>
      </c>
      <c r="AR322" s="117" t="s">
        <v>82</v>
      </c>
      <c r="AT322" s="124" t="s">
        <v>72</v>
      </c>
      <c r="AU322" s="124" t="s">
        <v>78</v>
      </c>
      <c r="AY322" s="117" t="s">
        <v>113</v>
      </c>
      <c r="BK322" s="125">
        <f>SUM(BK323:BK337)</f>
        <v>0</v>
      </c>
    </row>
    <row r="323" spans="2:65" s="1" customFormat="1" ht="44.25" customHeight="1">
      <c r="B323" s="128"/>
      <c r="C323" s="129" t="s">
        <v>683</v>
      </c>
      <c r="D323" s="129" t="s">
        <v>116</v>
      </c>
      <c r="E323" s="130" t="s">
        <v>684</v>
      </c>
      <c r="F323" s="131" t="s">
        <v>685</v>
      </c>
      <c r="G323" s="132" t="s">
        <v>166</v>
      </c>
      <c r="H323" s="133">
        <v>12.576</v>
      </c>
      <c r="I323" s="134"/>
      <c r="J323" s="135">
        <f>ROUND(I323*H323,2)</f>
        <v>0</v>
      </c>
      <c r="K323" s="131" t="s">
        <v>120</v>
      </c>
      <c r="L323" s="33"/>
      <c r="M323" s="136" t="s">
        <v>3</v>
      </c>
      <c r="N323" s="137" t="s">
        <v>44</v>
      </c>
      <c r="P323" s="138">
        <f>O323*H323</f>
        <v>0</v>
      </c>
      <c r="Q323" s="138">
        <v>0.0003</v>
      </c>
      <c r="R323" s="138">
        <f>Q323*H323</f>
        <v>0.0037727999999999998</v>
      </c>
      <c r="S323" s="138">
        <v>0</v>
      </c>
      <c r="T323" s="139">
        <f>S323*H323</f>
        <v>0</v>
      </c>
      <c r="AR323" s="140" t="s">
        <v>167</v>
      </c>
      <c r="AT323" s="140" t="s">
        <v>116</v>
      </c>
      <c r="AU323" s="140" t="s">
        <v>82</v>
      </c>
      <c r="AY323" s="18" t="s">
        <v>113</v>
      </c>
      <c r="BE323" s="141">
        <f>IF(N323="základní",J323,0)</f>
        <v>0</v>
      </c>
      <c r="BF323" s="141">
        <f>IF(N323="snížená",J323,0)</f>
        <v>0</v>
      </c>
      <c r="BG323" s="141">
        <f>IF(N323="zákl. přenesená",J323,0)</f>
        <v>0</v>
      </c>
      <c r="BH323" s="141">
        <f>IF(N323="sníž. přenesená",J323,0)</f>
        <v>0</v>
      </c>
      <c r="BI323" s="141">
        <f>IF(N323="nulová",J323,0)</f>
        <v>0</v>
      </c>
      <c r="BJ323" s="18" t="s">
        <v>78</v>
      </c>
      <c r="BK323" s="141">
        <f>ROUND(I323*H323,2)</f>
        <v>0</v>
      </c>
      <c r="BL323" s="18" t="s">
        <v>167</v>
      </c>
      <c r="BM323" s="140" t="s">
        <v>686</v>
      </c>
    </row>
    <row r="324" spans="2:47" s="1" customFormat="1" ht="11.25">
      <c r="B324" s="33"/>
      <c r="D324" s="142" t="s">
        <v>123</v>
      </c>
      <c r="F324" s="143" t="s">
        <v>687</v>
      </c>
      <c r="I324" s="144"/>
      <c r="L324" s="33"/>
      <c r="M324" s="145"/>
      <c r="T324" s="54"/>
      <c r="AT324" s="18" t="s">
        <v>123</v>
      </c>
      <c r="AU324" s="18" t="s">
        <v>82</v>
      </c>
    </row>
    <row r="325" spans="2:51" s="12" customFormat="1" ht="11.25">
      <c r="B325" s="146"/>
      <c r="D325" s="147" t="s">
        <v>125</v>
      </c>
      <c r="E325" s="148" t="s">
        <v>3</v>
      </c>
      <c r="F325" s="149" t="s">
        <v>688</v>
      </c>
      <c r="H325" s="150">
        <v>12.576</v>
      </c>
      <c r="I325" s="151"/>
      <c r="L325" s="146"/>
      <c r="M325" s="152"/>
      <c r="T325" s="153"/>
      <c r="AT325" s="148" t="s">
        <v>125</v>
      </c>
      <c r="AU325" s="148" t="s">
        <v>82</v>
      </c>
      <c r="AV325" s="12" t="s">
        <v>82</v>
      </c>
      <c r="AW325" s="12" t="s">
        <v>34</v>
      </c>
      <c r="AX325" s="12" t="s">
        <v>78</v>
      </c>
      <c r="AY325" s="148" t="s">
        <v>113</v>
      </c>
    </row>
    <row r="326" spans="2:65" s="1" customFormat="1" ht="24.2" customHeight="1">
      <c r="B326" s="128"/>
      <c r="C326" s="166" t="s">
        <v>689</v>
      </c>
      <c r="D326" s="166" t="s">
        <v>352</v>
      </c>
      <c r="E326" s="167" t="s">
        <v>690</v>
      </c>
      <c r="F326" s="168" t="s">
        <v>691</v>
      </c>
      <c r="G326" s="169" t="s">
        <v>166</v>
      </c>
      <c r="H326" s="170">
        <v>13.205</v>
      </c>
      <c r="I326" s="171"/>
      <c r="J326" s="172">
        <f>ROUND(I326*H326,2)</f>
        <v>0</v>
      </c>
      <c r="K326" s="168" t="s">
        <v>120</v>
      </c>
      <c r="L326" s="173"/>
      <c r="M326" s="174" t="s">
        <v>3</v>
      </c>
      <c r="N326" s="175" t="s">
        <v>44</v>
      </c>
      <c r="P326" s="138">
        <f>O326*H326</f>
        <v>0</v>
      </c>
      <c r="Q326" s="138">
        <v>0.0042</v>
      </c>
      <c r="R326" s="138">
        <f>Q326*H326</f>
        <v>0.055460999999999996</v>
      </c>
      <c r="S326" s="138">
        <v>0</v>
      </c>
      <c r="T326" s="139">
        <f>S326*H326</f>
        <v>0</v>
      </c>
      <c r="AR326" s="140" t="s">
        <v>495</v>
      </c>
      <c r="AT326" s="140" t="s">
        <v>352</v>
      </c>
      <c r="AU326" s="140" t="s">
        <v>82</v>
      </c>
      <c r="AY326" s="18" t="s">
        <v>113</v>
      </c>
      <c r="BE326" s="141">
        <f>IF(N326="základní",J326,0)</f>
        <v>0</v>
      </c>
      <c r="BF326" s="141">
        <f>IF(N326="snížená",J326,0)</f>
        <v>0</v>
      </c>
      <c r="BG326" s="141">
        <f>IF(N326="zákl. přenesená",J326,0)</f>
        <v>0</v>
      </c>
      <c r="BH326" s="141">
        <f>IF(N326="sníž. přenesená",J326,0)</f>
        <v>0</v>
      </c>
      <c r="BI326" s="141">
        <f>IF(N326="nulová",J326,0)</f>
        <v>0</v>
      </c>
      <c r="BJ326" s="18" t="s">
        <v>78</v>
      </c>
      <c r="BK326" s="141">
        <f>ROUND(I326*H326,2)</f>
        <v>0</v>
      </c>
      <c r="BL326" s="18" t="s">
        <v>167</v>
      </c>
      <c r="BM326" s="140" t="s">
        <v>692</v>
      </c>
    </row>
    <row r="327" spans="2:51" s="12" customFormat="1" ht="11.25">
      <c r="B327" s="146"/>
      <c r="D327" s="147" t="s">
        <v>125</v>
      </c>
      <c r="F327" s="149" t="s">
        <v>693</v>
      </c>
      <c r="H327" s="150">
        <v>13.205</v>
      </c>
      <c r="I327" s="151"/>
      <c r="L327" s="146"/>
      <c r="M327" s="152"/>
      <c r="T327" s="153"/>
      <c r="AT327" s="148" t="s">
        <v>125</v>
      </c>
      <c r="AU327" s="148" t="s">
        <v>82</v>
      </c>
      <c r="AV327" s="12" t="s">
        <v>82</v>
      </c>
      <c r="AW327" s="12" t="s">
        <v>4</v>
      </c>
      <c r="AX327" s="12" t="s">
        <v>78</v>
      </c>
      <c r="AY327" s="148" t="s">
        <v>113</v>
      </c>
    </row>
    <row r="328" spans="2:65" s="1" customFormat="1" ht="44.25" customHeight="1">
      <c r="B328" s="128"/>
      <c r="C328" s="129" t="s">
        <v>694</v>
      </c>
      <c r="D328" s="129" t="s">
        <v>116</v>
      </c>
      <c r="E328" s="130" t="s">
        <v>695</v>
      </c>
      <c r="F328" s="131" t="s">
        <v>696</v>
      </c>
      <c r="G328" s="132" t="s">
        <v>166</v>
      </c>
      <c r="H328" s="133">
        <v>145.075</v>
      </c>
      <c r="I328" s="134"/>
      <c r="J328" s="135">
        <f>ROUND(I328*H328,2)</f>
        <v>0</v>
      </c>
      <c r="K328" s="131" t="s">
        <v>120</v>
      </c>
      <c r="L328" s="33"/>
      <c r="M328" s="136" t="s">
        <v>3</v>
      </c>
      <c r="N328" s="137" t="s">
        <v>44</v>
      </c>
      <c r="P328" s="138">
        <f>O328*H328</f>
        <v>0</v>
      </c>
      <c r="Q328" s="138">
        <v>0</v>
      </c>
      <c r="R328" s="138">
        <f>Q328*H328</f>
        <v>0</v>
      </c>
      <c r="S328" s="138">
        <v>0</v>
      </c>
      <c r="T328" s="139">
        <f>S328*H328</f>
        <v>0</v>
      </c>
      <c r="AR328" s="140" t="s">
        <v>167</v>
      </c>
      <c r="AT328" s="140" t="s">
        <v>116</v>
      </c>
      <c r="AU328" s="140" t="s">
        <v>82</v>
      </c>
      <c r="AY328" s="18" t="s">
        <v>113</v>
      </c>
      <c r="BE328" s="141">
        <f>IF(N328="základní",J328,0)</f>
        <v>0</v>
      </c>
      <c r="BF328" s="141">
        <f>IF(N328="snížená",J328,0)</f>
        <v>0</v>
      </c>
      <c r="BG328" s="141">
        <f>IF(N328="zákl. přenesená",J328,0)</f>
        <v>0</v>
      </c>
      <c r="BH328" s="141">
        <f>IF(N328="sníž. přenesená",J328,0)</f>
        <v>0</v>
      </c>
      <c r="BI328" s="141">
        <f>IF(N328="nulová",J328,0)</f>
        <v>0</v>
      </c>
      <c r="BJ328" s="18" t="s">
        <v>78</v>
      </c>
      <c r="BK328" s="141">
        <f>ROUND(I328*H328,2)</f>
        <v>0</v>
      </c>
      <c r="BL328" s="18" t="s">
        <v>167</v>
      </c>
      <c r="BM328" s="140" t="s">
        <v>697</v>
      </c>
    </row>
    <row r="329" spans="2:47" s="1" customFormat="1" ht="11.25">
      <c r="B329" s="33"/>
      <c r="D329" s="142" t="s">
        <v>123</v>
      </c>
      <c r="F329" s="143" t="s">
        <v>698</v>
      </c>
      <c r="I329" s="144"/>
      <c r="L329" s="33"/>
      <c r="M329" s="145"/>
      <c r="T329" s="54"/>
      <c r="AT329" s="18" t="s">
        <v>123</v>
      </c>
      <c r="AU329" s="18" t="s">
        <v>82</v>
      </c>
    </row>
    <row r="330" spans="2:51" s="12" customFormat="1" ht="11.25">
      <c r="B330" s="146"/>
      <c r="D330" s="147" t="s">
        <v>125</v>
      </c>
      <c r="E330" s="148" t="s">
        <v>3</v>
      </c>
      <c r="F330" s="149" t="s">
        <v>294</v>
      </c>
      <c r="H330" s="150">
        <v>145.075</v>
      </c>
      <c r="I330" s="151"/>
      <c r="L330" s="146"/>
      <c r="M330" s="152"/>
      <c r="T330" s="153"/>
      <c r="AT330" s="148" t="s">
        <v>125</v>
      </c>
      <c r="AU330" s="148" t="s">
        <v>82</v>
      </c>
      <c r="AV330" s="12" t="s">
        <v>82</v>
      </c>
      <c r="AW330" s="12" t="s">
        <v>34</v>
      </c>
      <c r="AX330" s="12" t="s">
        <v>78</v>
      </c>
      <c r="AY330" s="148" t="s">
        <v>113</v>
      </c>
    </row>
    <row r="331" spans="2:65" s="1" customFormat="1" ht="24.2" customHeight="1">
      <c r="B331" s="128"/>
      <c r="C331" s="166" t="s">
        <v>699</v>
      </c>
      <c r="D331" s="166" t="s">
        <v>352</v>
      </c>
      <c r="E331" s="167" t="s">
        <v>700</v>
      </c>
      <c r="F331" s="168" t="s">
        <v>701</v>
      </c>
      <c r="G331" s="169" t="s">
        <v>166</v>
      </c>
      <c r="H331" s="170">
        <v>152.329</v>
      </c>
      <c r="I331" s="171"/>
      <c r="J331" s="172">
        <f>ROUND(I331*H331,2)</f>
        <v>0</v>
      </c>
      <c r="K331" s="168" t="s">
        <v>120</v>
      </c>
      <c r="L331" s="173"/>
      <c r="M331" s="174" t="s">
        <v>3</v>
      </c>
      <c r="N331" s="175" t="s">
        <v>44</v>
      </c>
      <c r="P331" s="138">
        <f>O331*H331</f>
        <v>0</v>
      </c>
      <c r="Q331" s="138">
        <v>0.0028</v>
      </c>
      <c r="R331" s="138">
        <f>Q331*H331</f>
        <v>0.42652120000000004</v>
      </c>
      <c r="S331" s="138">
        <v>0</v>
      </c>
      <c r="T331" s="139">
        <f>S331*H331</f>
        <v>0</v>
      </c>
      <c r="AR331" s="140" t="s">
        <v>495</v>
      </c>
      <c r="AT331" s="140" t="s">
        <v>352</v>
      </c>
      <c r="AU331" s="140" t="s">
        <v>82</v>
      </c>
      <c r="AY331" s="18" t="s">
        <v>113</v>
      </c>
      <c r="BE331" s="141">
        <f>IF(N331="základní",J331,0)</f>
        <v>0</v>
      </c>
      <c r="BF331" s="141">
        <f>IF(N331="snížená",J331,0)</f>
        <v>0</v>
      </c>
      <c r="BG331" s="141">
        <f>IF(N331="zákl. přenesená",J331,0)</f>
        <v>0</v>
      </c>
      <c r="BH331" s="141">
        <f>IF(N331="sníž. přenesená",J331,0)</f>
        <v>0</v>
      </c>
      <c r="BI331" s="141">
        <f>IF(N331="nulová",J331,0)</f>
        <v>0</v>
      </c>
      <c r="BJ331" s="18" t="s">
        <v>78</v>
      </c>
      <c r="BK331" s="141">
        <f>ROUND(I331*H331,2)</f>
        <v>0</v>
      </c>
      <c r="BL331" s="18" t="s">
        <v>167</v>
      </c>
      <c r="BM331" s="140" t="s">
        <v>702</v>
      </c>
    </row>
    <row r="332" spans="2:51" s="12" customFormat="1" ht="11.25">
      <c r="B332" s="146"/>
      <c r="D332" s="147" t="s">
        <v>125</v>
      </c>
      <c r="F332" s="149" t="s">
        <v>703</v>
      </c>
      <c r="H332" s="150">
        <v>152.329</v>
      </c>
      <c r="I332" s="151"/>
      <c r="L332" s="146"/>
      <c r="M332" s="152"/>
      <c r="T332" s="153"/>
      <c r="AT332" s="148" t="s">
        <v>125</v>
      </c>
      <c r="AU332" s="148" t="s">
        <v>82</v>
      </c>
      <c r="AV332" s="12" t="s">
        <v>82</v>
      </c>
      <c r="AW332" s="12" t="s">
        <v>4</v>
      </c>
      <c r="AX332" s="12" t="s">
        <v>78</v>
      </c>
      <c r="AY332" s="148" t="s">
        <v>113</v>
      </c>
    </row>
    <row r="333" spans="2:65" s="1" customFormat="1" ht="24.2" customHeight="1">
      <c r="B333" s="128"/>
      <c r="C333" s="129" t="s">
        <v>704</v>
      </c>
      <c r="D333" s="129" t="s">
        <v>116</v>
      </c>
      <c r="E333" s="130" t="s">
        <v>705</v>
      </c>
      <c r="F333" s="131" t="s">
        <v>706</v>
      </c>
      <c r="G333" s="132" t="s">
        <v>166</v>
      </c>
      <c r="H333" s="133">
        <v>145.075</v>
      </c>
      <c r="I333" s="134"/>
      <c r="J333" s="135">
        <f>ROUND(I333*H333,2)</f>
        <v>0</v>
      </c>
      <c r="K333" s="131" t="s">
        <v>120</v>
      </c>
      <c r="L333" s="33"/>
      <c r="M333" s="136" t="s">
        <v>3</v>
      </c>
      <c r="N333" s="137" t="s">
        <v>44</v>
      </c>
      <c r="P333" s="138">
        <f>O333*H333</f>
        <v>0</v>
      </c>
      <c r="Q333" s="138">
        <v>0.00033</v>
      </c>
      <c r="R333" s="138">
        <f>Q333*H333</f>
        <v>0.047874749999999994</v>
      </c>
      <c r="S333" s="138">
        <v>0</v>
      </c>
      <c r="T333" s="139">
        <f>S333*H333</f>
        <v>0</v>
      </c>
      <c r="AR333" s="140" t="s">
        <v>167</v>
      </c>
      <c r="AT333" s="140" t="s">
        <v>116</v>
      </c>
      <c r="AU333" s="140" t="s">
        <v>82</v>
      </c>
      <c r="AY333" s="18" t="s">
        <v>113</v>
      </c>
      <c r="BE333" s="141">
        <f>IF(N333="základní",J333,0)</f>
        <v>0</v>
      </c>
      <c r="BF333" s="141">
        <f>IF(N333="snížená",J333,0)</f>
        <v>0</v>
      </c>
      <c r="BG333" s="141">
        <f>IF(N333="zákl. přenesená",J333,0)</f>
        <v>0</v>
      </c>
      <c r="BH333" s="141">
        <f>IF(N333="sníž. přenesená",J333,0)</f>
        <v>0</v>
      </c>
      <c r="BI333" s="141">
        <f>IF(N333="nulová",J333,0)</f>
        <v>0</v>
      </c>
      <c r="BJ333" s="18" t="s">
        <v>78</v>
      </c>
      <c r="BK333" s="141">
        <f>ROUND(I333*H333,2)</f>
        <v>0</v>
      </c>
      <c r="BL333" s="18" t="s">
        <v>167</v>
      </c>
      <c r="BM333" s="140" t="s">
        <v>707</v>
      </c>
    </row>
    <row r="334" spans="2:47" s="1" customFormat="1" ht="11.25">
      <c r="B334" s="33"/>
      <c r="D334" s="142" t="s">
        <v>123</v>
      </c>
      <c r="F334" s="143" t="s">
        <v>708</v>
      </c>
      <c r="I334" s="144"/>
      <c r="L334" s="33"/>
      <c r="M334" s="145"/>
      <c r="T334" s="54"/>
      <c r="AT334" s="18" t="s">
        <v>123</v>
      </c>
      <c r="AU334" s="18" t="s">
        <v>82</v>
      </c>
    </row>
    <row r="335" spans="2:51" s="12" customFormat="1" ht="11.25">
      <c r="B335" s="146"/>
      <c r="D335" s="147" t="s">
        <v>125</v>
      </c>
      <c r="E335" s="148" t="s">
        <v>3</v>
      </c>
      <c r="F335" s="149" t="s">
        <v>294</v>
      </c>
      <c r="H335" s="150">
        <v>145.075</v>
      </c>
      <c r="I335" s="151"/>
      <c r="L335" s="146"/>
      <c r="M335" s="152"/>
      <c r="T335" s="153"/>
      <c r="AT335" s="148" t="s">
        <v>125</v>
      </c>
      <c r="AU335" s="148" t="s">
        <v>82</v>
      </c>
      <c r="AV335" s="12" t="s">
        <v>82</v>
      </c>
      <c r="AW335" s="12" t="s">
        <v>34</v>
      </c>
      <c r="AX335" s="12" t="s">
        <v>78</v>
      </c>
      <c r="AY335" s="148" t="s">
        <v>113</v>
      </c>
    </row>
    <row r="336" spans="2:65" s="1" customFormat="1" ht="49.15" customHeight="1">
      <c r="B336" s="128"/>
      <c r="C336" s="129" t="s">
        <v>709</v>
      </c>
      <c r="D336" s="129" t="s">
        <v>116</v>
      </c>
      <c r="E336" s="130" t="s">
        <v>710</v>
      </c>
      <c r="F336" s="131" t="s">
        <v>711</v>
      </c>
      <c r="G336" s="132" t="s">
        <v>237</v>
      </c>
      <c r="H336" s="133">
        <v>0.534</v>
      </c>
      <c r="I336" s="134"/>
      <c r="J336" s="135">
        <f>ROUND(I336*H336,2)</f>
        <v>0</v>
      </c>
      <c r="K336" s="131" t="s">
        <v>120</v>
      </c>
      <c r="L336" s="33"/>
      <c r="M336" s="136" t="s">
        <v>3</v>
      </c>
      <c r="N336" s="137" t="s">
        <v>44</v>
      </c>
      <c r="P336" s="138">
        <f>O336*H336</f>
        <v>0</v>
      </c>
      <c r="Q336" s="138">
        <v>0</v>
      </c>
      <c r="R336" s="138">
        <f>Q336*H336</f>
        <v>0</v>
      </c>
      <c r="S336" s="138">
        <v>0</v>
      </c>
      <c r="T336" s="139">
        <f>S336*H336</f>
        <v>0</v>
      </c>
      <c r="AR336" s="140" t="s">
        <v>167</v>
      </c>
      <c r="AT336" s="140" t="s">
        <v>116</v>
      </c>
      <c r="AU336" s="140" t="s">
        <v>82</v>
      </c>
      <c r="AY336" s="18" t="s">
        <v>113</v>
      </c>
      <c r="BE336" s="141">
        <f>IF(N336="základní",J336,0)</f>
        <v>0</v>
      </c>
      <c r="BF336" s="141">
        <f>IF(N336="snížená",J336,0)</f>
        <v>0</v>
      </c>
      <c r="BG336" s="141">
        <f>IF(N336="zákl. přenesená",J336,0)</f>
        <v>0</v>
      </c>
      <c r="BH336" s="141">
        <f>IF(N336="sníž. přenesená",J336,0)</f>
        <v>0</v>
      </c>
      <c r="BI336" s="141">
        <f>IF(N336="nulová",J336,0)</f>
        <v>0</v>
      </c>
      <c r="BJ336" s="18" t="s">
        <v>78</v>
      </c>
      <c r="BK336" s="141">
        <f>ROUND(I336*H336,2)</f>
        <v>0</v>
      </c>
      <c r="BL336" s="18" t="s">
        <v>167</v>
      </c>
      <c r="BM336" s="140" t="s">
        <v>712</v>
      </c>
    </row>
    <row r="337" spans="2:47" s="1" customFormat="1" ht="11.25">
      <c r="B337" s="33"/>
      <c r="D337" s="142" t="s">
        <v>123</v>
      </c>
      <c r="F337" s="143" t="s">
        <v>713</v>
      </c>
      <c r="I337" s="144"/>
      <c r="L337" s="33"/>
      <c r="M337" s="145"/>
      <c r="T337" s="54"/>
      <c r="AT337" s="18" t="s">
        <v>123</v>
      </c>
      <c r="AU337" s="18" t="s">
        <v>82</v>
      </c>
    </row>
    <row r="338" spans="2:63" s="11" customFormat="1" ht="22.9" customHeight="1">
      <c r="B338" s="116"/>
      <c r="D338" s="117" t="s">
        <v>72</v>
      </c>
      <c r="E338" s="126" t="s">
        <v>714</v>
      </c>
      <c r="F338" s="126" t="s">
        <v>715</v>
      </c>
      <c r="I338" s="119"/>
      <c r="J338" s="127">
        <f>BK338</f>
        <v>0</v>
      </c>
      <c r="L338" s="116"/>
      <c r="M338" s="121"/>
      <c r="P338" s="122">
        <f>SUM(P339:P343)</f>
        <v>0</v>
      </c>
      <c r="R338" s="122">
        <f>SUM(R339:R343)</f>
        <v>0.09240000000000001</v>
      </c>
      <c r="T338" s="123">
        <f>SUM(T339:T343)</f>
        <v>0</v>
      </c>
      <c r="AR338" s="117" t="s">
        <v>82</v>
      </c>
      <c r="AT338" s="124" t="s">
        <v>72</v>
      </c>
      <c r="AU338" s="124" t="s">
        <v>78</v>
      </c>
      <c r="AY338" s="117" t="s">
        <v>113</v>
      </c>
      <c r="BK338" s="125">
        <f>SUM(BK339:BK343)</f>
        <v>0</v>
      </c>
    </row>
    <row r="339" spans="2:65" s="1" customFormat="1" ht="33" customHeight="1">
      <c r="B339" s="128"/>
      <c r="C339" s="129" t="s">
        <v>716</v>
      </c>
      <c r="D339" s="129" t="s">
        <v>116</v>
      </c>
      <c r="E339" s="130" t="s">
        <v>717</v>
      </c>
      <c r="F339" s="131" t="s">
        <v>718</v>
      </c>
      <c r="G339" s="132" t="s">
        <v>180</v>
      </c>
      <c r="H339" s="133">
        <v>200</v>
      </c>
      <c r="I339" s="134"/>
      <c r="J339" s="135">
        <f>ROUND(I339*H339,2)</f>
        <v>0</v>
      </c>
      <c r="K339" s="131" t="s">
        <v>120</v>
      </c>
      <c r="L339" s="33"/>
      <c r="M339" s="136" t="s">
        <v>3</v>
      </c>
      <c r="N339" s="137" t="s">
        <v>44</v>
      </c>
      <c r="P339" s="138">
        <f>O339*H339</f>
        <v>0</v>
      </c>
      <c r="Q339" s="138">
        <v>0</v>
      </c>
      <c r="R339" s="138">
        <f>Q339*H339</f>
        <v>0</v>
      </c>
      <c r="S339" s="138">
        <v>0</v>
      </c>
      <c r="T339" s="139">
        <f>S339*H339</f>
        <v>0</v>
      </c>
      <c r="AR339" s="140" t="s">
        <v>167</v>
      </c>
      <c r="AT339" s="140" t="s">
        <v>116</v>
      </c>
      <c r="AU339" s="140" t="s">
        <v>82</v>
      </c>
      <c r="AY339" s="18" t="s">
        <v>113</v>
      </c>
      <c r="BE339" s="141">
        <f>IF(N339="základní",J339,0)</f>
        <v>0</v>
      </c>
      <c r="BF339" s="141">
        <f>IF(N339="snížená",J339,0)</f>
        <v>0</v>
      </c>
      <c r="BG339" s="141">
        <f>IF(N339="zákl. přenesená",J339,0)</f>
        <v>0</v>
      </c>
      <c r="BH339" s="141">
        <f>IF(N339="sníž. přenesená",J339,0)</f>
        <v>0</v>
      </c>
      <c r="BI339" s="141">
        <f>IF(N339="nulová",J339,0)</f>
        <v>0</v>
      </c>
      <c r="BJ339" s="18" t="s">
        <v>78</v>
      </c>
      <c r="BK339" s="141">
        <f>ROUND(I339*H339,2)</f>
        <v>0</v>
      </c>
      <c r="BL339" s="18" t="s">
        <v>167</v>
      </c>
      <c r="BM339" s="140" t="s">
        <v>719</v>
      </c>
    </row>
    <row r="340" spans="2:47" s="1" customFormat="1" ht="11.25">
      <c r="B340" s="33"/>
      <c r="D340" s="142" t="s">
        <v>123</v>
      </c>
      <c r="F340" s="143" t="s">
        <v>720</v>
      </c>
      <c r="I340" s="144"/>
      <c r="L340" s="33"/>
      <c r="M340" s="145"/>
      <c r="T340" s="54"/>
      <c r="AT340" s="18" t="s">
        <v>123</v>
      </c>
      <c r="AU340" s="18" t="s">
        <v>82</v>
      </c>
    </row>
    <row r="341" spans="2:51" s="12" customFormat="1" ht="11.25">
      <c r="B341" s="146"/>
      <c r="D341" s="147" t="s">
        <v>125</v>
      </c>
      <c r="E341" s="148" t="s">
        <v>3</v>
      </c>
      <c r="F341" s="149" t="s">
        <v>721</v>
      </c>
      <c r="H341" s="150">
        <v>200</v>
      </c>
      <c r="I341" s="151"/>
      <c r="L341" s="146"/>
      <c r="M341" s="152"/>
      <c r="T341" s="153"/>
      <c r="AT341" s="148" t="s">
        <v>125</v>
      </c>
      <c r="AU341" s="148" t="s">
        <v>82</v>
      </c>
      <c r="AV341" s="12" t="s">
        <v>82</v>
      </c>
      <c r="AW341" s="12" t="s">
        <v>34</v>
      </c>
      <c r="AX341" s="12" t="s">
        <v>78</v>
      </c>
      <c r="AY341" s="148" t="s">
        <v>113</v>
      </c>
    </row>
    <row r="342" spans="2:65" s="1" customFormat="1" ht="21.75" customHeight="1">
      <c r="B342" s="128"/>
      <c r="C342" s="166" t="s">
        <v>722</v>
      </c>
      <c r="D342" s="166" t="s">
        <v>352</v>
      </c>
      <c r="E342" s="167" t="s">
        <v>723</v>
      </c>
      <c r="F342" s="168" t="s">
        <v>724</v>
      </c>
      <c r="G342" s="169" t="s">
        <v>180</v>
      </c>
      <c r="H342" s="170">
        <v>210</v>
      </c>
      <c r="I342" s="171"/>
      <c r="J342" s="172">
        <f>ROUND(I342*H342,2)</f>
        <v>0</v>
      </c>
      <c r="K342" s="168" t="s">
        <v>120</v>
      </c>
      <c r="L342" s="173"/>
      <c r="M342" s="174" t="s">
        <v>3</v>
      </c>
      <c r="N342" s="175" t="s">
        <v>44</v>
      </c>
      <c r="P342" s="138">
        <f>O342*H342</f>
        <v>0</v>
      </c>
      <c r="Q342" s="138">
        <v>0.00044</v>
      </c>
      <c r="R342" s="138">
        <f>Q342*H342</f>
        <v>0.09240000000000001</v>
      </c>
      <c r="S342" s="138">
        <v>0</v>
      </c>
      <c r="T342" s="139">
        <f>S342*H342</f>
        <v>0</v>
      </c>
      <c r="AR342" s="140" t="s">
        <v>495</v>
      </c>
      <c r="AT342" s="140" t="s">
        <v>352</v>
      </c>
      <c r="AU342" s="140" t="s">
        <v>82</v>
      </c>
      <c r="AY342" s="18" t="s">
        <v>113</v>
      </c>
      <c r="BE342" s="141">
        <f>IF(N342="základní",J342,0)</f>
        <v>0</v>
      </c>
      <c r="BF342" s="141">
        <f>IF(N342="snížená",J342,0)</f>
        <v>0</v>
      </c>
      <c r="BG342" s="141">
        <f>IF(N342="zákl. přenesená",J342,0)</f>
        <v>0</v>
      </c>
      <c r="BH342" s="141">
        <f>IF(N342="sníž. přenesená",J342,0)</f>
        <v>0</v>
      </c>
      <c r="BI342" s="141">
        <f>IF(N342="nulová",J342,0)</f>
        <v>0</v>
      </c>
      <c r="BJ342" s="18" t="s">
        <v>78</v>
      </c>
      <c r="BK342" s="141">
        <f>ROUND(I342*H342,2)</f>
        <v>0</v>
      </c>
      <c r="BL342" s="18" t="s">
        <v>167</v>
      </c>
      <c r="BM342" s="140" t="s">
        <v>725</v>
      </c>
    </row>
    <row r="343" spans="2:51" s="12" customFormat="1" ht="11.25">
      <c r="B343" s="146"/>
      <c r="D343" s="147" t="s">
        <v>125</v>
      </c>
      <c r="F343" s="149" t="s">
        <v>726</v>
      </c>
      <c r="H343" s="150">
        <v>210</v>
      </c>
      <c r="I343" s="151"/>
      <c r="L343" s="146"/>
      <c r="M343" s="152"/>
      <c r="T343" s="153"/>
      <c r="AT343" s="148" t="s">
        <v>125</v>
      </c>
      <c r="AU343" s="148" t="s">
        <v>82</v>
      </c>
      <c r="AV343" s="12" t="s">
        <v>82</v>
      </c>
      <c r="AW343" s="12" t="s">
        <v>4</v>
      </c>
      <c r="AX343" s="12" t="s">
        <v>78</v>
      </c>
      <c r="AY343" s="148" t="s">
        <v>113</v>
      </c>
    </row>
    <row r="344" spans="2:63" s="11" customFormat="1" ht="22.9" customHeight="1">
      <c r="B344" s="116"/>
      <c r="D344" s="117" t="s">
        <v>72</v>
      </c>
      <c r="E344" s="126" t="s">
        <v>727</v>
      </c>
      <c r="F344" s="126" t="s">
        <v>728</v>
      </c>
      <c r="I344" s="119"/>
      <c r="J344" s="127">
        <f>BK344</f>
        <v>0</v>
      </c>
      <c r="L344" s="116"/>
      <c r="M344" s="121"/>
      <c r="P344" s="122">
        <f>P345+P346+P347+P355+P372</f>
        <v>0</v>
      </c>
      <c r="R344" s="122">
        <f>R345+R346+R347+R355+R372</f>
        <v>0.7968497029791999</v>
      </c>
      <c r="T344" s="123">
        <f>T345+T346+T347+T355+T372</f>
        <v>0</v>
      </c>
      <c r="AR344" s="117" t="s">
        <v>82</v>
      </c>
      <c r="AT344" s="124" t="s">
        <v>72</v>
      </c>
      <c r="AU344" s="124" t="s">
        <v>78</v>
      </c>
      <c r="AY344" s="117" t="s">
        <v>113</v>
      </c>
      <c r="BK344" s="125">
        <f>BK345+BK346+BK347+BK355+BK372</f>
        <v>0</v>
      </c>
    </row>
    <row r="345" spans="2:65" s="1" customFormat="1" ht="66.75" customHeight="1">
      <c r="B345" s="128"/>
      <c r="C345" s="129" t="s">
        <v>729</v>
      </c>
      <c r="D345" s="129" t="s">
        <v>116</v>
      </c>
      <c r="E345" s="130" t="s">
        <v>730</v>
      </c>
      <c r="F345" s="131" t="s">
        <v>731</v>
      </c>
      <c r="G345" s="132" t="s">
        <v>237</v>
      </c>
      <c r="H345" s="133">
        <v>0.797</v>
      </c>
      <c r="I345" s="134"/>
      <c r="J345" s="135">
        <f>ROUND(I345*H345,2)</f>
        <v>0</v>
      </c>
      <c r="K345" s="131" t="s">
        <v>120</v>
      </c>
      <c r="L345" s="33"/>
      <c r="M345" s="136" t="s">
        <v>3</v>
      </c>
      <c r="N345" s="137" t="s">
        <v>44</v>
      </c>
      <c r="P345" s="138">
        <f>O345*H345</f>
        <v>0</v>
      </c>
      <c r="Q345" s="138">
        <v>0</v>
      </c>
      <c r="R345" s="138">
        <f>Q345*H345</f>
        <v>0</v>
      </c>
      <c r="S345" s="138">
        <v>0</v>
      </c>
      <c r="T345" s="139">
        <f>S345*H345</f>
        <v>0</v>
      </c>
      <c r="AR345" s="140" t="s">
        <v>167</v>
      </c>
      <c r="AT345" s="140" t="s">
        <v>116</v>
      </c>
      <c r="AU345" s="140" t="s">
        <v>82</v>
      </c>
      <c r="AY345" s="18" t="s">
        <v>113</v>
      </c>
      <c r="BE345" s="141">
        <f>IF(N345="základní",J345,0)</f>
        <v>0</v>
      </c>
      <c r="BF345" s="141">
        <f>IF(N345="snížená",J345,0)</f>
        <v>0</v>
      </c>
      <c r="BG345" s="141">
        <f>IF(N345="zákl. přenesená",J345,0)</f>
        <v>0</v>
      </c>
      <c r="BH345" s="141">
        <f>IF(N345="sníž. přenesená",J345,0)</f>
        <v>0</v>
      </c>
      <c r="BI345" s="141">
        <f>IF(N345="nulová",J345,0)</f>
        <v>0</v>
      </c>
      <c r="BJ345" s="18" t="s">
        <v>78</v>
      </c>
      <c r="BK345" s="141">
        <f>ROUND(I345*H345,2)</f>
        <v>0</v>
      </c>
      <c r="BL345" s="18" t="s">
        <v>167</v>
      </c>
      <c r="BM345" s="140" t="s">
        <v>732</v>
      </c>
    </row>
    <row r="346" spans="2:47" s="1" customFormat="1" ht="11.25">
      <c r="B346" s="33"/>
      <c r="D346" s="142" t="s">
        <v>123</v>
      </c>
      <c r="F346" s="143" t="s">
        <v>733</v>
      </c>
      <c r="I346" s="144"/>
      <c r="L346" s="33"/>
      <c r="M346" s="145"/>
      <c r="T346" s="54"/>
      <c r="AT346" s="18" t="s">
        <v>123</v>
      </c>
      <c r="AU346" s="18" t="s">
        <v>82</v>
      </c>
    </row>
    <row r="347" spans="2:63" s="11" customFormat="1" ht="20.85" customHeight="1">
      <c r="B347" s="116"/>
      <c r="D347" s="117" t="s">
        <v>72</v>
      </c>
      <c r="E347" s="126" t="s">
        <v>734</v>
      </c>
      <c r="F347" s="126" t="s">
        <v>735</v>
      </c>
      <c r="I347" s="119"/>
      <c r="J347" s="127">
        <f>BK347</f>
        <v>0</v>
      </c>
      <c r="L347" s="116"/>
      <c r="M347" s="121"/>
      <c r="P347" s="122">
        <f>SUM(P348:P354)</f>
        <v>0</v>
      </c>
      <c r="R347" s="122">
        <f>SUM(R348:R354)</f>
        <v>0.07735177477920001</v>
      </c>
      <c r="T347" s="123">
        <f>SUM(T348:T354)</f>
        <v>0</v>
      </c>
      <c r="AR347" s="117" t="s">
        <v>82</v>
      </c>
      <c r="AT347" s="124" t="s">
        <v>72</v>
      </c>
      <c r="AU347" s="124" t="s">
        <v>82</v>
      </c>
      <c r="AY347" s="117" t="s">
        <v>113</v>
      </c>
      <c r="BK347" s="125">
        <f>SUM(BK348:BK354)</f>
        <v>0</v>
      </c>
    </row>
    <row r="348" spans="2:65" s="1" customFormat="1" ht="49.15" customHeight="1">
      <c r="B348" s="128"/>
      <c r="C348" s="129" t="s">
        <v>736</v>
      </c>
      <c r="D348" s="129" t="s">
        <v>116</v>
      </c>
      <c r="E348" s="130" t="s">
        <v>737</v>
      </c>
      <c r="F348" s="131" t="s">
        <v>738</v>
      </c>
      <c r="G348" s="132" t="s">
        <v>166</v>
      </c>
      <c r="H348" s="133">
        <v>6.288</v>
      </c>
      <c r="I348" s="134"/>
      <c r="J348" s="135">
        <f>ROUND(I348*H348,2)</f>
        <v>0</v>
      </c>
      <c r="K348" s="131" t="s">
        <v>120</v>
      </c>
      <c r="L348" s="33"/>
      <c r="M348" s="136" t="s">
        <v>3</v>
      </c>
      <c r="N348" s="137" t="s">
        <v>44</v>
      </c>
      <c r="P348" s="138">
        <f>O348*H348</f>
        <v>0</v>
      </c>
      <c r="Q348" s="138">
        <v>0.0122014909</v>
      </c>
      <c r="R348" s="138">
        <f>Q348*H348</f>
        <v>0.07672297477920001</v>
      </c>
      <c r="S348" s="138">
        <v>0</v>
      </c>
      <c r="T348" s="139">
        <f>S348*H348</f>
        <v>0</v>
      </c>
      <c r="AR348" s="140" t="s">
        <v>167</v>
      </c>
      <c r="AT348" s="140" t="s">
        <v>116</v>
      </c>
      <c r="AU348" s="140" t="s">
        <v>135</v>
      </c>
      <c r="AY348" s="18" t="s">
        <v>113</v>
      </c>
      <c r="BE348" s="141">
        <f>IF(N348="základní",J348,0)</f>
        <v>0</v>
      </c>
      <c r="BF348" s="141">
        <f>IF(N348="snížená",J348,0)</f>
        <v>0</v>
      </c>
      <c r="BG348" s="141">
        <f>IF(N348="zákl. přenesená",J348,0)</f>
        <v>0</v>
      </c>
      <c r="BH348" s="141">
        <f>IF(N348="sníž. přenesená",J348,0)</f>
        <v>0</v>
      </c>
      <c r="BI348" s="141">
        <f>IF(N348="nulová",J348,0)</f>
        <v>0</v>
      </c>
      <c r="BJ348" s="18" t="s">
        <v>78</v>
      </c>
      <c r="BK348" s="141">
        <f>ROUND(I348*H348,2)</f>
        <v>0</v>
      </c>
      <c r="BL348" s="18" t="s">
        <v>167</v>
      </c>
      <c r="BM348" s="140" t="s">
        <v>739</v>
      </c>
    </row>
    <row r="349" spans="2:47" s="1" customFormat="1" ht="11.25">
      <c r="B349" s="33"/>
      <c r="D349" s="142" t="s">
        <v>123</v>
      </c>
      <c r="F349" s="143" t="s">
        <v>740</v>
      </c>
      <c r="I349" s="144"/>
      <c r="L349" s="33"/>
      <c r="M349" s="145"/>
      <c r="T349" s="54"/>
      <c r="AT349" s="18" t="s">
        <v>123</v>
      </c>
      <c r="AU349" s="18" t="s">
        <v>135</v>
      </c>
    </row>
    <row r="350" spans="2:51" s="12" customFormat="1" ht="11.25">
      <c r="B350" s="146"/>
      <c r="D350" s="147" t="s">
        <v>125</v>
      </c>
      <c r="E350" s="148" t="s">
        <v>3</v>
      </c>
      <c r="F350" s="149" t="s">
        <v>291</v>
      </c>
      <c r="H350" s="150">
        <v>6.288</v>
      </c>
      <c r="I350" s="151"/>
      <c r="L350" s="146"/>
      <c r="M350" s="152"/>
      <c r="T350" s="153"/>
      <c r="AT350" s="148" t="s">
        <v>125</v>
      </c>
      <c r="AU350" s="148" t="s">
        <v>135</v>
      </c>
      <c r="AV350" s="12" t="s">
        <v>82</v>
      </c>
      <c r="AW350" s="12" t="s">
        <v>34</v>
      </c>
      <c r="AX350" s="12" t="s">
        <v>73</v>
      </c>
      <c r="AY350" s="148" t="s">
        <v>113</v>
      </c>
    </row>
    <row r="351" spans="2:51" s="14" customFormat="1" ht="11.25">
      <c r="B351" s="176"/>
      <c r="D351" s="147" t="s">
        <v>125</v>
      </c>
      <c r="E351" s="177" t="s">
        <v>3</v>
      </c>
      <c r="F351" s="178" t="s">
        <v>741</v>
      </c>
      <c r="H351" s="177" t="s">
        <v>3</v>
      </c>
      <c r="I351" s="179"/>
      <c r="L351" s="176"/>
      <c r="M351" s="180"/>
      <c r="T351" s="181"/>
      <c r="AT351" s="177" t="s">
        <v>125</v>
      </c>
      <c r="AU351" s="177" t="s">
        <v>135</v>
      </c>
      <c r="AV351" s="14" t="s">
        <v>78</v>
      </c>
      <c r="AW351" s="14" t="s">
        <v>34</v>
      </c>
      <c r="AX351" s="14" t="s">
        <v>73</v>
      </c>
      <c r="AY351" s="177" t="s">
        <v>113</v>
      </c>
    </row>
    <row r="352" spans="2:51" s="13" customFormat="1" ht="11.25">
      <c r="B352" s="154"/>
      <c r="D352" s="147" t="s">
        <v>125</v>
      </c>
      <c r="E352" s="155" t="s">
        <v>3</v>
      </c>
      <c r="F352" s="156" t="s">
        <v>128</v>
      </c>
      <c r="H352" s="157">
        <v>6.288</v>
      </c>
      <c r="I352" s="158"/>
      <c r="L352" s="154"/>
      <c r="M352" s="159"/>
      <c r="T352" s="160"/>
      <c r="AT352" s="155" t="s">
        <v>125</v>
      </c>
      <c r="AU352" s="155" t="s">
        <v>135</v>
      </c>
      <c r="AV352" s="13" t="s">
        <v>121</v>
      </c>
      <c r="AW352" s="13" t="s">
        <v>34</v>
      </c>
      <c r="AX352" s="13" t="s">
        <v>78</v>
      </c>
      <c r="AY352" s="155" t="s">
        <v>113</v>
      </c>
    </row>
    <row r="353" spans="2:65" s="1" customFormat="1" ht="37.9" customHeight="1">
      <c r="B353" s="128"/>
      <c r="C353" s="129" t="s">
        <v>742</v>
      </c>
      <c r="D353" s="129" t="s">
        <v>116</v>
      </c>
      <c r="E353" s="130" t="s">
        <v>743</v>
      </c>
      <c r="F353" s="131" t="s">
        <v>744</v>
      </c>
      <c r="G353" s="132" t="s">
        <v>166</v>
      </c>
      <c r="H353" s="133">
        <v>6.288</v>
      </c>
      <c r="I353" s="134"/>
      <c r="J353" s="135">
        <f>ROUND(I353*H353,2)</f>
        <v>0</v>
      </c>
      <c r="K353" s="131" t="s">
        <v>120</v>
      </c>
      <c r="L353" s="33"/>
      <c r="M353" s="136" t="s">
        <v>3</v>
      </c>
      <c r="N353" s="137" t="s">
        <v>44</v>
      </c>
      <c r="P353" s="138">
        <f>O353*H353</f>
        <v>0</v>
      </c>
      <c r="Q353" s="138">
        <v>0.0001</v>
      </c>
      <c r="R353" s="138">
        <f>Q353*H353</f>
        <v>0.0006288000000000001</v>
      </c>
      <c r="S353" s="138">
        <v>0</v>
      </c>
      <c r="T353" s="139">
        <f>S353*H353</f>
        <v>0</v>
      </c>
      <c r="AR353" s="140" t="s">
        <v>167</v>
      </c>
      <c r="AT353" s="140" t="s">
        <v>116</v>
      </c>
      <c r="AU353" s="140" t="s">
        <v>135</v>
      </c>
      <c r="AY353" s="18" t="s">
        <v>113</v>
      </c>
      <c r="BE353" s="141">
        <f>IF(N353="základní",J353,0)</f>
        <v>0</v>
      </c>
      <c r="BF353" s="141">
        <f>IF(N353="snížená",J353,0)</f>
        <v>0</v>
      </c>
      <c r="BG353" s="141">
        <f>IF(N353="zákl. přenesená",J353,0)</f>
        <v>0</v>
      </c>
      <c r="BH353" s="141">
        <f>IF(N353="sníž. přenesená",J353,0)</f>
        <v>0</v>
      </c>
      <c r="BI353" s="141">
        <f>IF(N353="nulová",J353,0)</f>
        <v>0</v>
      </c>
      <c r="BJ353" s="18" t="s">
        <v>78</v>
      </c>
      <c r="BK353" s="141">
        <f>ROUND(I353*H353,2)</f>
        <v>0</v>
      </c>
      <c r="BL353" s="18" t="s">
        <v>167</v>
      </c>
      <c r="BM353" s="140" t="s">
        <v>745</v>
      </c>
    </row>
    <row r="354" spans="2:47" s="1" customFormat="1" ht="11.25">
      <c r="B354" s="33"/>
      <c r="D354" s="142" t="s">
        <v>123</v>
      </c>
      <c r="F354" s="143" t="s">
        <v>746</v>
      </c>
      <c r="I354" s="144"/>
      <c r="L354" s="33"/>
      <c r="M354" s="145"/>
      <c r="T354" s="54"/>
      <c r="AT354" s="18" t="s">
        <v>123</v>
      </c>
      <c r="AU354" s="18" t="s">
        <v>135</v>
      </c>
    </row>
    <row r="355" spans="2:63" s="11" customFormat="1" ht="20.85" customHeight="1">
      <c r="B355" s="116"/>
      <c r="D355" s="117" t="s">
        <v>72</v>
      </c>
      <c r="E355" s="126" t="s">
        <v>747</v>
      </c>
      <c r="F355" s="126" t="s">
        <v>748</v>
      </c>
      <c r="I355" s="119"/>
      <c r="J355" s="127">
        <f>BK355</f>
        <v>0</v>
      </c>
      <c r="L355" s="116"/>
      <c r="M355" s="121"/>
      <c r="P355" s="122">
        <f>SUM(P356:P371)</f>
        <v>0</v>
      </c>
      <c r="R355" s="122">
        <f>SUM(R356:R371)</f>
        <v>0.6972451681999999</v>
      </c>
      <c r="T355" s="123">
        <f>SUM(T356:T371)</f>
        <v>0</v>
      </c>
      <c r="AR355" s="117" t="s">
        <v>82</v>
      </c>
      <c r="AT355" s="124" t="s">
        <v>72</v>
      </c>
      <c r="AU355" s="124" t="s">
        <v>82</v>
      </c>
      <c r="AY355" s="117" t="s">
        <v>113</v>
      </c>
      <c r="BK355" s="125">
        <f>SUM(BK356:BK371)</f>
        <v>0</v>
      </c>
    </row>
    <row r="356" spans="2:65" s="1" customFormat="1" ht="62.65" customHeight="1">
      <c r="B356" s="128"/>
      <c r="C356" s="129" t="s">
        <v>749</v>
      </c>
      <c r="D356" s="129" t="s">
        <v>116</v>
      </c>
      <c r="E356" s="130" t="s">
        <v>750</v>
      </c>
      <c r="F356" s="131" t="s">
        <v>751</v>
      </c>
      <c r="G356" s="132" t="s">
        <v>166</v>
      </c>
      <c r="H356" s="133">
        <v>14.662</v>
      </c>
      <c r="I356" s="134"/>
      <c r="J356" s="135">
        <f>ROUND(I356*H356,2)</f>
        <v>0</v>
      </c>
      <c r="K356" s="131" t="s">
        <v>120</v>
      </c>
      <c r="L356" s="33"/>
      <c r="M356" s="136" t="s">
        <v>3</v>
      </c>
      <c r="N356" s="137" t="s">
        <v>44</v>
      </c>
      <c r="P356" s="138">
        <f>O356*H356</f>
        <v>0</v>
      </c>
      <c r="Q356" s="138">
        <v>0.045704</v>
      </c>
      <c r="R356" s="138">
        <f>Q356*H356</f>
        <v>0.670112048</v>
      </c>
      <c r="S356" s="138">
        <v>0</v>
      </c>
      <c r="T356" s="139">
        <f>S356*H356</f>
        <v>0</v>
      </c>
      <c r="AR356" s="140" t="s">
        <v>167</v>
      </c>
      <c r="AT356" s="140" t="s">
        <v>116</v>
      </c>
      <c r="AU356" s="140" t="s">
        <v>135</v>
      </c>
      <c r="AY356" s="18" t="s">
        <v>113</v>
      </c>
      <c r="BE356" s="141">
        <f>IF(N356="základní",J356,0)</f>
        <v>0</v>
      </c>
      <c r="BF356" s="141">
        <f>IF(N356="snížená",J356,0)</f>
        <v>0</v>
      </c>
      <c r="BG356" s="141">
        <f>IF(N356="zákl. přenesená",J356,0)</f>
        <v>0</v>
      </c>
      <c r="BH356" s="141">
        <f>IF(N356="sníž. přenesená",J356,0)</f>
        <v>0</v>
      </c>
      <c r="BI356" s="141">
        <f>IF(N356="nulová",J356,0)</f>
        <v>0</v>
      </c>
      <c r="BJ356" s="18" t="s">
        <v>78</v>
      </c>
      <c r="BK356" s="141">
        <f>ROUND(I356*H356,2)</f>
        <v>0</v>
      </c>
      <c r="BL356" s="18" t="s">
        <v>167</v>
      </c>
      <c r="BM356" s="140" t="s">
        <v>752</v>
      </c>
    </row>
    <row r="357" spans="2:47" s="1" customFormat="1" ht="11.25">
      <c r="B357" s="33"/>
      <c r="D357" s="142" t="s">
        <v>123</v>
      </c>
      <c r="F357" s="143" t="s">
        <v>753</v>
      </c>
      <c r="I357" s="144"/>
      <c r="L357" s="33"/>
      <c r="M357" s="145"/>
      <c r="T357" s="54"/>
      <c r="AT357" s="18" t="s">
        <v>123</v>
      </c>
      <c r="AU357" s="18" t="s">
        <v>135</v>
      </c>
    </row>
    <row r="358" spans="2:51" s="12" customFormat="1" ht="11.25">
      <c r="B358" s="146"/>
      <c r="D358" s="147" t="s">
        <v>125</v>
      </c>
      <c r="E358" s="148" t="s">
        <v>3</v>
      </c>
      <c r="F358" s="149" t="s">
        <v>754</v>
      </c>
      <c r="H358" s="150">
        <v>6.16</v>
      </c>
      <c r="I358" s="151"/>
      <c r="L358" s="146"/>
      <c r="M358" s="152"/>
      <c r="T358" s="153"/>
      <c r="AT358" s="148" t="s">
        <v>125</v>
      </c>
      <c r="AU358" s="148" t="s">
        <v>135</v>
      </c>
      <c r="AV358" s="12" t="s">
        <v>82</v>
      </c>
      <c r="AW358" s="12" t="s">
        <v>34</v>
      </c>
      <c r="AX358" s="12" t="s">
        <v>73</v>
      </c>
      <c r="AY358" s="148" t="s">
        <v>113</v>
      </c>
    </row>
    <row r="359" spans="2:51" s="12" customFormat="1" ht="11.25">
      <c r="B359" s="146"/>
      <c r="D359" s="147" t="s">
        <v>125</v>
      </c>
      <c r="E359" s="148" t="s">
        <v>3</v>
      </c>
      <c r="F359" s="149" t="s">
        <v>755</v>
      </c>
      <c r="H359" s="150">
        <v>10.32</v>
      </c>
      <c r="I359" s="151"/>
      <c r="L359" s="146"/>
      <c r="M359" s="152"/>
      <c r="T359" s="153"/>
      <c r="AT359" s="148" t="s">
        <v>125</v>
      </c>
      <c r="AU359" s="148" t="s">
        <v>135</v>
      </c>
      <c r="AV359" s="12" t="s">
        <v>82</v>
      </c>
      <c r="AW359" s="12" t="s">
        <v>34</v>
      </c>
      <c r="AX359" s="12" t="s">
        <v>73</v>
      </c>
      <c r="AY359" s="148" t="s">
        <v>113</v>
      </c>
    </row>
    <row r="360" spans="2:51" s="12" customFormat="1" ht="11.25">
      <c r="B360" s="146"/>
      <c r="D360" s="147" t="s">
        <v>125</v>
      </c>
      <c r="E360" s="148" t="s">
        <v>3</v>
      </c>
      <c r="F360" s="149" t="s">
        <v>756</v>
      </c>
      <c r="H360" s="150">
        <v>-1.818</v>
      </c>
      <c r="I360" s="151"/>
      <c r="L360" s="146"/>
      <c r="M360" s="152"/>
      <c r="T360" s="153"/>
      <c r="AT360" s="148" t="s">
        <v>125</v>
      </c>
      <c r="AU360" s="148" t="s">
        <v>135</v>
      </c>
      <c r="AV360" s="12" t="s">
        <v>82</v>
      </c>
      <c r="AW360" s="12" t="s">
        <v>34</v>
      </c>
      <c r="AX360" s="12" t="s">
        <v>73</v>
      </c>
      <c r="AY360" s="148" t="s">
        <v>113</v>
      </c>
    </row>
    <row r="361" spans="2:51" s="13" customFormat="1" ht="11.25">
      <c r="B361" s="154"/>
      <c r="D361" s="147" t="s">
        <v>125</v>
      </c>
      <c r="E361" s="155" t="s">
        <v>3</v>
      </c>
      <c r="F361" s="156" t="s">
        <v>128</v>
      </c>
      <c r="H361" s="157">
        <v>14.662</v>
      </c>
      <c r="I361" s="158"/>
      <c r="L361" s="154"/>
      <c r="M361" s="159"/>
      <c r="T361" s="160"/>
      <c r="AT361" s="155" t="s">
        <v>125</v>
      </c>
      <c r="AU361" s="155" t="s">
        <v>135</v>
      </c>
      <c r="AV361" s="13" t="s">
        <v>121</v>
      </c>
      <c r="AW361" s="13" t="s">
        <v>34</v>
      </c>
      <c r="AX361" s="13" t="s">
        <v>78</v>
      </c>
      <c r="AY361" s="155" t="s">
        <v>113</v>
      </c>
    </row>
    <row r="362" spans="2:65" s="1" customFormat="1" ht="44.25" customHeight="1">
      <c r="B362" s="128"/>
      <c r="C362" s="129" t="s">
        <v>757</v>
      </c>
      <c r="D362" s="129" t="s">
        <v>116</v>
      </c>
      <c r="E362" s="130" t="s">
        <v>758</v>
      </c>
      <c r="F362" s="131" t="s">
        <v>759</v>
      </c>
      <c r="G362" s="132" t="s">
        <v>166</v>
      </c>
      <c r="H362" s="133">
        <v>14.662</v>
      </c>
      <c r="I362" s="134"/>
      <c r="J362" s="135">
        <f>ROUND(I362*H362,2)</f>
        <v>0</v>
      </c>
      <c r="K362" s="131" t="s">
        <v>120</v>
      </c>
      <c r="L362" s="33"/>
      <c r="M362" s="136" t="s">
        <v>3</v>
      </c>
      <c r="N362" s="137" t="s">
        <v>44</v>
      </c>
      <c r="P362" s="138">
        <f>O362*H362</f>
        <v>0</v>
      </c>
      <c r="Q362" s="138">
        <v>0.0002</v>
      </c>
      <c r="R362" s="138">
        <f>Q362*H362</f>
        <v>0.0029324000000000004</v>
      </c>
      <c r="S362" s="138">
        <v>0</v>
      </c>
      <c r="T362" s="139">
        <f>S362*H362</f>
        <v>0</v>
      </c>
      <c r="AR362" s="140" t="s">
        <v>167</v>
      </c>
      <c r="AT362" s="140" t="s">
        <v>116</v>
      </c>
      <c r="AU362" s="140" t="s">
        <v>135</v>
      </c>
      <c r="AY362" s="18" t="s">
        <v>113</v>
      </c>
      <c r="BE362" s="141">
        <f>IF(N362="základní",J362,0)</f>
        <v>0</v>
      </c>
      <c r="BF362" s="141">
        <f>IF(N362="snížená",J362,0)</f>
        <v>0</v>
      </c>
      <c r="BG362" s="141">
        <f>IF(N362="zákl. přenesená",J362,0)</f>
        <v>0</v>
      </c>
      <c r="BH362" s="141">
        <f>IF(N362="sníž. přenesená",J362,0)</f>
        <v>0</v>
      </c>
      <c r="BI362" s="141">
        <f>IF(N362="nulová",J362,0)</f>
        <v>0</v>
      </c>
      <c r="BJ362" s="18" t="s">
        <v>78</v>
      </c>
      <c r="BK362" s="141">
        <f>ROUND(I362*H362,2)</f>
        <v>0</v>
      </c>
      <c r="BL362" s="18" t="s">
        <v>167</v>
      </c>
      <c r="BM362" s="140" t="s">
        <v>760</v>
      </c>
    </row>
    <row r="363" spans="2:47" s="1" customFormat="1" ht="11.25">
      <c r="B363" s="33"/>
      <c r="D363" s="142" t="s">
        <v>123</v>
      </c>
      <c r="F363" s="143" t="s">
        <v>761</v>
      </c>
      <c r="I363" s="144"/>
      <c r="L363" s="33"/>
      <c r="M363" s="145"/>
      <c r="T363" s="54"/>
      <c r="AT363" s="18" t="s">
        <v>123</v>
      </c>
      <c r="AU363" s="18" t="s">
        <v>135</v>
      </c>
    </row>
    <row r="364" spans="2:65" s="1" customFormat="1" ht="33" customHeight="1">
      <c r="B364" s="128"/>
      <c r="C364" s="129" t="s">
        <v>762</v>
      </c>
      <c r="D364" s="129" t="s">
        <v>116</v>
      </c>
      <c r="E364" s="130" t="s">
        <v>763</v>
      </c>
      <c r="F364" s="131" t="s">
        <v>764</v>
      </c>
      <c r="G364" s="132" t="s">
        <v>131</v>
      </c>
      <c r="H364" s="133">
        <v>1</v>
      </c>
      <c r="I364" s="134"/>
      <c r="J364" s="135">
        <f>ROUND(I364*H364,2)</f>
        <v>0</v>
      </c>
      <c r="K364" s="131" t="s">
        <v>120</v>
      </c>
      <c r="L364" s="33"/>
      <c r="M364" s="136" t="s">
        <v>3</v>
      </c>
      <c r="N364" s="137" t="s">
        <v>44</v>
      </c>
      <c r="P364" s="138">
        <f>O364*H364</f>
        <v>0</v>
      </c>
      <c r="Q364" s="138">
        <v>0.00022</v>
      </c>
      <c r="R364" s="138">
        <f>Q364*H364</f>
        <v>0.00022</v>
      </c>
      <c r="S364" s="138">
        <v>0</v>
      </c>
      <c r="T364" s="139">
        <f>S364*H364</f>
        <v>0</v>
      </c>
      <c r="AR364" s="140" t="s">
        <v>167</v>
      </c>
      <c r="AT364" s="140" t="s">
        <v>116</v>
      </c>
      <c r="AU364" s="140" t="s">
        <v>135</v>
      </c>
      <c r="AY364" s="18" t="s">
        <v>113</v>
      </c>
      <c r="BE364" s="141">
        <f>IF(N364="základní",J364,0)</f>
        <v>0</v>
      </c>
      <c r="BF364" s="141">
        <f>IF(N364="snížená",J364,0)</f>
        <v>0</v>
      </c>
      <c r="BG364" s="141">
        <f>IF(N364="zákl. přenesená",J364,0)</f>
        <v>0</v>
      </c>
      <c r="BH364" s="141">
        <f>IF(N364="sníž. přenesená",J364,0)</f>
        <v>0</v>
      </c>
      <c r="BI364" s="141">
        <f>IF(N364="nulová",J364,0)</f>
        <v>0</v>
      </c>
      <c r="BJ364" s="18" t="s">
        <v>78</v>
      </c>
      <c r="BK364" s="141">
        <f>ROUND(I364*H364,2)</f>
        <v>0</v>
      </c>
      <c r="BL364" s="18" t="s">
        <v>167</v>
      </c>
      <c r="BM364" s="140" t="s">
        <v>765</v>
      </c>
    </row>
    <row r="365" spans="2:47" s="1" customFormat="1" ht="11.25">
      <c r="B365" s="33"/>
      <c r="D365" s="142" t="s">
        <v>123</v>
      </c>
      <c r="F365" s="143" t="s">
        <v>766</v>
      </c>
      <c r="I365" s="144"/>
      <c r="L365" s="33"/>
      <c r="M365" s="145"/>
      <c r="T365" s="54"/>
      <c r="AT365" s="18" t="s">
        <v>123</v>
      </c>
      <c r="AU365" s="18" t="s">
        <v>135</v>
      </c>
    </row>
    <row r="366" spans="2:65" s="1" customFormat="1" ht="33" customHeight="1">
      <c r="B366" s="128"/>
      <c r="C366" s="166" t="s">
        <v>767</v>
      </c>
      <c r="D366" s="166" t="s">
        <v>352</v>
      </c>
      <c r="E366" s="167" t="s">
        <v>768</v>
      </c>
      <c r="F366" s="168" t="s">
        <v>769</v>
      </c>
      <c r="G366" s="169" t="s">
        <v>131</v>
      </c>
      <c r="H366" s="170">
        <v>1</v>
      </c>
      <c r="I366" s="171"/>
      <c r="J366" s="172">
        <f>ROUND(I366*H366,2)</f>
        <v>0</v>
      </c>
      <c r="K366" s="168" t="s">
        <v>120</v>
      </c>
      <c r="L366" s="173"/>
      <c r="M366" s="174" t="s">
        <v>3</v>
      </c>
      <c r="N366" s="175" t="s">
        <v>44</v>
      </c>
      <c r="P366" s="138">
        <f>O366*H366</f>
        <v>0</v>
      </c>
      <c r="Q366" s="138">
        <v>0.01834</v>
      </c>
      <c r="R366" s="138">
        <f>Q366*H366</f>
        <v>0.01834</v>
      </c>
      <c r="S366" s="138">
        <v>0</v>
      </c>
      <c r="T366" s="139">
        <f>S366*H366</f>
        <v>0</v>
      </c>
      <c r="AR366" s="140" t="s">
        <v>495</v>
      </c>
      <c r="AT366" s="140" t="s">
        <v>352</v>
      </c>
      <c r="AU366" s="140" t="s">
        <v>135</v>
      </c>
      <c r="AY366" s="18" t="s">
        <v>113</v>
      </c>
      <c r="BE366" s="141">
        <f>IF(N366="základní",J366,0)</f>
        <v>0</v>
      </c>
      <c r="BF366" s="141">
        <f>IF(N366="snížená",J366,0)</f>
        <v>0</v>
      </c>
      <c r="BG366" s="141">
        <f>IF(N366="zákl. přenesená",J366,0)</f>
        <v>0</v>
      </c>
      <c r="BH366" s="141">
        <f>IF(N366="sníž. přenesená",J366,0)</f>
        <v>0</v>
      </c>
      <c r="BI366" s="141">
        <f>IF(N366="nulová",J366,0)</f>
        <v>0</v>
      </c>
      <c r="BJ366" s="18" t="s">
        <v>78</v>
      </c>
      <c r="BK366" s="141">
        <f>ROUND(I366*H366,2)</f>
        <v>0</v>
      </c>
      <c r="BL366" s="18" t="s">
        <v>167</v>
      </c>
      <c r="BM366" s="140" t="s">
        <v>770</v>
      </c>
    </row>
    <row r="367" spans="2:65" s="1" customFormat="1" ht="37.9" customHeight="1">
      <c r="B367" s="128"/>
      <c r="C367" s="129" t="s">
        <v>771</v>
      </c>
      <c r="D367" s="129" t="s">
        <v>116</v>
      </c>
      <c r="E367" s="130" t="s">
        <v>772</v>
      </c>
      <c r="F367" s="131" t="s">
        <v>773</v>
      </c>
      <c r="G367" s="132" t="s">
        <v>131</v>
      </c>
      <c r="H367" s="133">
        <v>1</v>
      </c>
      <c r="I367" s="134"/>
      <c r="J367" s="135">
        <f>ROUND(I367*H367,2)</f>
        <v>0</v>
      </c>
      <c r="K367" s="131" t="s">
        <v>120</v>
      </c>
      <c r="L367" s="33"/>
      <c r="M367" s="136" t="s">
        <v>3</v>
      </c>
      <c r="N367" s="137" t="s">
        <v>44</v>
      </c>
      <c r="P367" s="138">
        <f>O367*H367</f>
        <v>0</v>
      </c>
      <c r="Q367" s="138">
        <v>0.005276</v>
      </c>
      <c r="R367" s="138">
        <f>Q367*H367</f>
        <v>0.005276</v>
      </c>
      <c r="S367" s="138">
        <v>0</v>
      </c>
      <c r="T367" s="139">
        <f>S367*H367</f>
        <v>0</v>
      </c>
      <c r="AR367" s="140" t="s">
        <v>167</v>
      </c>
      <c r="AT367" s="140" t="s">
        <v>116</v>
      </c>
      <c r="AU367" s="140" t="s">
        <v>135</v>
      </c>
      <c r="AY367" s="18" t="s">
        <v>113</v>
      </c>
      <c r="BE367" s="141">
        <f>IF(N367="základní",J367,0)</f>
        <v>0</v>
      </c>
      <c r="BF367" s="141">
        <f>IF(N367="snížená",J367,0)</f>
        <v>0</v>
      </c>
      <c r="BG367" s="141">
        <f>IF(N367="zákl. přenesená",J367,0)</f>
        <v>0</v>
      </c>
      <c r="BH367" s="141">
        <f>IF(N367="sníž. přenesená",J367,0)</f>
        <v>0</v>
      </c>
      <c r="BI367" s="141">
        <f>IF(N367="nulová",J367,0)</f>
        <v>0</v>
      </c>
      <c r="BJ367" s="18" t="s">
        <v>78</v>
      </c>
      <c r="BK367" s="141">
        <f>ROUND(I367*H367,2)</f>
        <v>0</v>
      </c>
      <c r="BL367" s="18" t="s">
        <v>167</v>
      </c>
      <c r="BM367" s="140" t="s">
        <v>774</v>
      </c>
    </row>
    <row r="368" spans="2:47" s="1" customFormat="1" ht="11.25">
      <c r="B368" s="33"/>
      <c r="D368" s="142" t="s">
        <v>123</v>
      </c>
      <c r="F368" s="143" t="s">
        <v>775</v>
      </c>
      <c r="I368" s="144"/>
      <c r="L368" s="33"/>
      <c r="M368" s="145"/>
      <c r="T368" s="54"/>
      <c r="AT368" s="18" t="s">
        <v>123</v>
      </c>
      <c r="AU368" s="18" t="s">
        <v>135</v>
      </c>
    </row>
    <row r="369" spans="2:65" s="1" customFormat="1" ht="24.2" customHeight="1">
      <c r="B369" s="128"/>
      <c r="C369" s="129" t="s">
        <v>776</v>
      </c>
      <c r="D369" s="129" t="s">
        <v>116</v>
      </c>
      <c r="E369" s="130" t="s">
        <v>777</v>
      </c>
      <c r="F369" s="131" t="s">
        <v>778</v>
      </c>
      <c r="G369" s="132" t="s">
        <v>166</v>
      </c>
      <c r="H369" s="133">
        <v>2.964</v>
      </c>
      <c r="I369" s="134"/>
      <c r="J369" s="135">
        <f>ROUND(I369*H369,2)</f>
        <v>0</v>
      </c>
      <c r="K369" s="131" t="s">
        <v>120</v>
      </c>
      <c r="L369" s="33"/>
      <c r="M369" s="136" t="s">
        <v>3</v>
      </c>
      <c r="N369" s="137" t="s">
        <v>44</v>
      </c>
      <c r="P369" s="138">
        <f>O369*H369</f>
        <v>0</v>
      </c>
      <c r="Q369" s="138">
        <v>0.00012305</v>
      </c>
      <c r="R369" s="138">
        <f>Q369*H369</f>
        <v>0.00036472020000000003</v>
      </c>
      <c r="S369" s="138">
        <v>0</v>
      </c>
      <c r="T369" s="139">
        <f>S369*H369</f>
        <v>0</v>
      </c>
      <c r="AR369" s="140" t="s">
        <v>167</v>
      </c>
      <c r="AT369" s="140" t="s">
        <v>116</v>
      </c>
      <c r="AU369" s="140" t="s">
        <v>135</v>
      </c>
      <c r="AY369" s="18" t="s">
        <v>113</v>
      </c>
      <c r="BE369" s="141">
        <f>IF(N369="základní",J369,0)</f>
        <v>0</v>
      </c>
      <c r="BF369" s="141">
        <f>IF(N369="snížená",J369,0)</f>
        <v>0</v>
      </c>
      <c r="BG369" s="141">
        <f>IF(N369="zákl. přenesená",J369,0)</f>
        <v>0</v>
      </c>
      <c r="BH369" s="141">
        <f>IF(N369="sníž. přenesená",J369,0)</f>
        <v>0</v>
      </c>
      <c r="BI369" s="141">
        <f>IF(N369="nulová",J369,0)</f>
        <v>0</v>
      </c>
      <c r="BJ369" s="18" t="s">
        <v>78</v>
      </c>
      <c r="BK369" s="141">
        <f>ROUND(I369*H369,2)</f>
        <v>0</v>
      </c>
      <c r="BL369" s="18" t="s">
        <v>167</v>
      </c>
      <c r="BM369" s="140" t="s">
        <v>779</v>
      </c>
    </row>
    <row r="370" spans="2:47" s="1" customFormat="1" ht="11.25">
      <c r="B370" s="33"/>
      <c r="D370" s="142" t="s">
        <v>123</v>
      </c>
      <c r="F370" s="143" t="s">
        <v>780</v>
      </c>
      <c r="I370" s="144"/>
      <c r="L370" s="33"/>
      <c r="M370" s="145"/>
      <c r="T370" s="54"/>
      <c r="AT370" s="18" t="s">
        <v>123</v>
      </c>
      <c r="AU370" s="18" t="s">
        <v>135</v>
      </c>
    </row>
    <row r="371" spans="2:51" s="12" customFormat="1" ht="11.25">
      <c r="B371" s="146"/>
      <c r="D371" s="147" t="s">
        <v>125</v>
      </c>
      <c r="E371" s="148" t="s">
        <v>3</v>
      </c>
      <c r="F371" s="149" t="s">
        <v>781</v>
      </c>
      <c r="H371" s="150">
        <v>2.964</v>
      </c>
      <c r="I371" s="151"/>
      <c r="L371" s="146"/>
      <c r="M371" s="152"/>
      <c r="T371" s="153"/>
      <c r="AT371" s="148" t="s">
        <v>125</v>
      </c>
      <c r="AU371" s="148" t="s">
        <v>135</v>
      </c>
      <c r="AV371" s="12" t="s">
        <v>82</v>
      </c>
      <c r="AW371" s="12" t="s">
        <v>34</v>
      </c>
      <c r="AX371" s="12" t="s">
        <v>78</v>
      </c>
      <c r="AY371" s="148" t="s">
        <v>113</v>
      </c>
    </row>
    <row r="372" spans="2:63" s="11" customFormat="1" ht="20.85" customHeight="1">
      <c r="B372" s="116"/>
      <c r="D372" s="117" t="s">
        <v>72</v>
      </c>
      <c r="E372" s="126" t="s">
        <v>782</v>
      </c>
      <c r="F372" s="126" t="s">
        <v>783</v>
      </c>
      <c r="I372" s="119"/>
      <c r="J372" s="127">
        <f>BK372</f>
        <v>0</v>
      </c>
      <c r="L372" s="116"/>
      <c r="M372" s="121"/>
      <c r="P372" s="122">
        <f>SUM(P373:P388)</f>
        <v>0</v>
      </c>
      <c r="R372" s="122">
        <f>SUM(R373:R388)</f>
        <v>0.022252760000000003</v>
      </c>
      <c r="T372" s="123">
        <f>SUM(T373:T388)</f>
        <v>0</v>
      </c>
      <c r="AR372" s="117" t="s">
        <v>82</v>
      </c>
      <c r="AT372" s="124" t="s">
        <v>72</v>
      </c>
      <c r="AU372" s="124" t="s">
        <v>82</v>
      </c>
      <c r="AY372" s="117" t="s">
        <v>113</v>
      </c>
      <c r="BK372" s="125">
        <f>SUM(BK373:BK388)</f>
        <v>0</v>
      </c>
    </row>
    <row r="373" spans="2:65" s="1" customFormat="1" ht="24.2" customHeight="1">
      <c r="B373" s="128"/>
      <c r="C373" s="129" t="s">
        <v>784</v>
      </c>
      <c r="D373" s="129" t="s">
        <v>116</v>
      </c>
      <c r="E373" s="130" t="s">
        <v>785</v>
      </c>
      <c r="F373" s="131" t="s">
        <v>786</v>
      </c>
      <c r="G373" s="132" t="s">
        <v>265</v>
      </c>
      <c r="H373" s="133">
        <v>10.4</v>
      </c>
      <c r="I373" s="134"/>
      <c r="J373" s="135">
        <f>ROUND(I373*H373,2)</f>
        <v>0</v>
      </c>
      <c r="K373" s="131" t="s">
        <v>198</v>
      </c>
      <c r="L373" s="33"/>
      <c r="M373" s="136" t="s">
        <v>3</v>
      </c>
      <c r="N373" s="137" t="s">
        <v>44</v>
      </c>
      <c r="P373" s="138">
        <f>O373*H373</f>
        <v>0</v>
      </c>
      <c r="Q373" s="138">
        <v>0</v>
      </c>
      <c r="R373" s="138">
        <f>Q373*H373</f>
        <v>0</v>
      </c>
      <c r="S373" s="138">
        <v>0</v>
      </c>
      <c r="T373" s="139">
        <f>S373*H373</f>
        <v>0</v>
      </c>
      <c r="AR373" s="140" t="s">
        <v>167</v>
      </c>
      <c r="AT373" s="140" t="s">
        <v>116</v>
      </c>
      <c r="AU373" s="140" t="s">
        <v>135</v>
      </c>
      <c r="AY373" s="18" t="s">
        <v>113</v>
      </c>
      <c r="BE373" s="141">
        <f>IF(N373="základní",J373,0)</f>
        <v>0</v>
      </c>
      <c r="BF373" s="141">
        <f>IF(N373="snížená",J373,0)</f>
        <v>0</v>
      </c>
      <c r="BG373" s="141">
        <f>IF(N373="zákl. přenesená",J373,0)</f>
        <v>0</v>
      </c>
      <c r="BH373" s="141">
        <f>IF(N373="sníž. přenesená",J373,0)</f>
        <v>0</v>
      </c>
      <c r="BI373" s="141">
        <f>IF(N373="nulová",J373,0)</f>
        <v>0</v>
      </c>
      <c r="BJ373" s="18" t="s">
        <v>78</v>
      </c>
      <c r="BK373" s="141">
        <f>ROUND(I373*H373,2)</f>
        <v>0</v>
      </c>
      <c r="BL373" s="18" t="s">
        <v>167</v>
      </c>
      <c r="BM373" s="140" t="s">
        <v>787</v>
      </c>
    </row>
    <row r="374" spans="2:51" s="12" customFormat="1" ht="11.25">
      <c r="B374" s="146"/>
      <c r="D374" s="147" t="s">
        <v>125</v>
      </c>
      <c r="E374" s="148" t="s">
        <v>3</v>
      </c>
      <c r="F374" s="149" t="s">
        <v>273</v>
      </c>
      <c r="H374" s="150">
        <v>10.4</v>
      </c>
      <c r="I374" s="151"/>
      <c r="L374" s="146"/>
      <c r="M374" s="152"/>
      <c r="T374" s="153"/>
      <c r="AT374" s="148" t="s">
        <v>125</v>
      </c>
      <c r="AU374" s="148" t="s">
        <v>135</v>
      </c>
      <c r="AV374" s="12" t="s">
        <v>82</v>
      </c>
      <c r="AW374" s="12" t="s">
        <v>34</v>
      </c>
      <c r="AX374" s="12" t="s">
        <v>73</v>
      </c>
      <c r="AY374" s="148" t="s">
        <v>113</v>
      </c>
    </row>
    <row r="375" spans="2:51" s="13" customFormat="1" ht="11.25">
      <c r="B375" s="154"/>
      <c r="D375" s="147" t="s">
        <v>125</v>
      </c>
      <c r="E375" s="155" t="s">
        <v>3</v>
      </c>
      <c r="F375" s="156" t="s">
        <v>128</v>
      </c>
      <c r="H375" s="157">
        <v>10.4</v>
      </c>
      <c r="I375" s="158"/>
      <c r="L375" s="154"/>
      <c r="M375" s="159"/>
      <c r="T375" s="160"/>
      <c r="AT375" s="155" t="s">
        <v>125</v>
      </c>
      <c r="AU375" s="155" t="s">
        <v>135</v>
      </c>
      <c r="AV375" s="13" t="s">
        <v>121</v>
      </c>
      <c r="AW375" s="13" t="s">
        <v>34</v>
      </c>
      <c r="AX375" s="13" t="s">
        <v>78</v>
      </c>
      <c r="AY375" s="155" t="s">
        <v>113</v>
      </c>
    </row>
    <row r="376" spans="2:65" s="1" customFormat="1" ht="24.2" customHeight="1">
      <c r="B376" s="128"/>
      <c r="C376" s="166" t="s">
        <v>788</v>
      </c>
      <c r="D376" s="166" t="s">
        <v>352</v>
      </c>
      <c r="E376" s="167" t="s">
        <v>789</v>
      </c>
      <c r="F376" s="168" t="s">
        <v>790</v>
      </c>
      <c r="G376" s="169" t="s">
        <v>180</v>
      </c>
      <c r="H376" s="170">
        <v>11.44</v>
      </c>
      <c r="I376" s="171"/>
      <c r="J376" s="172">
        <f>ROUND(I376*H376,2)</f>
        <v>0</v>
      </c>
      <c r="K376" s="168" t="s">
        <v>120</v>
      </c>
      <c r="L376" s="173"/>
      <c r="M376" s="174" t="s">
        <v>3</v>
      </c>
      <c r="N376" s="175" t="s">
        <v>44</v>
      </c>
      <c r="P376" s="138">
        <f>O376*H376</f>
        <v>0</v>
      </c>
      <c r="Q376" s="138">
        <v>0.00103</v>
      </c>
      <c r="R376" s="138">
        <f>Q376*H376</f>
        <v>0.0117832</v>
      </c>
      <c r="S376" s="138">
        <v>0</v>
      </c>
      <c r="T376" s="139">
        <f>S376*H376</f>
        <v>0</v>
      </c>
      <c r="AR376" s="140" t="s">
        <v>495</v>
      </c>
      <c r="AT376" s="140" t="s">
        <v>352</v>
      </c>
      <c r="AU376" s="140" t="s">
        <v>135</v>
      </c>
      <c r="AY376" s="18" t="s">
        <v>113</v>
      </c>
      <c r="BE376" s="141">
        <f>IF(N376="základní",J376,0)</f>
        <v>0</v>
      </c>
      <c r="BF376" s="141">
        <f>IF(N376="snížená",J376,0)</f>
        <v>0</v>
      </c>
      <c r="BG376" s="141">
        <f>IF(N376="zákl. přenesená",J376,0)</f>
        <v>0</v>
      </c>
      <c r="BH376" s="141">
        <f>IF(N376="sníž. přenesená",J376,0)</f>
        <v>0</v>
      </c>
      <c r="BI376" s="141">
        <f>IF(N376="nulová",J376,0)</f>
        <v>0</v>
      </c>
      <c r="BJ376" s="18" t="s">
        <v>78</v>
      </c>
      <c r="BK376" s="141">
        <f>ROUND(I376*H376,2)</f>
        <v>0</v>
      </c>
      <c r="BL376" s="18" t="s">
        <v>167</v>
      </c>
      <c r="BM376" s="140" t="s">
        <v>791</v>
      </c>
    </row>
    <row r="377" spans="2:51" s="12" customFormat="1" ht="11.25">
      <c r="B377" s="146"/>
      <c r="D377" s="147" t="s">
        <v>125</v>
      </c>
      <c r="F377" s="149" t="s">
        <v>792</v>
      </c>
      <c r="H377" s="150">
        <v>11.44</v>
      </c>
      <c r="I377" s="151"/>
      <c r="L377" s="146"/>
      <c r="M377" s="152"/>
      <c r="T377" s="153"/>
      <c r="AT377" s="148" t="s">
        <v>125</v>
      </c>
      <c r="AU377" s="148" t="s">
        <v>135</v>
      </c>
      <c r="AV377" s="12" t="s">
        <v>82</v>
      </c>
      <c r="AW377" s="12" t="s">
        <v>4</v>
      </c>
      <c r="AX377" s="12" t="s">
        <v>78</v>
      </c>
      <c r="AY377" s="148" t="s">
        <v>113</v>
      </c>
    </row>
    <row r="378" spans="2:65" s="1" customFormat="1" ht="44.25" customHeight="1">
      <c r="B378" s="128"/>
      <c r="C378" s="129" t="s">
        <v>793</v>
      </c>
      <c r="D378" s="129" t="s">
        <v>116</v>
      </c>
      <c r="E378" s="130" t="s">
        <v>794</v>
      </c>
      <c r="F378" s="131" t="s">
        <v>795</v>
      </c>
      <c r="G378" s="132" t="s">
        <v>166</v>
      </c>
      <c r="H378" s="133">
        <v>6.288</v>
      </c>
      <c r="I378" s="134"/>
      <c r="J378" s="135">
        <f>ROUND(I378*H378,2)</f>
        <v>0</v>
      </c>
      <c r="K378" s="131" t="s">
        <v>120</v>
      </c>
      <c r="L378" s="33"/>
      <c r="M378" s="136" t="s">
        <v>3</v>
      </c>
      <c r="N378" s="137" t="s">
        <v>44</v>
      </c>
      <c r="P378" s="138">
        <f>O378*H378</f>
        <v>0</v>
      </c>
      <c r="Q378" s="138">
        <v>0</v>
      </c>
      <c r="R378" s="138">
        <f>Q378*H378</f>
        <v>0</v>
      </c>
      <c r="S378" s="138">
        <v>0</v>
      </c>
      <c r="T378" s="139">
        <f>S378*H378</f>
        <v>0</v>
      </c>
      <c r="AR378" s="140" t="s">
        <v>167</v>
      </c>
      <c r="AT378" s="140" t="s">
        <v>116</v>
      </c>
      <c r="AU378" s="140" t="s">
        <v>135</v>
      </c>
      <c r="AY378" s="18" t="s">
        <v>113</v>
      </c>
      <c r="BE378" s="141">
        <f>IF(N378="základní",J378,0)</f>
        <v>0</v>
      </c>
      <c r="BF378" s="141">
        <f>IF(N378="snížená",J378,0)</f>
        <v>0</v>
      </c>
      <c r="BG378" s="141">
        <f>IF(N378="zákl. přenesená",J378,0)</f>
        <v>0</v>
      </c>
      <c r="BH378" s="141">
        <f>IF(N378="sníž. přenesená",J378,0)</f>
        <v>0</v>
      </c>
      <c r="BI378" s="141">
        <f>IF(N378="nulová",J378,0)</f>
        <v>0</v>
      </c>
      <c r="BJ378" s="18" t="s">
        <v>78</v>
      </c>
      <c r="BK378" s="141">
        <f>ROUND(I378*H378,2)</f>
        <v>0</v>
      </c>
      <c r="BL378" s="18" t="s">
        <v>167</v>
      </c>
      <c r="BM378" s="140" t="s">
        <v>796</v>
      </c>
    </row>
    <row r="379" spans="2:47" s="1" customFormat="1" ht="11.25">
      <c r="B379" s="33"/>
      <c r="D379" s="142" t="s">
        <v>123</v>
      </c>
      <c r="F379" s="143" t="s">
        <v>797</v>
      </c>
      <c r="I379" s="144"/>
      <c r="L379" s="33"/>
      <c r="M379" s="145"/>
      <c r="T379" s="54"/>
      <c r="AT379" s="18" t="s">
        <v>123</v>
      </c>
      <c r="AU379" s="18" t="s">
        <v>135</v>
      </c>
    </row>
    <row r="380" spans="2:51" s="12" customFormat="1" ht="11.25">
      <c r="B380" s="146"/>
      <c r="D380" s="147" t="s">
        <v>125</v>
      </c>
      <c r="E380" s="148" t="s">
        <v>3</v>
      </c>
      <c r="F380" s="149" t="s">
        <v>291</v>
      </c>
      <c r="H380" s="150">
        <v>6.288</v>
      </c>
      <c r="I380" s="151"/>
      <c r="L380" s="146"/>
      <c r="M380" s="152"/>
      <c r="T380" s="153"/>
      <c r="AT380" s="148" t="s">
        <v>125</v>
      </c>
      <c r="AU380" s="148" t="s">
        <v>135</v>
      </c>
      <c r="AV380" s="12" t="s">
        <v>82</v>
      </c>
      <c r="AW380" s="12" t="s">
        <v>34</v>
      </c>
      <c r="AX380" s="12" t="s">
        <v>78</v>
      </c>
      <c r="AY380" s="148" t="s">
        <v>113</v>
      </c>
    </row>
    <row r="381" spans="2:65" s="1" customFormat="1" ht="24.2" customHeight="1">
      <c r="B381" s="128"/>
      <c r="C381" s="166" t="s">
        <v>798</v>
      </c>
      <c r="D381" s="166" t="s">
        <v>352</v>
      </c>
      <c r="E381" s="167" t="s">
        <v>799</v>
      </c>
      <c r="F381" s="168" t="s">
        <v>800</v>
      </c>
      <c r="G381" s="169" t="s">
        <v>166</v>
      </c>
      <c r="H381" s="170">
        <v>7.546</v>
      </c>
      <c r="I381" s="171"/>
      <c r="J381" s="172">
        <f>ROUND(I381*H381,2)</f>
        <v>0</v>
      </c>
      <c r="K381" s="168" t="s">
        <v>120</v>
      </c>
      <c r="L381" s="173"/>
      <c r="M381" s="174" t="s">
        <v>3</v>
      </c>
      <c r="N381" s="175" t="s">
        <v>44</v>
      </c>
      <c r="P381" s="138">
        <f>O381*H381</f>
        <v>0</v>
      </c>
      <c r="Q381" s="138">
        <v>8E-05</v>
      </c>
      <c r="R381" s="138">
        <f>Q381*H381</f>
        <v>0.0006036800000000001</v>
      </c>
      <c r="S381" s="138">
        <v>0</v>
      </c>
      <c r="T381" s="139">
        <f>S381*H381</f>
        <v>0</v>
      </c>
      <c r="AR381" s="140" t="s">
        <v>495</v>
      </c>
      <c r="AT381" s="140" t="s">
        <v>352</v>
      </c>
      <c r="AU381" s="140" t="s">
        <v>135</v>
      </c>
      <c r="AY381" s="18" t="s">
        <v>113</v>
      </c>
      <c r="BE381" s="141">
        <f>IF(N381="základní",J381,0)</f>
        <v>0</v>
      </c>
      <c r="BF381" s="141">
        <f>IF(N381="snížená",J381,0)</f>
        <v>0</v>
      </c>
      <c r="BG381" s="141">
        <f>IF(N381="zákl. přenesená",J381,0)</f>
        <v>0</v>
      </c>
      <c r="BH381" s="141">
        <f>IF(N381="sníž. přenesená",J381,0)</f>
        <v>0</v>
      </c>
      <c r="BI381" s="141">
        <f>IF(N381="nulová",J381,0)</f>
        <v>0</v>
      </c>
      <c r="BJ381" s="18" t="s">
        <v>78</v>
      </c>
      <c r="BK381" s="141">
        <f>ROUND(I381*H381,2)</f>
        <v>0</v>
      </c>
      <c r="BL381" s="18" t="s">
        <v>167</v>
      </c>
      <c r="BM381" s="140" t="s">
        <v>801</v>
      </c>
    </row>
    <row r="382" spans="2:47" s="1" customFormat="1" ht="19.5">
      <c r="B382" s="33"/>
      <c r="D382" s="147" t="s">
        <v>217</v>
      </c>
      <c r="F382" s="161" t="s">
        <v>802</v>
      </c>
      <c r="I382" s="144"/>
      <c r="L382" s="33"/>
      <c r="M382" s="145"/>
      <c r="T382" s="54"/>
      <c r="AT382" s="18" t="s">
        <v>217</v>
      </c>
      <c r="AU382" s="18" t="s">
        <v>135</v>
      </c>
    </row>
    <row r="383" spans="2:51" s="12" customFormat="1" ht="11.25">
      <c r="B383" s="146"/>
      <c r="D383" s="147" t="s">
        <v>125</v>
      </c>
      <c r="F383" s="149" t="s">
        <v>803</v>
      </c>
      <c r="H383" s="150">
        <v>7.546</v>
      </c>
      <c r="I383" s="151"/>
      <c r="L383" s="146"/>
      <c r="M383" s="152"/>
      <c r="T383" s="153"/>
      <c r="AT383" s="148" t="s">
        <v>125</v>
      </c>
      <c r="AU383" s="148" t="s">
        <v>135</v>
      </c>
      <c r="AV383" s="12" t="s">
        <v>82</v>
      </c>
      <c r="AW383" s="12" t="s">
        <v>4</v>
      </c>
      <c r="AX383" s="12" t="s">
        <v>78</v>
      </c>
      <c r="AY383" s="148" t="s">
        <v>113</v>
      </c>
    </row>
    <row r="384" spans="2:65" s="1" customFormat="1" ht="24.2" customHeight="1">
      <c r="B384" s="128"/>
      <c r="C384" s="166" t="s">
        <v>804</v>
      </c>
      <c r="D384" s="166" t="s">
        <v>352</v>
      </c>
      <c r="E384" s="167" t="s">
        <v>789</v>
      </c>
      <c r="F384" s="168" t="s">
        <v>790</v>
      </c>
      <c r="G384" s="169" t="s">
        <v>180</v>
      </c>
      <c r="H384" s="170">
        <v>9.432</v>
      </c>
      <c r="I384" s="171"/>
      <c r="J384" s="172">
        <f>ROUND(I384*H384,2)</f>
        <v>0</v>
      </c>
      <c r="K384" s="168" t="s">
        <v>120</v>
      </c>
      <c r="L384" s="173"/>
      <c r="M384" s="174" t="s">
        <v>3</v>
      </c>
      <c r="N384" s="175" t="s">
        <v>44</v>
      </c>
      <c r="P384" s="138">
        <f>O384*H384</f>
        <v>0</v>
      </c>
      <c r="Q384" s="138">
        <v>0.00103</v>
      </c>
      <c r="R384" s="138">
        <f>Q384*H384</f>
        <v>0.009714960000000002</v>
      </c>
      <c r="S384" s="138">
        <v>0</v>
      </c>
      <c r="T384" s="139">
        <f>S384*H384</f>
        <v>0</v>
      </c>
      <c r="AR384" s="140" t="s">
        <v>495</v>
      </c>
      <c r="AT384" s="140" t="s">
        <v>352</v>
      </c>
      <c r="AU384" s="140" t="s">
        <v>135</v>
      </c>
      <c r="AY384" s="18" t="s">
        <v>113</v>
      </c>
      <c r="BE384" s="141">
        <f>IF(N384="základní",J384,0)</f>
        <v>0</v>
      </c>
      <c r="BF384" s="141">
        <f>IF(N384="snížená",J384,0)</f>
        <v>0</v>
      </c>
      <c r="BG384" s="141">
        <f>IF(N384="zákl. přenesená",J384,0)</f>
        <v>0</v>
      </c>
      <c r="BH384" s="141">
        <f>IF(N384="sníž. přenesená",J384,0)</f>
        <v>0</v>
      </c>
      <c r="BI384" s="141">
        <f>IF(N384="nulová",J384,0)</f>
        <v>0</v>
      </c>
      <c r="BJ384" s="18" t="s">
        <v>78</v>
      </c>
      <c r="BK384" s="141">
        <f>ROUND(I384*H384,2)</f>
        <v>0</v>
      </c>
      <c r="BL384" s="18" t="s">
        <v>167</v>
      </c>
      <c r="BM384" s="140" t="s">
        <v>805</v>
      </c>
    </row>
    <row r="385" spans="2:47" s="1" customFormat="1" ht="19.5">
      <c r="B385" s="33"/>
      <c r="D385" s="147" t="s">
        <v>217</v>
      </c>
      <c r="F385" s="161" t="s">
        <v>806</v>
      </c>
      <c r="I385" s="144"/>
      <c r="L385" s="33"/>
      <c r="M385" s="145"/>
      <c r="T385" s="54"/>
      <c r="AT385" s="18" t="s">
        <v>217</v>
      </c>
      <c r="AU385" s="18" t="s">
        <v>135</v>
      </c>
    </row>
    <row r="386" spans="2:51" s="12" customFormat="1" ht="11.25">
      <c r="B386" s="146"/>
      <c r="D386" s="147" t="s">
        <v>125</v>
      </c>
      <c r="F386" s="149" t="s">
        <v>807</v>
      </c>
      <c r="H386" s="150">
        <v>9.432</v>
      </c>
      <c r="I386" s="151"/>
      <c r="L386" s="146"/>
      <c r="M386" s="152"/>
      <c r="T386" s="153"/>
      <c r="AT386" s="148" t="s">
        <v>125</v>
      </c>
      <c r="AU386" s="148" t="s">
        <v>135</v>
      </c>
      <c r="AV386" s="12" t="s">
        <v>82</v>
      </c>
      <c r="AW386" s="12" t="s">
        <v>4</v>
      </c>
      <c r="AX386" s="12" t="s">
        <v>78</v>
      </c>
      <c r="AY386" s="148" t="s">
        <v>113</v>
      </c>
    </row>
    <row r="387" spans="2:65" s="1" customFormat="1" ht="24.2" customHeight="1">
      <c r="B387" s="128"/>
      <c r="C387" s="166" t="s">
        <v>808</v>
      </c>
      <c r="D387" s="166" t="s">
        <v>352</v>
      </c>
      <c r="E387" s="167" t="s">
        <v>809</v>
      </c>
      <c r="F387" s="168" t="s">
        <v>810</v>
      </c>
      <c r="G387" s="169" t="s">
        <v>180</v>
      </c>
      <c r="H387" s="170">
        <v>7.546</v>
      </c>
      <c r="I387" s="171"/>
      <c r="J387" s="172">
        <f>ROUND(I387*H387,2)</f>
        <v>0</v>
      </c>
      <c r="K387" s="168" t="s">
        <v>120</v>
      </c>
      <c r="L387" s="173"/>
      <c r="M387" s="174" t="s">
        <v>3</v>
      </c>
      <c r="N387" s="175" t="s">
        <v>44</v>
      </c>
      <c r="P387" s="138">
        <f>O387*H387</f>
        <v>0</v>
      </c>
      <c r="Q387" s="138">
        <v>2E-05</v>
      </c>
      <c r="R387" s="138">
        <f>Q387*H387</f>
        <v>0.00015092000000000003</v>
      </c>
      <c r="S387" s="138">
        <v>0</v>
      </c>
      <c r="T387" s="139">
        <f>S387*H387</f>
        <v>0</v>
      </c>
      <c r="AR387" s="140" t="s">
        <v>495</v>
      </c>
      <c r="AT387" s="140" t="s">
        <v>352</v>
      </c>
      <c r="AU387" s="140" t="s">
        <v>135</v>
      </c>
      <c r="AY387" s="18" t="s">
        <v>113</v>
      </c>
      <c r="BE387" s="141">
        <f>IF(N387="základní",J387,0)</f>
        <v>0</v>
      </c>
      <c r="BF387" s="141">
        <f>IF(N387="snížená",J387,0)</f>
        <v>0</v>
      </c>
      <c r="BG387" s="141">
        <f>IF(N387="zákl. přenesená",J387,0)</f>
        <v>0</v>
      </c>
      <c r="BH387" s="141">
        <f>IF(N387="sníž. přenesená",J387,0)</f>
        <v>0</v>
      </c>
      <c r="BI387" s="141">
        <f>IF(N387="nulová",J387,0)</f>
        <v>0</v>
      </c>
      <c r="BJ387" s="18" t="s">
        <v>78</v>
      </c>
      <c r="BK387" s="141">
        <f>ROUND(I387*H387,2)</f>
        <v>0</v>
      </c>
      <c r="BL387" s="18" t="s">
        <v>167</v>
      </c>
      <c r="BM387" s="140" t="s">
        <v>811</v>
      </c>
    </row>
    <row r="388" spans="2:51" s="12" customFormat="1" ht="11.25">
      <c r="B388" s="146"/>
      <c r="D388" s="147" t="s">
        <v>125</v>
      </c>
      <c r="F388" s="149" t="s">
        <v>803</v>
      </c>
      <c r="H388" s="150">
        <v>7.546</v>
      </c>
      <c r="I388" s="151"/>
      <c r="L388" s="146"/>
      <c r="M388" s="152"/>
      <c r="T388" s="153"/>
      <c r="AT388" s="148" t="s">
        <v>125</v>
      </c>
      <c r="AU388" s="148" t="s">
        <v>135</v>
      </c>
      <c r="AV388" s="12" t="s">
        <v>82</v>
      </c>
      <c r="AW388" s="12" t="s">
        <v>4</v>
      </c>
      <c r="AX388" s="12" t="s">
        <v>78</v>
      </c>
      <c r="AY388" s="148" t="s">
        <v>113</v>
      </c>
    </row>
    <row r="389" spans="2:63" s="11" customFormat="1" ht="22.9" customHeight="1">
      <c r="B389" s="116"/>
      <c r="D389" s="117" t="s">
        <v>72</v>
      </c>
      <c r="E389" s="126" t="s">
        <v>812</v>
      </c>
      <c r="F389" s="126" t="s">
        <v>813</v>
      </c>
      <c r="I389" s="119"/>
      <c r="J389" s="127">
        <f>BK389</f>
        <v>0</v>
      </c>
      <c r="L389" s="116"/>
      <c r="M389" s="121"/>
      <c r="P389" s="122">
        <f>SUM(P390:P396)</f>
        <v>0</v>
      </c>
      <c r="R389" s="122">
        <f>SUM(R390:R396)</f>
        <v>0.0063360000000000005</v>
      </c>
      <c r="T389" s="123">
        <f>SUM(T390:T396)</f>
        <v>0</v>
      </c>
      <c r="AR389" s="117" t="s">
        <v>82</v>
      </c>
      <c r="AT389" s="124" t="s">
        <v>72</v>
      </c>
      <c r="AU389" s="124" t="s">
        <v>78</v>
      </c>
      <c r="AY389" s="117" t="s">
        <v>113</v>
      </c>
      <c r="BK389" s="125">
        <f>SUM(BK390:BK396)</f>
        <v>0</v>
      </c>
    </row>
    <row r="390" spans="2:65" s="1" customFormat="1" ht="37.9" customHeight="1">
      <c r="B390" s="128"/>
      <c r="C390" s="129" t="s">
        <v>814</v>
      </c>
      <c r="D390" s="129" t="s">
        <v>116</v>
      </c>
      <c r="E390" s="130" t="s">
        <v>815</v>
      </c>
      <c r="F390" s="131" t="s">
        <v>816</v>
      </c>
      <c r="G390" s="132" t="s">
        <v>180</v>
      </c>
      <c r="H390" s="133">
        <v>1.8</v>
      </c>
      <c r="I390" s="134"/>
      <c r="J390" s="135">
        <f>ROUND(I390*H390,2)</f>
        <v>0</v>
      </c>
      <c r="K390" s="131" t="s">
        <v>120</v>
      </c>
      <c r="L390" s="33"/>
      <c r="M390" s="136" t="s">
        <v>3</v>
      </c>
      <c r="N390" s="137" t="s">
        <v>44</v>
      </c>
      <c r="P390" s="138">
        <f>O390*H390</f>
        <v>0</v>
      </c>
      <c r="Q390" s="138">
        <v>0.00352</v>
      </c>
      <c r="R390" s="138">
        <f>Q390*H390</f>
        <v>0.0063360000000000005</v>
      </c>
      <c r="S390" s="138">
        <v>0</v>
      </c>
      <c r="T390" s="139">
        <f>S390*H390</f>
        <v>0</v>
      </c>
      <c r="AR390" s="140" t="s">
        <v>167</v>
      </c>
      <c r="AT390" s="140" t="s">
        <v>116</v>
      </c>
      <c r="AU390" s="140" t="s">
        <v>82</v>
      </c>
      <c r="AY390" s="18" t="s">
        <v>113</v>
      </c>
      <c r="BE390" s="141">
        <f>IF(N390="základní",J390,0)</f>
        <v>0</v>
      </c>
      <c r="BF390" s="141">
        <f>IF(N390="snížená",J390,0)</f>
        <v>0</v>
      </c>
      <c r="BG390" s="141">
        <f>IF(N390="zákl. přenesená",J390,0)</f>
        <v>0</v>
      </c>
      <c r="BH390" s="141">
        <f>IF(N390="sníž. přenesená",J390,0)</f>
        <v>0</v>
      </c>
      <c r="BI390" s="141">
        <f>IF(N390="nulová",J390,0)</f>
        <v>0</v>
      </c>
      <c r="BJ390" s="18" t="s">
        <v>78</v>
      </c>
      <c r="BK390" s="141">
        <f>ROUND(I390*H390,2)</f>
        <v>0</v>
      </c>
      <c r="BL390" s="18" t="s">
        <v>167</v>
      </c>
      <c r="BM390" s="140" t="s">
        <v>817</v>
      </c>
    </row>
    <row r="391" spans="2:47" s="1" customFormat="1" ht="11.25">
      <c r="B391" s="33"/>
      <c r="D391" s="142" t="s">
        <v>123</v>
      </c>
      <c r="F391" s="143" t="s">
        <v>818</v>
      </c>
      <c r="I391" s="144"/>
      <c r="L391" s="33"/>
      <c r="M391" s="145"/>
      <c r="T391" s="54"/>
      <c r="AT391" s="18" t="s">
        <v>123</v>
      </c>
      <c r="AU391" s="18" t="s">
        <v>82</v>
      </c>
    </row>
    <row r="392" spans="2:51" s="12" customFormat="1" ht="11.25">
      <c r="B392" s="146"/>
      <c r="D392" s="147" t="s">
        <v>125</v>
      </c>
      <c r="E392" s="148" t="s">
        <v>3</v>
      </c>
      <c r="F392" s="149" t="s">
        <v>819</v>
      </c>
      <c r="H392" s="150">
        <v>1.8</v>
      </c>
      <c r="I392" s="151"/>
      <c r="L392" s="146"/>
      <c r="M392" s="152"/>
      <c r="T392" s="153"/>
      <c r="AT392" s="148" t="s">
        <v>125</v>
      </c>
      <c r="AU392" s="148" t="s">
        <v>82</v>
      </c>
      <c r="AV392" s="12" t="s">
        <v>82</v>
      </c>
      <c r="AW392" s="12" t="s">
        <v>34</v>
      </c>
      <c r="AX392" s="12" t="s">
        <v>78</v>
      </c>
      <c r="AY392" s="148" t="s">
        <v>113</v>
      </c>
    </row>
    <row r="393" spans="2:65" s="1" customFormat="1" ht="55.5" customHeight="1">
      <c r="B393" s="128"/>
      <c r="C393" s="129" t="s">
        <v>820</v>
      </c>
      <c r="D393" s="129" t="s">
        <v>116</v>
      </c>
      <c r="E393" s="130" t="s">
        <v>821</v>
      </c>
      <c r="F393" s="131" t="s">
        <v>822</v>
      </c>
      <c r="G393" s="132" t="s">
        <v>131</v>
      </c>
      <c r="H393" s="133">
        <v>4</v>
      </c>
      <c r="I393" s="134"/>
      <c r="J393" s="135">
        <f>ROUND(I393*H393,2)</f>
        <v>0</v>
      </c>
      <c r="K393" s="131" t="s">
        <v>120</v>
      </c>
      <c r="L393" s="33"/>
      <c r="M393" s="136" t="s">
        <v>3</v>
      </c>
      <c r="N393" s="137" t="s">
        <v>44</v>
      </c>
      <c r="P393" s="138">
        <f>O393*H393</f>
        <v>0</v>
      </c>
      <c r="Q393" s="138">
        <v>0</v>
      </c>
      <c r="R393" s="138">
        <f>Q393*H393</f>
        <v>0</v>
      </c>
      <c r="S393" s="138">
        <v>0</v>
      </c>
      <c r="T393" s="139">
        <f>S393*H393</f>
        <v>0</v>
      </c>
      <c r="AR393" s="140" t="s">
        <v>167</v>
      </c>
      <c r="AT393" s="140" t="s">
        <v>116</v>
      </c>
      <c r="AU393" s="140" t="s">
        <v>82</v>
      </c>
      <c r="AY393" s="18" t="s">
        <v>113</v>
      </c>
      <c r="BE393" s="141">
        <f>IF(N393="základní",J393,0)</f>
        <v>0</v>
      </c>
      <c r="BF393" s="141">
        <f>IF(N393="snížená",J393,0)</f>
        <v>0</v>
      </c>
      <c r="BG393" s="141">
        <f>IF(N393="zákl. přenesená",J393,0)</f>
        <v>0</v>
      </c>
      <c r="BH393" s="141">
        <f>IF(N393="sníž. přenesená",J393,0)</f>
        <v>0</v>
      </c>
      <c r="BI393" s="141">
        <f>IF(N393="nulová",J393,0)</f>
        <v>0</v>
      </c>
      <c r="BJ393" s="18" t="s">
        <v>78</v>
      </c>
      <c r="BK393" s="141">
        <f>ROUND(I393*H393,2)</f>
        <v>0</v>
      </c>
      <c r="BL393" s="18" t="s">
        <v>167</v>
      </c>
      <c r="BM393" s="140" t="s">
        <v>823</v>
      </c>
    </row>
    <row r="394" spans="2:47" s="1" customFormat="1" ht="11.25">
      <c r="B394" s="33"/>
      <c r="D394" s="142" t="s">
        <v>123</v>
      </c>
      <c r="F394" s="143" t="s">
        <v>824</v>
      </c>
      <c r="I394" s="144"/>
      <c r="L394" s="33"/>
      <c r="M394" s="145"/>
      <c r="T394" s="54"/>
      <c r="AT394" s="18" t="s">
        <v>123</v>
      </c>
      <c r="AU394" s="18" t="s">
        <v>82</v>
      </c>
    </row>
    <row r="395" spans="2:65" s="1" customFormat="1" ht="49.15" customHeight="1">
      <c r="B395" s="128"/>
      <c r="C395" s="129" t="s">
        <v>825</v>
      </c>
      <c r="D395" s="129" t="s">
        <v>116</v>
      </c>
      <c r="E395" s="130" t="s">
        <v>826</v>
      </c>
      <c r="F395" s="131" t="s">
        <v>827</v>
      </c>
      <c r="G395" s="132" t="s">
        <v>237</v>
      </c>
      <c r="H395" s="133">
        <v>0.006</v>
      </c>
      <c r="I395" s="134"/>
      <c r="J395" s="135">
        <f>ROUND(I395*H395,2)</f>
        <v>0</v>
      </c>
      <c r="K395" s="131" t="s">
        <v>120</v>
      </c>
      <c r="L395" s="33"/>
      <c r="M395" s="136" t="s">
        <v>3</v>
      </c>
      <c r="N395" s="137" t="s">
        <v>44</v>
      </c>
      <c r="P395" s="138">
        <f>O395*H395</f>
        <v>0</v>
      </c>
      <c r="Q395" s="138">
        <v>0</v>
      </c>
      <c r="R395" s="138">
        <f>Q395*H395</f>
        <v>0</v>
      </c>
      <c r="S395" s="138">
        <v>0</v>
      </c>
      <c r="T395" s="139">
        <f>S395*H395</f>
        <v>0</v>
      </c>
      <c r="AR395" s="140" t="s">
        <v>167</v>
      </c>
      <c r="AT395" s="140" t="s">
        <v>116</v>
      </c>
      <c r="AU395" s="140" t="s">
        <v>82</v>
      </c>
      <c r="AY395" s="18" t="s">
        <v>113</v>
      </c>
      <c r="BE395" s="141">
        <f>IF(N395="základní",J395,0)</f>
        <v>0</v>
      </c>
      <c r="BF395" s="141">
        <f>IF(N395="snížená",J395,0)</f>
        <v>0</v>
      </c>
      <c r="BG395" s="141">
        <f>IF(N395="zákl. přenesená",J395,0)</f>
        <v>0</v>
      </c>
      <c r="BH395" s="141">
        <f>IF(N395="sníž. přenesená",J395,0)</f>
        <v>0</v>
      </c>
      <c r="BI395" s="141">
        <f>IF(N395="nulová",J395,0)</f>
        <v>0</v>
      </c>
      <c r="BJ395" s="18" t="s">
        <v>78</v>
      </c>
      <c r="BK395" s="141">
        <f>ROUND(I395*H395,2)</f>
        <v>0</v>
      </c>
      <c r="BL395" s="18" t="s">
        <v>167</v>
      </c>
      <c r="BM395" s="140" t="s">
        <v>828</v>
      </c>
    </row>
    <row r="396" spans="2:47" s="1" customFormat="1" ht="11.25">
      <c r="B396" s="33"/>
      <c r="D396" s="142" t="s">
        <v>123</v>
      </c>
      <c r="F396" s="143" t="s">
        <v>829</v>
      </c>
      <c r="I396" s="144"/>
      <c r="L396" s="33"/>
      <c r="M396" s="145"/>
      <c r="T396" s="54"/>
      <c r="AT396" s="18" t="s">
        <v>123</v>
      </c>
      <c r="AU396" s="18" t="s">
        <v>82</v>
      </c>
    </row>
    <row r="397" spans="2:63" s="11" customFormat="1" ht="22.9" customHeight="1">
      <c r="B397" s="116"/>
      <c r="D397" s="117" t="s">
        <v>72</v>
      </c>
      <c r="E397" s="126" t="s">
        <v>830</v>
      </c>
      <c r="F397" s="126" t="s">
        <v>831</v>
      </c>
      <c r="I397" s="119"/>
      <c r="J397" s="127">
        <f>BK397</f>
        <v>0</v>
      </c>
      <c r="L397" s="116"/>
      <c r="M397" s="121"/>
      <c r="P397" s="122">
        <f>SUM(P398:P400)</f>
        <v>0</v>
      </c>
      <c r="R397" s="122">
        <f>SUM(R398:R400)</f>
        <v>0.00279552</v>
      </c>
      <c r="T397" s="123">
        <f>SUM(T398:T400)</f>
        <v>0</v>
      </c>
      <c r="AR397" s="117" t="s">
        <v>82</v>
      </c>
      <c r="AT397" s="124" t="s">
        <v>72</v>
      </c>
      <c r="AU397" s="124" t="s">
        <v>78</v>
      </c>
      <c r="AY397" s="117" t="s">
        <v>113</v>
      </c>
      <c r="BK397" s="125">
        <f>SUM(BK398:BK400)</f>
        <v>0</v>
      </c>
    </row>
    <row r="398" spans="2:65" s="1" customFormat="1" ht="16.5" customHeight="1">
      <c r="B398" s="128"/>
      <c r="C398" s="129" t="s">
        <v>832</v>
      </c>
      <c r="D398" s="129" t="s">
        <v>116</v>
      </c>
      <c r="E398" s="130" t="s">
        <v>833</v>
      </c>
      <c r="F398" s="131" t="s">
        <v>834</v>
      </c>
      <c r="G398" s="132" t="s">
        <v>166</v>
      </c>
      <c r="H398" s="133">
        <v>20</v>
      </c>
      <c r="I398" s="134"/>
      <c r="J398" s="135">
        <f>ROUND(I398*H398,2)</f>
        <v>0</v>
      </c>
      <c r="K398" s="131" t="s">
        <v>120</v>
      </c>
      <c r="L398" s="33"/>
      <c r="M398" s="136" t="s">
        <v>3</v>
      </c>
      <c r="N398" s="137" t="s">
        <v>44</v>
      </c>
      <c r="P398" s="138">
        <f>O398*H398</f>
        <v>0</v>
      </c>
      <c r="Q398" s="138">
        <v>0.000139776</v>
      </c>
      <c r="R398" s="138">
        <f>Q398*H398</f>
        <v>0.00279552</v>
      </c>
      <c r="S398" s="138">
        <v>0</v>
      </c>
      <c r="T398" s="139">
        <f>S398*H398</f>
        <v>0</v>
      </c>
      <c r="AR398" s="140" t="s">
        <v>167</v>
      </c>
      <c r="AT398" s="140" t="s">
        <v>116</v>
      </c>
      <c r="AU398" s="140" t="s">
        <v>82</v>
      </c>
      <c r="AY398" s="18" t="s">
        <v>113</v>
      </c>
      <c r="BE398" s="141">
        <f>IF(N398="základní",J398,0)</f>
        <v>0</v>
      </c>
      <c r="BF398" s="141">
        <f>IF(N398="snížená",J398,0)</f>
        <v>0</v>
      </c>
      <c r="BG398" s="141">
        <f>IF(N398="zákl. přenesená",J398,0)</f>
        <v>0</v>
      </c>
      <c r="BH398" s="141">
        <f>IF(N398="sníž. přenesená",J398,0)</f>
        <v>0</v>
      </c>
      <c r="BI398" s="141">
        <f>IF(N398="nulová",J398,0)</f>
        <v>0</v>
      </c>
      <c r="BJ398" s="18" t="s">
        <v>78</v>
      </c>
      <c r="BK398" s="141">
        <f>ROUND(I398*H398,2)</f>
        <v>0</v>
      </c>
      <c r="BL398" s="18" t="s">
        <v>167</v>
      </c>
      <c r="BM398" s="140" t="s">
        <v>835</v>
      </c>
    </row>
    <row r="399" spans="2:47" s="1" customFormat="1" ht="11.25">
      <c r="B399" s="33"/>
      <c r="D399" s="142" t="s">
        <v>123</v>
      </c>
      <c r="F399" s="143" t="s">
        <v>836</v>
      </c>
      <c r="I399" s="144"/>
      <c r="L399" s="33"/>
      <c r="M399" s="145"/>
      <c r="T399" s="54"/>
      <c r="AT399" s="18" t="s">
        <v>123</v>
      </c>
      <c r="AU399" s="18" t="s">
        <v>82</v>
      </c>
    </row>
    <row r="400" spans="2:51" s="12" customFormat="1" ht="11.25">
      <c r="B400" s="146"/>
      <c r="D400" s="147" t="s">
        <v>125</v>
      </c>
      <c r="E400" s="148" t="s">
        <v>3</v>
      </c>
      <c r="F400" s="149" t="s">
        <v>837</v>
      </c>
      <c r="H400" s="150">
        <v>20</v>
      </c>
      <c r="I400" s="151"/>
      <c r="L400" s="146"/>
      <c r="M400" s="152"/>
      <c r="T400" s="153"/>
      <c r="AT400" s="148" t="s">
        <v>125</v>
      </c>
      <c r="AU400" s="148" t="s">
        <v>82</v>
      </c>
      <c r="AV400" s="12" t="s">
        <v>82</v>
      </c>
      <c r="AW400" s="12" t="s">
        <v>34</v>
      </c>
      <c r="AX400" s="12" t="s">
        <v>78</v>
      </c>
      <c r="AY400" s="148" t="s">
        <v>113</v>
      </c>
    </row>
    <row r="401" spans="2:63" s="11" customFormat="1" ht="22.9" customHeight="1">
      <c r="B401" s="116"/>
      <c r="D401" s="117" t="s">
        <v>72</v>
      </c>
      <c r="E401" s="126" t="s">
        <v>838</v>
      </c>
      <c r="F401" s="126" t="s">
        <v>839</v>
      </c>
      <c r="I401" s="119"/>
      <c r="J401" s="127">
        <f>BK401</f>
        <v>0</v>
      </c>
      <c r="L401" s="116"/>
      <c r="M401" s="121"/>
      <c r="P401" s="122">
        <f>P402+SUM(P403:P409)+P419</f>
        <v>0</v>
      </c>
      <c r="R401" s="122">
        <f>R402+SUM(R403:R409)+R419</f>
        <v>0.137542084725</v>
      </c>
      <c r="T401" s="123">
        <f>T402+SUM(T403:T409)+T419</f>
        <v>0</v>
      </c>
      <c r="AR401" s="117" t="s">
        <v>82</v>
      </c>
      <c r="AT401" s="124" t="s">
        <v>72</v>
      </c>
      <c r="AU401" s="124" t="s">
        <v>78</v>
      </c>
      <c r="AY401" s="117" t="s">
        <v>113</v>
      </c>
      <c r="BK401" s="125">
        <f>BK402+SUM(BK403:BK409)+BK419</f>
        <v>0</v>
      </c>
    </row>
    <row r="402" spans="2:65" s="1" customFormat="1" ht="33" customHeight="1">
      <c r="B402" s="128"/>
      <c r="C402" s="129" t="s">
        <v>840</v>
      </c>
      <c r="D402" s="129" t="s">
        <v>116</v>
      </c>
      <c r="E402" s="130" t="s">
        <v>841</v>
      </c>
      <c r="F402" s="131" t="s">
        <v>842</v>
      </c>
      <c r="G402" s="132" t="s">
        <v>180</v>
      </c>
      <c r="H402" s="133">
        <v>1.92</v>
      </c>
      <c r="I402" s="134"/>
      <c r="J402" s="135">
        <f>ROUND(I402*H402,2)</f>
        <v>0</v>
      </c>
      <c r="K402" s="131" t="s">
        <v>120</v>
      </c>
      <c r="L402" s="33"/>
      <c r="M402" s="136" t="s">
        <v>3</v>
      </c>
      <c r="N402" s="137" t="s">
        <v>44</v>
      </c>
      <c r="P402" s="138">
        <f>O402*H402</f>
        <v>0</v>
      </c>
      <c r="Q402" s="138">
        <v>0</v>
      </c>
      <c r="R402" s="138">
        <f>Q402*H402</f>
        <v>0</v>
      </c>
      <c r="S402" s="138">
        <v>0</v>
      </c>
      <c r="T402" s="139">
        <f>S402*H402</f>
        <v>0</v>
      </c>
      <c r="AR402" s="140" t="s">
        <v>167</v>
      </c>
      <c r="AT402" s="140" t="s">
        <v>116</v>
      </c>
      <c r="AU402" s="140" t="s">
        <v>82</v>
      </c>
      <c r="AY402" s="18" t="s">
        <v>113</v>
      </c>
      <c r="BE402" s="141">
        <f>IF(N402="základní",J402,0)</f>
        <v>0</v>
      </c>
      <c r="BF402" s="141">
        <f>IF(N402="snížená",J402,0)</f>
        <v>0</v>
      </c>
      <c r="BG402" s="141">
        <f>IF(N402="zákl. přenesená",J402,0)</f>
        <v>0</v>
      </c>
      <c r="BH402" s="141">
        <f>IF(N402="sníž. přenesená",J402,0)</f>
        <v>0</v>
      </c>
      <c r="BI402" s="141">
        <f>IF(N402="nulová",J402,0)</f>
        <v>0</v>
      </c>
      <c r="BJ402" s="18" t="s">
        <v>78</v>
      </c>
      <c r="BK402" s="141">
        <f>ROUND(I402*H402,2)</f>
        <v>0</v>
      </c>
      <c r="BL402" s="18" t="s">
        <v>167</v>
      </c>
      <c r="BM402" s="140" t="s">
        <v>843</v>
      </c>
    </row>
    <row r="403" spans="2:47" s="1" customFormat="1" ht="11.25">
      <c r="B403" s="33"/>
      <c r="D403" s="142" t="s">
        <v>123</v>
      </c>
      <c r="F403" s="143" t="s">
        <v>844</v>
      </c>
      <c r="I403" s="144"/>
      <c r="L403" s="33"/>
      <c r="M403" s="145"/>
      <c r="T403" s="54"/>
      <c r="AT403" s="18" t="s">
        <v>123</v>
      </c>
      <c r="AU403" s="18" t="s">
        <v>82</v>
      </c>
    </row>
    <row r="404" spans="2:51" s="12" customFormat="1" ht="11.25">
      <c r="B404" s="146"/>
      <c r="D404" s="147" t="s">
        <v>125</v>
      </c>
      <c r="E404" s="148" t="s">
        <v>3</v>
      </c>
      <c r="F404" s="149" t="s">
        <v>845</v>
      </c>
      <c r="H404" s="150">
        <v>1.92</v>
      </c>
      <c r="I404" s="151"/>
      <c r="L404" s="146"/>
      <c r="M404" s="152"/>
      <c r="T404" s="153"/>
      <c r="AT404" s="148" t="s">
        <v>125</v>
      </c>
      <c r="AU404" s="148" t="s">
        <v>82</v>
      </c>
      <c r="AV404" s="12" t="s">
        <v>82</v>
      </c>
      <c r="AW404" s="12" t="s">
        <v>34</v>
      </c>
      <c r="AX404" s="12" t="s">
        <v>78</v>
      </c>
      <c r="AY404" s="148" t="s">
        <v>113</v>
      </c>
    </row>
    <row r="405" spans="2:65" s="1" customFormat="1" ht="21.75" customHeight="1">
      <c r="B405" s="128"/>
      <c r="C405" s="166" t="s">
        <v>846</v>
      </c>
      <c r="D405" s="166" t="s">
        <v>352</v>
      </c>
      <c r="E405" s="167" t="s">
        <v>847</v>
      </c>
      <c r="F405" s="168" t="s">
        <v>848</v>
      </c>
      <c r="G405" s="169" t="s">
        <v>180</v>
      </c>
      <c r="H405" s="170">
        <v>1.92</v>
      </c>
      <c r="I405" s="171"/>
      <c r="J405" s="172">
        <f>ROUND(I405*H405,2)</f>
        <v>0</v>
      </c>
      <c r="K405" s="168" t="s">
        <v>198</v>
      </c>
      <c r="L405" s="173"/>
      <c r="M405" s="174" t="s">
        <v>3</v>
      </c>
      <c r="N405" s="175" t="s">
        <v>44</v>
      </c>
      <c r="P405" s="138">
        <f>O405*H405</f>
        <v>0</v>
      </c>
      <c r="Q405" s="138">
        <v>0.0018</v>
      </c>
      <c r="R405" s="138">
        <f>Q405*H405</f>
        <v>0.003456</v>
      </c>
      <c r="S405" s="138">
        <v>0</v>
      </c>
      <c r="T405" s="139">
        <f>S405*H405</f>
        <v>0</v>
      </c>
      <c r="AR405" s="140" t="s">
        <v>495</v>
      </c>
      <c r="AT405" s="140" t="s">
        <v>352</v>
      </c>
      <c r="AU405" s="140" t="s">
        <v>82</v>
      </c>
      <c r="AY405" s="18" t="s">
        <v>113</v>
      </c>
      <c r="BE405" s="141">
        <f>IF(N405="základní",J405,0)</f>
        <v>0</v>
      </c>
      <c r="BF405" s="141">
        <f>IF(N405="snížená",J405,0)</f>
        <v>0</v>
      </c>
      <c r="BG405" s="141">
        <f>IF(N405="zákl. přenesená",J405,0)</f>
        <v>0</v>
      </c>
      <c r="BH405" s="141">
        <f>IF(N405="sníž. přenesená",J405,0)</f>
        <v>0</v>
      </c>
      <c r="BI405" s="141">
        <f>IF(N405="nulová",J405,0)</f>
        <v>0</v>
      </c>
      <c r="BJ405" s="18" t="s">
        <v>78</v>
      </c>
      <c r="BK405" s="141">
        <f>ROUND(I405*H405,2)</f>
        <v>0</v>
      </c>
      <c r="BL405" s="18" t="s">
        <v>167</v>
      </c>
      <c r="BM405" s="140" t="s">
        <v>849</v>
      </c>
    </row>
    <row r="406" spans="2:65" s="1" customFormat="1" ht="16.5" customHeight="1">
      <c r="B406" s="128"/>
      <c r="C406" s="166" t="s">
        <v>638</v>
      </c>
      <c r="D406" s="166" t="s">
        <v>352</v>
      </c>
      <c r="E406" s="167" t="s">
        <v>850</v>
      </c>
      <c r="F406" s="168" t="s">
        <v>851</v>
      </c>
      <c r="G406" s="169" t="s">
        <v>852</v>
      </c>
      <c r="H406" s="170">
        <v>4</v>
      </c>
      <c r="I406" s="171"/>
      <c r="J406" s="172">
        <f>ROUND(I406*H406,2)</f>
        <v>0</v>
      </c>
      <c r="K406" s="168" t="s">
        <v>120</v>
      </c>
      <c r="L406" s="173"/>
      <c r="M406" s="174" t="s">
        <v>3</v>
      </c>
      <c r="N406" s="175" t="s">
        <v>44</v>
      </c>
      <c r="P406" s="138">
        <f>O406*H406</f>
        <v>0</v>
      </c>
      <c r="Q406" s="138">
        <v>0.0002</v>
      </c>
      <c r="R406" s="138">
        <f>Q406*H406</f>
        <v>0.0008</v>
      </c>
      <c r="S406" s="138">
        <v>0</v>
      </c>
      <c r="T406" s="139">
        <f>S406*H406</f>
        <v>0</v>
      </c>
      <c r="AR406" s="140" t="s">
        <v>495</v>
      </c>
      <c r="AT406" s="140" t="s">
        <v>352</v>
      </c>
      <c r="AU406" s="140" t="s">
        <v>82</v>
      </c>
      <c r="AY406" s="18" t="s">
        <v>113</v>
      </c>
      <c r="BE406" s="141">
        <f>IF(N406="základní",J406,0)</f>
        <v>0</v>
      </c>
      <c r="BF406" s="141">
        <f>IF(N406="snížená",J406,0)</f>
        <v>0</v>
      </c>
      <c r="BG406" s="141">
        <f>IF(N406="zákl. přenesená",J406,0)</f>
        <v>0</v>
      </c>
      <c r="BH406" s="141">
        <f>IF(N406="sníž. přenesená",J406,0)</f>
        <v>0</v>
      </c>
      <c r="BI406" s="141">
        <f>IF(N406="nulová",J406,0)</f>
        <v>0</v>
      </c>
      <c r="BJ406" s="18" t="s">
        <v>78</v>
      </c>
      <c r="BK406" s="141">
        <f>ROUND(I406*H406,2)</f>
        <v>0</v>
      </c>
      <c r="BL406" s="18" t="s">
        <v>167</v>
      </c>
      <c r="BM406" s="140" t="s">
        <v>853</v>
      </c>
    </row>
    <row r="407" spans="2:65" s="1" customFormat="1" ht="49.15" customHeight="1">
      <c r="B407" s="128"/>
      <c r="C407" s="129" t="s">
        <v>854</v>
      </c>
      <c r="D407" s="129" t="s">
        <v>116</v>
      </c>
      <c r="E407" s="130" t="s">
        <v>855</v>
      </c>
      <c r="F407" s="131" t="s">
        <v>856</v>
      </c>
      <c r="G407" s="132" t="s">
        <v>237</v>
      </c>
      <c r="H407" s="133">
        <v>0.138</v>
      </c>
      <c r="I407" s="134"/>
      <c r="J407" s="135">
        <f>ROUND(I407*H407,2)</f>
        <v>0</v>
      </c>
      <c r="K407" s="131" t="s">
        <v>120</v>
      </c>
      <c r="L407" s="33"/>
      <c r="M407" s="136" t="s">
        <v>3</v>
      </c>
      <c r="N407" s="137" t="s">
        <v>44</v>
      </c>
      <c r="P407" s="138">
        <f>O407*H407</f>
        <v>0</v>
      </c>
      <c r="Q407" s="138">
        <v>0</v>
      </c>
      <c r="R407" s="138">
        <f>Q407*H407</f>
        <v>0</v>
      </c>
      <c r="S407" s="138">
        <v>0</v>
      </c>
      <c r="T407" s="139">
        <f>S407*H407</f>
        <v>0</v>
      </c>
      <c r="AR407" s="140" t="s">
        <v>167</v>
      </c>
      <c r="AT407" s="140" t="s">
        <v>116</v>
      </c>
      <c r="AU407" s="140" t="s">
        <v>82</v>
      </c>
      <c r="AY407" s="18" t="s">
        <v>113</v>
      </c>
      <c r="BE407" s="141">
        <f>IF(N407="základní",J407,0)</f>
        <v>0</v>
      </c>
      <c r="BF407" s="141">
        <f>IF(N407="snížená",J407,0)</f>
        <v>0</v>
      </c>
      <c r="BG407" s="141">
        <f>IF(N407="zákl. přenesená",J407,0)</f>
        <v>0</v>
      </c>
      <c r="BH407" s="141">
        <f>IF(N407="sníž. přenesená",J407,0)</f>
        <v>0</v>
      </c>
      <c r="BI407" s="141">
        <f>IF(N407="nulová",J407,0)</f>
        <v>0</v>
      </c>
      <c r="BJ407" s="18" t="s">
        <v>78</v>
      </c>
      <c r="BK407" s="141">
        <f>ROUND(I407*H407,2)</f>
        <v>0</v>
      </c>
      <c r="BL407" s="18" t="s">
        <v>167</v>
      </c>
      <c r="BM407" s="140" t="s">
        <v>857</v>
      </c>
    </row>
    <row r="408" spans="2:47" s="1" customFormat="1" ht="11.25">
      <c r="B408" s="33"/>
      <c r="D408" s="142" t="s">
        <v>123</v>
      </c>
      <c r="F408" s="143" t="s">
        <v>858</v>
      </c>
      <c r="I408" s="144"/>
      <c r="L408" s="33"/>
      <c r="M408" s="145"/>
      <c r="T408" s="54"/>
      <c r="AT408" s="18" t="s">
        <v>123</v>
      </c>
      <c r="AU408" s="18" t="s">
        <v>82</v>
      </c>
    </row>
    <row r="409" spans="2:63" s="11" customFormat="1" ht="20.85" customHeight="1">
      <c r="B409" s="116"/>
      <c r="D409" s="117" t="s">
        <v>72</v>
      </c>
      <c r="E409" s="126" t="s">
        <v>859</v>
      </c>
      <c r="F409" s="126" t="s">
        <v>860</v>
      </c>
      <c r="I409" s="119"/>
      <c r="J409" s="127">
        <f>BK409</f>
        <v>0</v>
      </c>
      <c r="L409" s="116"/>
      <c r="M409" s="121"/>
      <c r="P409" s="122">
        <f>SUM(P410:P418)</f>
        <v>0</v>
      </c>
      <c r="R409" s="122">
        <f>SUM(R410:R418)</f>
        <v>0.044349999999999994</v>
      </c>
      <c r="T409" s="123">
        <f>SUM(T410:T418)</f>
        <v>0</v>
      </c>
      <c r="AR409" s="117" t="s">
        <v>82</v>
      </c>
      <c r="AT409" s="124" t="s">
        <v>72</v>
      </c>
      <c r="AU409" s="124" t="s">
        <v>82</v>
      </c>
      <c r="AY409" s="117" t="s">
        <v>113</v>
      </c>
      <c r="BK409" s="125">
        <f>SUM(BK410:BK418)</f>
        <v>0</v>
      </c>
    </row>
    <row r="410" spans="2:65" s="1" customFormat="1" ht="44.25" customHeight="1">
      <c r="B410" s="128"/>
      <c r="C410" s="129" t="s">
        <v>861</v>
      </c>
      <c r="D410" s="129" t="s">
        <v>116</v>
      </c>
      <c r="E410" s="130" t="s">
        <v>862</v>
      </c>
      <c r="F410" s="131" t="s">
        <v>863</v>
      </c>
      <c r="G410" s="132" t="s">
        <v>131</v>
      </c>
      <c r="H410" s="133">
        <v>1</v>
      </c>
      <c r="I410" s="134"/>
      <c r="J410" s="135">
        <f>ROUND(I410*H410,2)</f>
        <v>0</v>
      </c>
      <c r="K410" s="131" t="s">
        <v>120</v>
      </c>
      <c r="L410" s="33"/>
      <c r="M410" s="136" t="s">
        <v>3</v>
      </c>
      <c r="N410" s="137" t="s">
        <v>44</v>
      </c>
      <c r="P410" s="138">
        <f>O410*H410</f>
        <v>0</v>
      </c>
      <c r="Q410" s="138">
        <v>0</v>
      </c>
      <c r="R410" s="138">
        <f>Q410*H410</f>
        <v>0</v>
      </c>
      <c r="S410" s="138">
        <v>0</v>
      </c>
      <c r="T410" s="139">
        <f>S410*H410</f>
        <v>0</v>
      </c>
      <c r="AR410" s="140" t="s">
        <v>167</v>
      </c>
      <c r="AT410" s="140" t="s">
        <v>116</v>
      </c>
      <c r="AU410" s="140" t="s">
        <v>135</v>
      </c>
      <c r="AY410" s="18" t="s">
        <v>113</v>
      </c>
      <c r="BE410" s="141">
        <f>IF(N410="základní",J410,0)</f>
        <v>0</v>
      </c>
      <c r="BF410" s="141">
        <f>IF(N410="snížená",J410,0)</f>
        <v>0</v>
      </c>
      <c r="BG410" s="141">
        <f>IF(N410="zákl. přenesená",J410,0)</f>
        <v>0</v>
      </c>
      <c r="BH410" s="141">
        <f>IF(N410="sníž. přenesená",J410,0)</f>
        <v>0</v>
      </c>
      <c r="BI410" s="141">
        <f>IF(N410="nulová",J410,0)</f>
        <v>0</v>
      </c>
      <c r="BJ410" s="18" t="s">
        <v>78</v>
      </c>
      <c r="BK410" s="141">
        <f>ROUND(I410*H410,2)</f>
        <v>0</v>
      </c>
      <c r="BL410" s="18" t="s">
        <v>167</v>
      </c>
      <c r="BM410" s="140" t="s">
        <v>864</v>
      </c>
    </row>
    <row r="411" spans="2:47" s="1" customFormat="1" ht="11.25">
      <c r="B411" s="33"/>
      <c r="D411" s="142" t="s">
        <v>123</v>
      </c>
      <c r="F411" s="143" t="s">
        <v>865</v>
      </c>
      <c r="I411" s="144"/>
      <c r="L411" s="33"/>
      <c r="M411" s="145"/>
      <c r="T411" s="54"/>
      <c r="AT411" s="18" t="s">
        <v>123</v>
      </c>
      <c r="AU411" s="18" t="s">
        <v>135</v>
      </c>
    </row>
    <row r="412" spans="2:65" s="1" customFormat="1" ht="33" customHeight="1">
      <c r="B412" s="128"/>
      <c r="C412" s="166" t="s">
        <v>866</v>
      </c>
      <c r="D412" s="166" t="s">
        <v>352</v>
      </c>
      <c r="E412" s="167" t="s">
        <v>867</v>
      </c>
      <c r="F412" s="168" t="s">
        <v>868</v>
      </c>
      <c r="G412" s="169" t="s">
        <v>131</v>
      </c>
      <c r="H412" s="170">
        <v>1</v>
      </c>
      <c r="I412" s="171"/>
      <c r="J412" s="172">
        <f>ROUND(I412*H412,2)</f>
        <v>0</v>
      </c>
      <c r="K412" s="168" t="s">
        <v>120</v>
      </c>
      <c r="L412" s="173"/>
      <c r="M412" s="174" t="s">
        <v>3</v>
      </c>
      <c r="N412" s="175" t="s">
        <v>44</v>
      </c>
      <c r="P412" s="138">
        <f>O412*H412</f>
        <v>0</v>
      </c>
      <c r="Q412" s="138">
        <v>0.043</v>
      </c>
      <c r="R412" s="138">
        <f>Q412*H412</f>
        <v>0.043</v>
      </c>
      <c r="S412" s="138">
        <v>0</v>
      </c>
      <c r="T412" s="139">
        <f>S412*H412</f>
        <v>0</v>
      </c>
      <c r="AR412" s="140" t="s">
        <v>495</v>
      </c>
      <c r="AT412" s="140" t="s">
        <v>352</v>
      </c>
      <c r="AU412" s="140" t="s">
        <v>135</v>
      </c>
      <c r="AY412" s="18" t="s">
        <v>113</v>
      </c>
      <c r="BE412" s="141">
        <f>IF(N412="základní",J412,0)</f>
        <v>0</v>
      </c>
      <c r="BF412" s="141">
        <f>IF(N412="snížená",J412,0)</f>
        <v>0</v>
      </c>
      <c r="BG412" s="141">
        <f>IF(N412="zákl. přenesená",J412,0)</f>
        <v>0</v>
      </c>
      <c r="BH412" s="141">
        <f>IF(N412="sníž. přenesená",J412,0)</f>
        <v>0</v>
      </c>
      <c r="BI412" s="141">
        <f>IF(N412="nulová",J412,0)</f>
        <v>0</v>
      </c>
      <c r="BJ412" s="18" t="s">
        <v>78</v>
      </c>
      <c r="BK412" s="141">
        <f>ROUND(I412*H412,2)</f>
        <v>0</v>
      </c>
      <c r="BL412" s="18" t="s">
        <v>167</v>
      </c>
      <c r="BM412" s="140" t="s">
        <v>869</v>
      </c>
    </row>
    <row r="413" spans="2:65" s="1" customFormat="1" ht="24.2" customHeight="1">
      <c r="B413" s="128"/>
      <c r="C413" s="129" t="s">
        <v>870</v>
      </c>
      <c r="D413" s="129" t="s">
        <v>116</v>
      </c>
      <c r="E413" s="130" t="s">
        <v>871</v>
      </c>
      <c r="F413" s="131" t="s">
        <v>872</v>
      </c>
      <c r="G413" s="132" t="s">
        <v>131</v>
      </c>
      <c r="H413" s="133">
        <v>1</v>
      </c>
      <c r="I413" s="134"/>
      <c r="J413" s="135">
        <f>ROUND(I413*H413,2)</f>
        <v>0</v>
      </c>
      <c r="K413" s="131" t="s">
        <v>120</v>
      </c>
      <c r="L413" s="33"/>
      <c r="M413" s="136" t="s">
        <v>3</v>
      </c>
      <c r="N413" s="137" t="s">
        <v>44</v>
      </c>
      <c r="P413" s="138">
        <f>O413*H413</f>
        <v>0</v>
      </c>
      <c r="Q413" s="138">
        <v>0</v>
      </c>
      <c r="R413" s="138">
        <f>Q413*H413</f>
        <v>0</v>
      </c>
      <c r="S413" s="138">
        <v>0</v>
      </c>
      <c r="T413" s="139">
        <f>S413*H413</f>
        <v>0</v>
      </c>
      <c r="AR413" s="140" t="s">
        <v>167</v>
      </c>
      <c r="AT413" s="140" t="s">
        <v>116</v>
      </c>
      <c r="AU413" s="140" t="s">
        <v>135</v>
      </c>
      <c r="AY413" s="18" t="s">
        <v>113</v>
      </c>
      <c r="BE413" s="141">
        <f>IF(N413="základní",J413,0)</f>
        <v>0</v>
      </c>
      <c r="BF413" s="141">
        <f>IF(N413="snížená",J413,0)</f>
        <v>0</v>
      </c>
      <c r="BG413" s="141">
        <f>IF(N413="zákl. přenesená",J413,0)</f>
        <v>0</v>
      </c>
      <c r="BH413" s="141">
        <f>IF(N413="sníž. přenesená",J413,0)</f>
        <v>0</v>
      </c>
      <c r="BI413" s="141">
        <f>IF(N413="nulová",J413,0)</f>
        <v>0</v>
      </c>
      <c r="BJ413" s="18" t="s">
        <v>78</v>
      </c>
      <c r="BK413" s="141">
        <f>ROUND(I413*H413,2)</f>
        <v>0</v>
      </c>
      <c r="BL413" s="18" t="s">
        <v>167</v>
      </c>
      <c r="BM413" s="140" t="s">
        <v>873</v>
      </c>
    </row>
    <row r="414" spans="2:47" s="1" customFormat="1" ht="11.25">
      <c r="B414" s="33"/>
      <c r="D414" s="142" t="s">
        <v>123</v>
      </c>
      <c r="F414" s="143" t="s">
        <v>874</v>
      </c>
      <c r="I414" s="144"/>
      <c r="L414" s="33"/>
      <c r="M414" s="145"/>
      <c r="T414" s="54"/>
      <c r="AT414" s="18" t="s">
        <v>123</v>
      </c>
      <c r="AU414" s="18" t="s">
        <v>135</v>
      </c>
    </row>
    <row r="415" spans="2:65" s="1" customFormat="1" ht="24.2" customHeight="1">
      <c r="B415" s="128"/>
      <c r="C415" s="166" t="s">
        <v>875</v>
      </c>
      <c r="D415" s="166" t="s">
        <v>352</v>
      </c>
      <c r="E415" s="167" t="s">
        <v>876</v>
      </c>
      <c r="F415" s="168" t="s">
        <v>877</v>
      </c>
      <c r="G415" s="169" t="s">
        <v>131</v>
      </c>
      <c r="H415" s="170">
        <v>1</v>
      </c>
      <c r="I415" s="171"/>
      <c r="J415" s="172">
        <f>ROUND(I415*H415,2)</f>
        <v>0</v>
      </c>
      <c r="K415" s="168" t="s">
        <v>120</v>
      </c>
      <c r="L415" s="173"/>
      <c r="M415" s="174" t="s">
        <v>3</v>
      </c>
      <c r="N415" s="175" t="s">
        <v>44</v>
      </c>
      <c r="P415" s="138">
        <f>O415*H415</f>
        <v>0</v>
      </c>
      <c r="Q415" s="138">
        <v>0.00015</v>
      </c>
      <c r="R415" s="138">
        <f>Q415*H415</f>
        <v>0.00015</v>
      </c>
      <c r="S415" s="138">
        <v>0</v>
      </c>
      <c r="T415" s="139">
        <f>S415*H415</f>
        <v>0</v>
      </c>
      <c r="AR415" s="140" t="s">
        <v>495</v>
      </c>
      <c r="AT415" s="140" t="s">
        <v>352</v>
      </c>
      <c r="AU415" s="140" t="s">
        <v>135</v>
      </c>
      <c r="AY415" s="18" t="s">
        <v>113</v>
      </c>
      <c r="BE415" s="141">
        <f>IF(N415="základní",J415,0)</f>
        <v>0</v>
      </c>
      <c r="BF415" s="141">
        <f>IF(N415="snížená",J415,0)</f>
        <v>0</v>
      </c>
      <c r="BG415" s="141">
        <f>IF(N415="zákl. přenesená",J415,0)</f>
        <v>0</v>
      </c>
      <c r="BH415" s="141">
        <f>IF(N415="sníž. přenesená",J415,0)</f>
        <v>0</v>
      </c>
      <c r="BI415" s="141">
        <f>IF(N415="nulová",J415,0)</f>
        <v>0</v>
      </c>
      <c r="BJ415" s="18" t="s">
        <v>78</v>
      </c>
      <c r="BK415" s="141">
        <f>ROUND(I415*H415,2)</f>
        <v>0</v>
      </c>
      <c r="BL415" s="18" t="s">
        <v>167</v>
      </c>
      <c r="BM415" s="140" t="s">
        <v>878</v>
      </c>
    </row>
    <row r="416" spans="2:65" s="1" customFormat="1" ht="24.2" customHeight="1">
      <c r="B416" s="128"/>
      <c r="C416" s="129" t="s">
        <v>879</v>
      </c>
      <c r="D416" s="129" t="s">
        <v>116</v>
      </c>
      <c r="E416" s="130" t="s">
        <v>880</v>
      </c>
      <c r="F416" s="131" t="s">
        <v>881</v>
      </c>
      <c r="G416" s="132" t="s">
        <v>131</v>
      </c>
      <c r="H416" s="133">
        <v>1</v>
      </c>
      <c r="I416" s="134"/>
      <c r="J416" s="135">
        <f>ROUND(I416*H416,2)</f>
        <v>0</v>
      </c>
      <c r="K416" s="131" t="s">
        <v>120</v>
      </c>
      <c r="L416" s="33"/>
      <c r="M416" s="136" t="s">
        <v>3</v>
      </c>
      <c r="N416" s="137" t="s">
        <v>44</v>
      </c>
      <c r="P416" s="138">
        <f>O416*H416</f>
        <v>0</v>
      </c>
      <c r="Q416" s="138">
        <v>0</v>
      </c>
      <c r="R416" s="138">
        <f>Q416*H416</f>
        <v>0</v>
      </c>
      <c r="S416" s="138">
        <v>0</v>
      </c>
      <c r="T416" s="139">
        <f>S416*H416</f>
        <v>0</v>
      </c>
      <c r="AR416" s="140" t="s">
        <v>167</v>
      </c>
      <c r="AT416" s="140" t="s">
        <v>116</v>
      </c>
      <c r="AU416" s="140" t="s">
        <v>135</v>
      </c>
      <c r="AY416" s="18" t="s">
        <v>113</v>
      </c>
      <c r="BE416" s="141">
        <f>IF(N416="základní",J416,0)</f>
        <v>0</v>
      </c>
      <c r="BF416" s="141">
        <f>IF(N416="snížená",J416,0)</f>
        <v>0</v>
      </c>
      <c r="BG416" s="141">
        <f>IF(N416="zákl. přenesená",J416,0)</f>
        <v>0</v>
      </c>
      <c r="BH416" s="141">
        <f>IF(N416="sníž. přenesená",J416,0)</f>
        <v>0</v>
      </c>
      <c r="BI416" s="141">
        <f>IF(N416="nulová",J416,0)</f>
        <v>0</v>
      </c>
      <c r="BJ416" s="18" t="s">
        <v>78</v>
      </c>
      <c r="BK416" s="141">
        <f>ROUND(I416*H416,2)</f>
        <v>0</v>
      </c>
      <c r="BL416" s="18" t="s">
        <v>167</v>
      </c>
      <c r="BM416" s="140" t="s">
        <v>882</v>
      </c>
    </row>
    <row r="417" spans="2:47" s="1" customFormat="1" ht="11.25">
      <c r="B417" s="33"/>
      <c r="D417" s="142" t="s">
        <v>123</v>
      </c>
      <c r="F417" s="143" t="s">
        <v>883</v>
      </c>
      <c r="I417" s="144"/>
      <c r="L417" s="33"/>
      <c r="M417" s="145"/>
      <c r="T417" s="54"/>
      <c r="AT417" s="18" t="s">
        <v>123</v>
      </c>
      <c r="AU417" s="18" t="s">
        <v>135</v>
      </c>
    </row>
    <row r="418" spans="2:65" s="1" customFormat="1" ht="24.2" customHeight="1">
      <c r="B418" s="128"/>
      <c r="C418" s="166" t="s">
        <v>884</v>
      </c>
      <c r="D418" s="166" t="s">
        <v>352</v>
      </c>
      <c r="E418" s="167" t="s">
        <v>885</v>
      </c>
      <c r="F418" s="168" t="s">
        <v>886</v>
      </c>
      <c r="G418" s="169" t="s">
        <v>131</v>
      </c>
      <c r="H418" s="170">
        <v>1</v>
      </c>
      <c r="I418" s="171"/>
      <c r="J418" s="172">
        <f>ROUND(I418*H418,2)</f>
        <v>0</v>
      </c>
      <c r="K418" s="168" t="s">
        <v>198</v>
      </c>
      <c r="L418" s="173"/>
      <c r="M418" s="174" t="s">
        <v>3</v>
      </c>
      <c r="N418" s="175" t="s">
        <v>44</v>
      </c>
      <c r="P418" s="138">
        <f>O418*H418</f>
        <v>0</v>
      </c>
      <c r="Q418" s="138">
        <v>0.0012</v>
      </c>
      <c r="R418" s="138">
        <f>Q418*H418</f>
        <v>0.0012</v>
      </c>
      <c r="S418" s="138">
        <v>0</v>
      </c>
      <c r="T418" s="139">
        <f>S418*H418</f>
        <v>0</v>
      </c>
      <c r="AR418" s="140" t="s">
        <v>495</v>
      </c>
      <c r="AT418" s="140" t="s">
        <v>352</v>
      </c>
      <c r="AU418" s="140" t="s">
        <v>135</v>
      </c>
      <c r="AY418" s="18" t="s">
        <v>113</v>
      </c>
      <c r="BE418" s="141">
        <f>IF(N418="základní",J418,0)</f>
        <v>0</v>
      </c>
      <c r="BF418" s="141">
        <f>IF(N418="snížená",J418,0)</f>
        <v>0</v>
      </c>
      <c r="BG418" s="141">
        <f>IF(N418="zákl. přenesená",J418,0)</f>
        <v>0</v>
      </c>
      <c r="BH418" s="141">
        <f>IF(N418="sníž. přenesená",J418,0)</f>
        <v>0</v>
      </c>
      <c r="BI418" s="141">
        <f>IF(N418="nulová",J418,0)</f>
        <v>0</v>
      </c>
      <c r="BJ418" s="18" t="s">
        <v>78</v>
      </c>
      <c r="BK418" s="141">
        <f>ROUND(I418*H418,2)</f>
        <v>0</v>
      </c>
      <c r="BL418" s="18" t="s">
        <v>167</v>
      </c>
      <c r="BM418" s="140" t="s">
        <v>887</v>
      </c>
    </row>
    <row r="419" spans="2:63" s="11" customFormat="1" ht="20.85" customHeight="1">
      <c r="B419" s="116"/>
      <c r="D419" s="117" t="s">
        <v>72</v>
      </c>
      <c r="E419" s="126" t="s">
        <v>888</v>
      </c>
      <c r="F419" s="126" t="s">
        <v>889</v>
      </c>
      <c r="I419" s="119"/>
      <c r="J419" s="127">
        <f>BK419</f>
        <v>0</v>
      </c>
      <c r="L419" s="116"/>
      <c r="M419" s="121"/>
      <c r="P419" s="122">
        <f>SUM(P420:P430)</f>
        <v>0</v>
      </c>
      <c r="R419" s="122">
        <f>SUM(R420:R430)</f>
        <v>0.08893608472500002</v>
      </c>
      <c r="T419" s="123">
        <f>SUM(T420:T430)</f>
        <v>0</v>
      </c>
      <c r="AR419" s="117" t="s">
        <v>82</v>
      </c>
      <c r="AT419" s="124" t="s">
        <v>72</v>
      </c>
      <c r="AU419" s="124" t="s">
        <v>82</v>
      </c>
      <c r="AY419" s="117" t="s">
        <v>113</v>
      </c>
      <c r="BK419" s="125">
        <f>SUM(BK420:BK430)</f>
        <v>0</v>
      </c>
    </row>
    <row r="420" spans="2:65" s="1" customFormat="1" ht="33" customHeight="1">
      <c r="B420" s="128"/>
      <c r="C420" s="129" t="s">
        <v>890</v>
      </c>
      <c r="D420" s="129" t="s">
        <v>116</v>
      </c>
      <c r="E420" s="130" t="s">
        <v>891</v>
      </c>
      <c r="F420" s="131" t="s">
        <v>892</v>
      </c>
      <c r="G420" s="132" t="s">
        <v>166</v>
      </c>
      <c r="H420" s="133">
        <v>2.358</v>
      </c>
      <c r="I420" s="134"/>
      <c r="J420" s="135">
        <f>ROUND(I420*H420,2)</f>
        <v>0</v>
      </c>
      <c r="K420" s="131" t="s">
        <v>120</v>
      </c>
      <c r="L420" s="33"/>
      <c r="M420" s="136" t="s">
        <v>3</v>
      </c>
      <c r="N420" s="137" t="s">
        <v>44</v>
      </c>
      <c r="P420" s="138">
        <f>O420*H420</f>
        <v>0</v>
      </c>
      <c r="Q420" s="138">
        <v>0.0002684875</v>
      </c>
      <c r="R420" s="138">
        <f>Q420*H420</f>
        <v>0.000633093525</v>
      </c>
      <c r="S420" s="138">
        <v>0</v>
      </c>
      <c r="T420" s="139">
        <f>S420*H420</f>
        <v>0</v>
      </c>
      <c r="AR420" s="140" t="s">
        <v>167</v>
      </c>
      <c r="AT420" s="140" t="s">
        <v>116</v>
      </c>
      <c r="AU420" s="140" t="s">
        <v>135</v>
      </c>
      <c r="AY420" s="18" t="s">
        <v>113</v>
      </c>
      <c r="BE420" s="141">
        <f>IF(N420="základní",J420,0)</f>
        <v>0</v>
      </c>
      <c r="BF420" s="141">
        <f>IF(N420="snížená",J420,0)</f>
        <v>0</v>
      </c>
      <c r="BG420" s="141">
        <f>IF(N420="zákl. přenesená",J420,0)</f>
        <v>0</v>
      </c>
      <c r="BH420" s="141">
        <f>IF(N420="sníž. přenesená",J420,0)</f>
        <v>0</v>
      </c>
      <c r="BI420" s="141">
        <f>IF(N420="nulová",J420,0)</f>
        <v>0</v>
      </c>
      <c r="BJ420" s="18" t="s">
        <v>78</v>
      </c>
      <c r="BK420" s="141">
        <f>ROUND(I420*H420,2)</f>
        <v>0</v>
      </c>
      <c r="BL420" s="18" t="s">
        <v>167</v>
      </c>
      <c r="BM420" s="140" t="s">
        <v>893</v>
      </c>
    </row>
    <row r="421" spans="2:47" s="1" customFormat="1" ht="11.25">
      <c r="B421" s="33"/>
      <c r="D421" s="142" t="s">
        <v>123</v>
      </c>
      <c r="F421" s="143" t="s">
        <v>894</v>
      </c>
      <c r="I421" s="144"/>
      <c r="L421" s="33"/>
      <c r="M421" s="145"/>
      <c r="T421" s="54"/>
      <c r="AT421" s="18" t="s">
        <v>123</v>
      </c>
      <c r="AU421" s="18" t="s">
        <v>135</v>
      </c>
    </row>
    <row r="422" spans="2:51" s="12" customFormat="1" ht="11.25">
      <c r="B422" s="146"/>
      <c r="D422" s="147" t="s">
        <v>125</v>
      </c>
      <c r="E422" s="148" t="s">
        <v>3</v>
      </c>
      <c r="F422" s="149" t="s">
        <v>279</v>
      </c>
      <c r="H422" s="150">
        <v>2.358</v>
      </c>
      <c r="I422" s="151"/>
      <c r="L422" s="146"/>
      <c r="M422" s="152"/>
      <c r="T422" s="153"/>
      <c r="AT422" s="148" t="s">
        <v>125</v>
      </c>
      <c r="AU422" s="148" t="s">
        <v>135</v>
      </c>
      <c r="AV422" s="12" t="s">
        <v>82</v>
      </c>
      <c r="AW422" s="12" t="s">
        <v>34</v>
      </c>
      <c r="AX422" s="12" t="s">
        <v>78</v>
      </c>
      <c r="AY422" s="148" t="s">
        <v>113</v>
      </c>
    </row>
    <row r="423" spans="2:65" s="1" customFormat="1" ht="24.2" customHeight="1">
      <c r="B423" s="128"/>
      <c r="C423" s="166" t="s">
        <v>895</v>
      </c>
      <c r="D423" s="166" t="s">
        <v>352</v>
      </c>
      <c r="E423" s="167" t="s">
        <v>896</v>
      </c>
      <c r="F423" s="168" t="s">
        <v>897</v>
      </c>
      <c r="G423" s="169" t="s">
        <v>166</v>
      </c>
      <c r="H423" s="170">
        <v>2.358</v>
      </c>
      <c r="I423" s="171"/>
      <c r="J423" s="172">
        <f>ROUND(I423*H423,2)</f>
        <v>0</v>
      </c>
      <c r="K423" s="168" t="s">
        <v>120</v>
      </c>
      <c r="L423" s="173"/>
      <c r="M423" s="174" t="s">
        <v>3</v>
      </c>
      <c r="N423" s="175" t="s">
        <v>44</v>
      </c>
      <c r="P423" s="138">
        <f>O423*H423</f>
        <v>0</v>
      </c>
      <c r="Q423" s="138">
        <v>0.03681</v>
      </c>
      <c r="R423" s="138">
        <f>Q423*H423</f>
        <v>0.08679798000000001</v>
      </c>
      <c r="S423" s="138">
        <v>0</v>
      </c>
      <c r="T423" s="139">
        <f>S423*H423</f>
        <v>0</v>
      </c>
      <c r="AR423" s="140" t="s">
        <v>495</v>
      </c>
      <c r="AT423" s="140" t="s">
        <v>352</v>
      </c>
      <c r="AU423" s="140" t="s">
        <v>135</v>
      </c>
      <c r="AY423" s="18" t="s">
        <v>113</v>
      </c>
      <c r="BE423" s="141">
        <f>IF(N423="základní",J423,0)</f>
        <v>0</v>
      </c>
      <c r="BF423" s="141">
        <f>IF(N423="snížená",J423,0)</f>
        <v>0</v>
      </c>
      <c r="BG423" s="141">
        <f>IF(N423="zákl. přenesená",J423,0)</f>
        <v>0</v>
      </c>
      <c r="BH423" s="141">
        <f>IF(N423="sníž. přenesená",J423,0)</f>
        <v>0</v>
      </c>
      <c r="BI423" s="141">
        <f>IF(N423="nulová",J423,0)</f>
        <v>0</v>
      </c>
      <c r="BJ423" s="18" t="s">
        <v>78</v>
      </c>
      <c r="BK423" s="141">
        <f>ROUND(I423*H423,2)</f>
        <v>0</v>
      </c>
      <c r="BL423" s="18" t="s">
        <v>167</v>
      </c>
      <c r="BM423" s="140" t="s">
        <v>898</v>
      </c>
    </row>
    <row r="424" spans="2:51" s="12" customFormat="1" ht="11.25">
      <c r="B424" s="146"/>
      <c r="D424" s="147" t="s">
        <v>125</v>
      </c>
      <c r="E424" s="148" t="s">
        <v>3</v>
      </c>
      <c r="F424" s="149" t="s">
        <v>279</v>
      </c>
      <c r="H424" s="150">
        <v>2.358</v>
      </c>
      <c r="I424" s="151"/>
      <c r="L424" s="146"/>
      <c r="M424" s="152"/>
      <c r="T424" s="153"/>
      <c r="AT424" s="148" t="s">
        <v>125</v>
      </c>
      <c r="AU424" s="148" t="s">
        <v>135</v>
      </c>
      <c r="AV424" s="12" t="s">
        <v>82</v>
      </c>
      <c r="AW424" s="12" t="s">
        <v>34</v>
      </c>
      <c r="AX424" s="12" t="s">
        <v>78</v>
      </c>
      <c r="AY424" s="148" t="s">
        <v>113</v>
      </c>
    </row>
    <row r="425" spans="2:65" s="1" customFormat="1" ht="33" customHeight="1">
      <c r="B425" s="128"/>
      <c r="C425" s="129" t="s">
        <v>899</v>
      </c>
      <c r="D425" s="129" t="s">
        <v>116</v>
      </c>
      <c r="E425" s="130" t="s">
        <v>900</v>
      </c>
      <c r="F425" s="131" t="s">
        <v>901</v>
      </c>
      <c r="G425" s="132" t="s">
        <v>180</v>
      </c>
      <c r="H425" s="133">
        <v>17.92</v>
      </c>
      <c r="I425" s="134"/>
      <c r="J425" s="135">
        <f>ROUND(I425*H425,2)</f>
        <v>0</v>
      </c>
      <c r="K425" s="131" t="s">
        <v>120</v>
      </c>
      <c r="L425" s="33"/>
      <c r="M425" s="136" t="s">
        <v>3</v>
      </c>
      <c r="N425" s="137" t="s">
        <v>44</v>
      </c>
      <c r="P425" s="138">
        <f>O425*H425</f>
        <v>0</v>
      </c>
      <c r="Q425" s="138">
        <v>2.8985E-05</v>
      </c>
      <c r="R425" s="138">
        <f>Q425*H425</f>
        <v>0.0005194112000000001</v>
      </c>
      <c r="S425" s="138">
        <v>0</v>
      </c>
      <c r="T425" s="139">
        <f>S425*H425</f>
        <v>0</v>
      </c>
      <c r="AR425" s="140" t="s">
        <v>167</v>
      </c>
      <c r="AT425" s="140" t="s">
        <v>116</v>
      </c>
      <c r="AU425" s="140" t="s">
        <v>135</v>
      </c>
      <c r="AY425" s="18" t="s">
        <v>113</v>
      </c>
      <c r="BE425" s="141">
        <f>IF(N425="základní",J425,0)</f>
        <v>0</v>
      </c>
      <c r="BF425" s="141">
        <f>IF(N425="snížená",J425,0)</f>
        <v>0</v>
      </c>
      <c r="BG425" s="141">
        <f>IF(N425="zákl. přenesená",J425,0)</f>
        <v>0</v>
      </c>
      <c r="BH425" s="141">
        <f>IF(N425="sníž. přenesená",J425,0)</f>
        <v>0</v>
      </c>
      <c r="BI425" s="141">
        <f>IF(N425="nulová",J425,0)</f>
        <v>0</v>
      </c>
      <c r="BJ425" s="18" t="s">
        <v>78</v>
      </c>
      <c r="BK425" s="141">
        <f>ROUND(I425*H425,2)</f>
        <v>0</v>
      </c>
      <c r="BL425" s="18" t="s">
        <v>167</v>
      </c>
      <c r="BM425" s="140" t="s">
        <v>902</v>
      </c>
    </row>
    <row r="426" spans="2:47" s="1" customFormat="1" ht="11.25">
      <c r="B426" s="33"/>
      <c r="D426" s="142" t="s">
        <v>123</v>
      </c>
      <c r="F426" s="143" t="s">
        <v>903</v>
      </c>
      <c r="I426" s="144"/>
      <c r="L426" s="33"/>
      <c r="M426" s="145"/>
      <c r="T426" s="54"/>
      <c r="AT426" s="18" t="s">
        <v>123</v>
      </c>
      <c r="AU426" s="18" t="s">
        <v>135</v>
      </c>
    </row>
    <row r="427" spans="2:51" s="12" customFormat="1" ht="11.25">
      <c r="B427" s="146"/>
      <c r="D427" s="147" t="s">
        <v>125</v>
      </c>
      <c r="F427" s="149" t="s">
        <v>904</v>
      </c>
      <c r="H427" s="150">
        <v>17.92</v>
      </c>
      <c r="I427" s="151"/>
      <c r="L427" s="146"/>
      <c r="M427" s="152"/>
      <c r="T427" s="153"/>
      <c r="AT427" s="148" t="s">
        <v>125</v>
      </c>
      <c r="AU427" s="148" t="s">
        <v>135</v>
      </c>
      <c r="AV427" s="12" t="s">
        <v>82</v>
      </c>
      <c r="AW427" s="12" t="s">
        <v>4</v>
      </c>
      <c r="AX427" s="12" t="s">
        <v>78</v>
      </c>
      <c r="AY427" s="148" t="s">
        <v>113</v>
      </c>
    </row>
    <row r="428" spans="2:65" s="1" customFormat="1" ht="24.2" customHeight="1">
      <c r="B428" s="128"/>
      <c r="C428" s="166" t="s">
        <v>905</v>
      </c>
      <c r="D428" s="166" t="s">
        <v>352</v>
      </c>
      <c r="E428" s="167" t="s">
        <v>906</v>
      </c>
      <c r="F428" s="168" t="s">
        <v>907</v>
      </c>
      <c r="G428" s="169" t="s">
        <v>180</v>
      </c>
      <c r="H428" s="170">
        <v>8.96</v>
      </c>
      <c r="I428" s="171"/>
      <c r="J428" s="172">
        <f>ROUND(I428*H428,2)</f>
        <v>0</v>
      </c>
      <c r="K428" s="168" t="s">
        <v>120</v>
      </c>
      <c r="L428" s="173"/>
      <c r="M428" s="174" t="s">
        <v>3</v>
      </c>
      <c r="N428" s="175" t="s">
        <v>44</v>
      </c>
      <c r="P428" s="138">
        <f>O428*H428</f>
        <v>0</v>
      </c>
      <c r="Q428" s="138">
        <v>5E-05</v>
      </c>
      <c r="R428" s="138">
        <f>Q428*H428</f>
        <v>0.00044800000000000005</v>
      </c>
      <c r="S428" s="138">
        <v>0</v>
      </c>
      <c r="T428" s="139">
        <f>S428*H428</f>
        <v>0</v>
      </c>
      <c r="AR428" s="140" t="s">
        <v>495</v>
      </c>
      <c r="AT428" s="140" t="s">
        <v>352</v>
      </c>
      <c r="AU428" s="140" t="s">
        <v>135</v>
      </c>
      <c r="AY428" s="18" t="s">
        <v>113</v>
      </c>
      <c r="BE428" s="141">
        <f>IF(N428="základní",J428,0)</f>
        <v>0</v>
      </c>
      <c r="BF428" s="141">
        <f>IF(N428="snížená",J428,0)</f>
        <v>0</v>
      </c>
      <c r="BG428" s="141">
        <f>IF(N428="zákl. přenesená",J428,0)</f>
        <v>0</v>
      </c>
      <c r="BH428" s="141">
        <f>IF(N428="sníž. přenesená",J428,0)</f>
        <v>0</v>
      </c>
      <c r="BI428" s="141">
        <f>IF(N428="nulová",J428,0)</f>
        <v>0</v>
      </c>
      <c r="BJ428" s="18" t="s">
        <v>78</v>
      </c>
      <c r="BK428" s="141">
        <f>ROUND(I428*H428,2)</f>
        <v>0</v>
      </c>
      <c r="BL428" s="18" t="s">
        <v>167</v>
      </c>
      <c r="BM428" s="140" t="s">
        <v>908</v>
      </c>
    </row>
    <row r="429" spans="2:51" s="12" customFormat="1" ht="11.25">
      <c r="B429" s="146"/>
      <c r="D429" s="147" t="s">
        <v>125</v>
      </c>
      <c r="E429" s="148" t="s">
        <v>3</v>
      </c>
      <c r="F429" s="149" t="s">
        <v>909</v>
      </c>
      <c r="H429" s="150">
        <v>8.96</v>
      </c>
      <c r="I429" s="151"/>
      <c r="L429" s="146"/>
      <c r="M429" s="152"/>
      <c r="T429" s="153"/>
      <c r="AT429" s="148" t="s">
        <v>125</v>
      </c>
      <c r="AU429" s="148" t="s">
        <v>135</v>
      </c>
      <c r="AV429" s="12" t="s">
        <v>82</v>
      </c>
      <c r="AW429" s="12" t="s">
        <v>34</v>
      </c>
      <c r="AX429" s="12" t="s">
        <v>78</v>
      </c>
      <c r="AY429" s="148" t="s">
        <v>113</v>
      </c>
    </row>
    <row r="430" spans="2:65" s="1" customFormat="1" ht="24.2" customHeight="1">
      <c r="B430" s="128"/>
      <c r="C430" s="166" t="s">
        <v>910</v>
      </c>
      <c r="D430" s="166" t="s">
        <v>352</v>
      </c>
      <c r="E430" s="167" t="s">
        <v>911</v>
      </c>
      <c r="F430" s="168" t="s">
        <v>912</v>
      </c>
      <c r="G430" s="169" t="s">
        <v>180</v>
      </c>
      <c r="H430" s="170">
        <v>8.96</v>
      </c>
      <c r="I430" s="171"/>
      <c r="J430" s="172">
        <f>ROUND(I430*H430,2)</f>
        <v>0</v>
      </c>
      <c r="K430" s="168" t="s">
        <v>120</v>
      </c>
      <c r="L430" s="173"/>
      <c r="M430" s="174" t="s">
        <v>3</v>
      </c>
      <c r="N430" s="175" t="s">
        <v>44</v>
      </c>
      <c r="P430" s="138">
        <f>O430*H430</f>
        <v>0</v>
      </c>
      <c r="Q430" s="138">
        <v>6E-05</v>
      </c>
      <c r="R430" s="138">
        <f>Q430*H430</f>
        <v>0.0005376000000000001</v>
      </c>
      <c r="S430" s="138">
        <v>0</v>
      </c>
      <c r="T430" s="139">
        <f>S430*H430</f>
        <v>0</v>
      </c>
      <c r="AR430" s="140" t="s">
        <v>495</v>
      </c>
      <c r="AT430" s="140" t="s">
        <v>352</v>
      </c>
      <c r="AU430" s="140" t="s">
        <v>135</v>
      </c>
      <c r="AY430" s="18" t="s">
        <v>113</v>
      </c>
      <c r="BE430" s="141">
        <f>IF(N430="základní",J430,0)</f>
        <v>0</v>
      </c>
      <c r="BF430" s="141">
        <f>IF(N430="snížená",J430,0)</f>
        <v>0</v>
      </c>
      <c r="BG430" s="141">
        <f>IF(N430="zákl. přenesená",J430,0)</f>
        <v>0</v>
      </c>
      <c r="BH430" s="141">
        <f>IF(N430="sníž. přenesená",J430,0)</f>
        <v>0</v>
      </c>
      <c r="BI430" s="141">
        <f>IF(N430="nulová",J430,0)</f>
        <v>0</v>
      </c>
      <c r="BJ430" s="18" t="s">
        <v>78</v>
      </c>
      <c r="BK430" s="141">
        <f>ROUND(I430*H430,2)</f>
        <v>0</v>
      </c>
      <c r="BL430" s="18" t="s">
        <v>167</v>
      </c>
      <c r="BM430" s="140" t="s">
        <v>913</v>
      </c>
    </row>
    <row r="431" spans="2:63" s="11" customFormat="1" ht="22.9" customHeight="1">
      <c r="B431" s="116"/>
      <c r="D431" s="117" t="s">
        <v>72</v>
      </c>
      <c r="E431" s="126" t="s">
        <v>914</v>
      </c>
      <c r="F431" s="126" t="s">
        <v>915</v>
      </c>
      <c r="I431" s="119"/>
      <c r="J431" s="127">
        <f>BK431</f>
        <v>0</v>
      </c>
      <c r="L431" s="116"/>
      <c r="M431" s="121"/>
      <c r="P431" s="122">
        <f>SUM(P432:P470)</f>
        <v>0</v>
      </c>
      <c r="R431" s="122">
        <f>SUM(R432:R470)</f>
        <v>0.07323728</v>
      </c>
      <c r="T431" s="123">
        <f>SUM(T432:T470)</f>
        <v>0</v>
      </c>
      <c r="AR431" s="117" t="s">
        <v>82</v>
      </c>
      <c r="AT431" s="124" t="s">
        <v>72</v>
      </c>
      <c r="AU431" s="124" t="s">
        <v>78</v>
      </c>
      <c r="AY431" s="117" t="s">
        <v>113</v>
      </c>
      <c r="BK431" s="125">
        <f>SUM(BK432:BK470)</f>
        <v>0</v>
      </c>
    </row>
    <row r="432" spans="2:65" s="1" customFormat="1" ht="21.75" customHeight="1">
      <c r="B432" s="128"/>
      <c r="C432" s="129" t="s">
        <v>916</v>
      </c>
      <c r="D432" s="129" t="s">
        <v>116</v>
      </c>
      <c r="E432" s="130" t="s">
        <v>917</v>
      </c>
      <c r="F432" s="131" t="s">
        <v>918</v>
      </c>
      <c r="G432" s="132" t="s">
        <v>131</v>
      </c>
      <c r="H432" s="133">
        <v>10</v>
      </c>
      <c r="I432" s="134"/>
      <c r="J432" s="135">
        <f>ROUND(I432*H432,2)</f>
        <v>0</v>
      </c>
      <c r="K432" s="131" t="s">
        <v>120</v>
      </c>
      <c r="L432" s="33"/>
      <c r="M432" s="136" t="s">
        <v>3</v>
      </c>
      <c r="N432" s="137" t="s">
        <v>44</v>
      </c>
      <c r="P432" s="138">
        <f>O432*H432</f>
        <v>0</v>
      </c>
      <c r="Q432" s="138">
        <v>0</v>
      </c>
      <c r="R432" s="138">
        <f>Q432*H432</f>
        <v>0</v>
      </c>
      <c r="S432" s="138">
        <v>0</v>
      </c>
      <c r="T432" s="139">
        <f>S432*H432</f>
        <v>0</v>
      </c>
      <c r="AR432" s="140" t="s">
        <v>167</v>
      </c>
      <c r="AT432" s="140" t="s">
        <v>116</v>
      </c>
      <c r="AU432" s="140" t="s">
        <v>82</v>
      </c>
      <c r="AY432" s="18" t="s">
        <v>113</v>
      </c>
      <c r="BE432" s="141">
        <f>IF(N432="základní",J432,0)</f>
        <v>0</v>
      </c>
      <c r="BF432" s="141">
        <f>IF(N432="snížená",J432,0)</f>
        <v>0</v>
      </c>
      <c r="BG432" s="141">
        <f>IF(N432="zákl. přenesená",J432,0)</f>
        <v>0</v>
      </c>
      <c r="BH432" s="141">
        <f>IF(N432="sníž. přenesená",J432,0)</f>
        <v>0</v>
      </c>
      <c r="BI432" s="141">
        <f>IF(N432="nulová",J432,0)</f>
        <v>0</v>
      </c>
      <c r="BJ432" s="18" t="s">
        <v>78</v>
      </c>
      <c r="BK432" s="141">
        <f>ROUND(I432*H432,2)</f>
        <v>0</v>
      </c>
      <c r="BL432" s="18" t="s">
        <v>167</v>
      </c>
      <c r="BM432" s="140" t="s">
        <v>919</v>
      </c>
    </row>
    <row r="433" spans="2:47" s="1" customFormat="1" ht="11.25">
      <c r="B433" s="33"/>
      <c r="D433" s="142" t="s">
        <v>123</v>
      </c>
      <c r="F433" s="143" t="s">
        <v>920</v>
      </c>
      <c r="I433" s="144"/>
      <c r="L433" s="33"/>
      <c r="M433" s="145"/>
      <c r="T433" s="54"/>
      <c r="AT433" s="18" t="s">
        <v>123</v>
      </c>
      <c r="AU433" s="18" t="s">
        <v>82</v>
      </c>
    </row>
    <row r="434" spans="2:65" s="1" customFormat="1" ht="24.2" customHeight="1">
      <c r="B434" s="128"/>
      <c r="C434" s="166" t="s">
        <v>921</v>
      </c>
      <c r="D434" s="166" t="s">
        <v>352</v>
      </c>
      <c r="E434" s="167" t="s">
        <v>922</v>
      </c>
      <c r="F434" s="168" t="s">
        <v>923</v>
      </c>
      <c r="G434" s="169" t="s">
        <v>131</v>
      </c>
      <c r="H434" s="170">
        <v>10</v>
      </c>
      <c r="I434" s="171"/>
      <c r="J434" s="172">
        <f>ROUND(I434*H434,2)</f>
        <v>0</v>
      </c>
      <c r="K434" s="168" t="s">
        <v>120</v>
      </c>
      <c r="L434" s="173"/>
      <c r="M434" s="174" t="s">
        <v>3</v>
      </c>
      <c r="N434" s="175" t="s">
        <v>44</v>
      </c>
      <c r="P434" s="138">
        <f>O434*H434</f>
        <v>0</v>
      </c>
      <c r="Q434" s="138">
        <v>0.00106</v>
      </c>
      <c r="R434" s="138">
        <f>Q434*H434</f>
        <v>0.0106</v>
      </c>
      <c r="S434" s="138">
        <v>0</v>
      </c>
      <c r="T434" s="139">
        <f>S434*H434</f>
        <v>0</v>
      </c>
      <c r="AR434" s="140" t="s">
        <v>495</v>
      </c>
      <c r="AT434" s="140" t="s">
        <v>352</v>
      </c>
      <c r="AU434" s="140" t="s">
        <v>82</v>
      </c>
      <c r="AY434" s="18" t="s">
        <v>113</v>
      </c>
      <c r="BE434" s="141">
        <f>IF(N434="základní",J434,0)</f>
        <v>0</v>
      </c>
      <c r="BF434" s="141">
        <f>IF(N434="snížená",J434,0)</f>
        <v>0</v>
      </c>
      <c r="BG434" s="141">
        <f>IF(N434="zákl. přenesená",J434,0)</f>
        <v>0</v>
      </c>
      <c r="BH434" s="141">
        <f>IF(N434="sníž. přenesená",J434,0)</f>
        <v>0</v>
      </c>
      <c r="BI434" s="141">
        <f>IF(N434="nulová",J434,0)</f>
        <v>0</v>
      </c>
      <c r="BJ434" s="18" t="s">
        <v>78</v>
      </c>
      <c r="BK434" s="141">
        <f>ROUND(I434*H434,2)</f>
        <v>0</v>
      </c>
      <c r="BL434" s="18" t="s">
        <v>167</v>
      </c>
      <c r="BM434" s="140" t="s">
        <v>924</v>
      </c>
    </row>
    <row r="435" spans="2:65" s="1" customFormat="1" ht="37.9" customHeight="1">
      <c r="B435" s="128"/>
      <c r="C435" s="129" t="s">
        <v>925</v>
      </c>
      <c r="D435" s="129" t="s">
        <v>116</v>
      </c>
      <c r="E435" s="130" t="s">
        <v>926</v>
      </c>
      <c r="F435" s="131" t="s">
        <v>927</v>
      </c>
      <c r="G435" s="132" t="s">
        <v>131</v>
      </c>
      <c r="H435" s="133">
        <v>10</v>
      </c>
      <c r="I435" s="134"/>
      <c r="J435" s="135">
        <f>ROUND(I435*H435,2)</f>
        <v>0</v>
      </c>
      <c r="K435" s="131" t="s">
        <v>120</v>
      </c>
      <c r="L435" s="33"/>
      <c r="M435" s="136" t="s">
        <v>3</v>
      </c>
      <c r="N435" s="137" t="s">
        <v>44</v>
      </c>
      <c r="P435" s="138">
        <f>O435*H435</f>
        <v>0</v>
      </c>
      <c r="Q435" s="138">
        <v>0.003099</v>
      </c>
      <c r="R435" s="138">
        <f>Q435*H435</f>
        <v>0.030990000000000004</v>
      </c>
      <c r="S435" s="138">
        <v>0</v>
      </c>
      <c r="T435" s="139">
        <f>S435*H435</f>
        <v>0</v>
      </c>
      <c r="AR435" s="140" t="s">
        <v>167</v>
      </c>
      <c r="AT435" s="140" t="s">
        <v>116</v>
      </c>
      <c r="AU435" s="140" t="s">
        <v>82</v>
      </c>
      <c r="AY435" s="18" t="s">
        <v>113</v>
      </c>
      <c r="BE435" s="141">
        <f>IF(N435="základní",J435,0)</f>
        <v>0</v>
      </c>
      <c r="BF435" s="141">
        <f>IF(N435="snížená",J435,0)</f>
        <v>0</v>
      </c>
      <c r="BG435" s="141">
        <f>IF(N435="zákl. přenesená",J435,0)</f>
        <v>0</v>
      </c>
      <c r="BH435" s="141">
        <f>IF(N435="sníž. přenesená",J435,0)</f>
        <v>0</v>
      </c>
      <c r="BI435" s="141">
        <f>IF(N435="nulová",J435,0)</f>
        <v>0</v>
      </c>
      <c r="BJ435" s="18" t="s">
        <v>78</v>
      </c>
      <c r="BK435" s="141">
        <f>ROUND(I435*H435,2)</f>
        <v>0</v>
      </c>
      <c r="BL435" s="18" t="s">
        <v>167</v>
      </c>
      <c r="BM435" s="140" t="s">
        <v>928</v>
      </c>
    </row>
    <row r="436" spans="2:47" s="1" customFormat="1" ht="11.25">
      <c r="B436" s="33"/>
      <c r="D436" s="142" t="s">
        <v>123</v>
      </c>
      <c r="F436" s="143" t="s">
        <v>929</v>
      </c>
      <c r="I436" s="144"/>
      <c r="L436" s="33"/>
      <c r="M436" s="145"/>
      <c r="T436" s="54"/>
      <c r="AT436" s="18" t="s">
        <v>123</v>
      </c>
      <c r="AU436" s="18" t="s">
        <v>82</v>
      </c>
    </row>
    <row r="437" spans="2:51" s="12" customFormat="1" ht="11.25">
      <c r="B437" s="146"/>
      <c r="D437" s="147" t="s">
        <v>125</v>
      </c>
      <c r="E437" s="148" t="s">
        <v>3</v>
      </c>
      <c r="F437" s="149" t="s">
        <v>930</v>
      </c>
      <c r="H437" s="150">
        <v>10</v>
      </c>
      <c r="I437" s="151"/>
      <c r="L437" s="146"/>
      <c r="M437" s="152"/>
      <c r="T437" s="153"/>
      <c r="AT437" s="148" t="s">
        <v>125</v>
      </c>
      <c r="AU437" s="148" t="s">
        <v>82</v>
      </c>
      <c r="AV437" s="12" t="s">
        <v>82</v>
      </c>
      <c r="AW437" s="12" t="s">
        <v>34</v>
      </c>
      <c r="AX437" s="12" t="s">
        <v>78</v>
      </c>
      <c r="AY437" s="148" t="s">
        <v>113</v>
      </c>
    </row>
    <row r="438" spans="2:65" s="1" customFormat="1" ht="24.2" customHeight="1">
      <c r="B438" s="128"/>
      <c r="C438" s="129" t="s">
        <v>931</v>
      </c>
      <c r="D438" s="129" t="s">
        <v>116</v>
      </c>
      <c r="E438" s="130" t="s">
        <v>932</v>
      </c>
      <c r="F438" s="131" t="s">
        <v>933</v>
      </c>
      <c r="G438" s="132" t="s">
        <v>934</v>
      </c>
      <c r="H438" s="133">
        <v>20.584</v>
      </c>
      <c r="I438" s="134"/>
      <c r="J438" s="135">
        <f>ROUND(I438*H438,2)</f>
        <v>0</v>
      </c>
      <c r="K438" s="131" t="s">
        <v>120</v>
      </c>
      <c r="L438" s="33"/>
      <c r="M438" s="136" t="s">
        <v>3</v>
      </c>
      <c r="N438" s="137" t="s">
        <v>44</v>
      </c>
      <c r="P438" s="138">
        <f>O438*H438</f>
        <v>0</v>
      </c>
      <c r="Q438" s="138">
        <v>7E-05</v>
      </c>
      <c r="R438" s="138">
        <f>Q438*H438</f>
        <v>0.0014408799999999999</v>
      </c>
      <c r="S438" s="138">
        <v>0</v>
      </c>
      <c r="T438" s="139">
        <f>S438*H438</f>
        <v>0</v>
      </c>
      <c r="AR438" s="140" t="s">
        <v>167</v>
      </c>
      <c r="AT438" s="140" t="s">
        <v>116</v>
      </c>
      <c r="AU438" s="140" t="s">
        <v>82</v>
      </c>
      <c r="AY438" s="18" t="s">
        <v>113</v>
      </c>
      <c r="BE438" s="141">
        <f>IF(N438="základní",J438,0)</f>
        <v>0</v>
      </c>
      <c r="BF438" s="141">
        <f>IF(N438="snížená",J438,0)</f>
        <v>0</v>
      </c>
      <c r="BG438" s="141">
        <f>IF(N438="zákl. přenesená",J438,0)</f>
        <v>0</v>
      </c>
      <c r="BH438" s="141">
        <f>IF(N438="sníž. přenesená",J438,0)</f>
        <v>0</v>
      </c>
      <c r="BI438" s="141">
        <f>IF(N438="nulová",J438,0)</f>
        <v>0</v>
      </c>
      <c r="BJ438" s="18" t="s">
        <v>78</v>
      </c>
      <c r="BK438" s="141">
        <f>ROUND(I438*H438,2)</f>
        <v>0</v>
      </c>
      <c r="BL438" s="18" t="s">
        <v>167</v>
      </c>
      <c r="BM438" s="140" t="s">
        <v>935</v>
      </c>
    </row>
    <row r="439" spans="2:47" s="1" customFormat="1" ht="11.25">
      <c r="B439" s="33"/>
      <c r="D439" s="142" t="s">
        <v>123</v>
      </c>
      <c r="F439" s="143" t="s">
        <v>936</v>
      </c>
      <c r="I439" s="144"/>
      <c r="L439" s="33"/>
      <c r="M439" s="145"/>
      <c r="T439" s="54"/>
      <c r="AT439" s="18" t="s">
        <v>123</v>
      </c>
      <c r="AU439" s="18" t="s">
        <v>82</v>
      </c>
    </row>
    <row r="440" spans="2:51" s="14" customFormat="1" ht="11.25">
      <c r="B440" s="176"/>
      <c r="D440" s="147" t="s">
        <v>125</v>
      </c>
      <c r="E440" s="177" t="s">
        <v>3</v>
      </c>
      <c r="F440" s="178" t="s">
        <v>937</v>
      </c>
      <c r="H440" s="177" t="s">
        <v>3</v>
      </c>
      <c r="I440" s="179"/>
      <c r="L440" s="176"/>
      <c r="M440" s="180"/>
      <c r="T440" s="181"/>
      <c r="AT440" s="177" t="s">
        <v>125</v>
      </c>
      <c r="AU440" s="177" t="s">
        <v>82</v>
      </c>
      <c r="AV440" s="14" t="s">
        <v>78</v>
      </c>
      <c r="AW440" s="14" t="s">
        <v>34</v>
      </c>
      <c r="AX440" s="14" t="s">
        <v>73</v>
      </c>
      <c r="AY440" s="177" t="s">
        <v>113</v>
      </c>
    </row>
    <row r="441" spans="2:51" s="12" customFormat="1" ht="11.25">
      <c r="B441" s="146"/>
      <c r="D441" s="147" t="s">
        <v>125</v>
      </c>
      <c r="E441" s="148" t="s">
        <v>3</v>
      </c>
      <c r="F441" s="149" t="s">
        <v>938</v>
      </c>
      <c r="H441" s="150">
        <v>19.584</v>
      </c>
      <c r="I441" s="151"/>
      <c r="L441" s="146"/>
      <c r="M441" s="152"/>
      <c r="T441" s="153"/>
      <c r="AT441" s="148" t="s">
        <v>125</v>
      </c>
      <c r="AU441" s="148" t="s">
        <v>82</v>
      </c>
      <c r="AV441" s="12" t="s">
        <v>82</v>
      </c>
      <c r="AW441" s="12" t="s">
        <v>34</v>
      </c>
      <c r="AX441" s="12" t="s">
        <v>73</v>
      </c>
      <c r="AY441" s="148" t="s">
        <v>113</v>
      </c>
    </row>
    <row r="442" spans="2:51" s="12" customFormat="1" ht="11.25">
      <c r="B442" s="146"/>
      <c r="D442" s="147" t="s">
        <v>125</v>
      </c>
      <c r="E442" s="148" t="s">
        <v>3</v>
      </c>
      <c r="F442" s="149" t="s">
        <v>939</v>
      </c>
      <c r="H442" s="150">
        <v>1</v>
      </c>
      <c r="I442" s="151"/>
      <c r="L442" s="146"/>
      <c r="M442" s="152"/>
      <c r="T442" s="153"/>
      <c r="AT442" s="148" t="s">
        <v>125</v>
      </c>
      <c r="AU442" s="148" t="s">
        <v>82</v>
      </c>
      <c r="AV442" s="12" t="s">
        <v>82</v>
      </c>
      <c r="AW442" s="12" t="s">
        <v>34</v>
      </c>
      <c r="AX442" s="12" t="s">
        <v>73</v>
      </c>
      <c r="AY442" s="148" t="s">
        <v>113</v>
      </c>
    </row>
    <row r="443" spans="2:51" s="13" customFormat="1" ht="11.25">
      <c r="B443" s="154"/>
      <c r="D443" s="147" t="s">
        <v>125</v>
      </c>
      <c r="E443" s="155" t="s">
        <v>3</v>
      </c>
      <c r="F443" s="156" t="s">
        <v>128</v>
      </c>
      <c r="H443" s="157">
        <v>20.584</v>
      </c>
      <c r="I443" s="158"/>
      <c r="L443" s="154"/>
      <c r="M443" s="159"/>
      <c r="T443" s="160"/>
      <c r="AT443" s="155" t="s">
        <v>125</v>
      </c>
      <c r="AU443" s="155" t="s">
        <v>82</v>
      </c>
      <c r="AV443" s="13" t="s">
        <v>121</v>
      </c>
      <c r="AW443" s="13" t="s">
        <v>34</v>
      </c>
      <c r="AX443" s="13" t="s">
        <v>78</v>
      </c>
      <c r="AY443" s="155" t="s">
        <v>113</v>
      </c>
    </row>
    <row r="444" spans="2:65" s="1" customFormat="1" ht="21.75" customHeight="1">
      <c r="B444" s="128"/>
      <c r="C444" s="166" t="s">
        <v>940</v>
      </c>
      <c r="D444" s="166" t="s">
        <v>352</v>
      </c>
      <c r="E444" s="167" t="s">
        <v>941</v>
      </c>
      <c r="F444" s="168" t="s">
        <v>942</v>
      </c>
      <c r="G444" s="169" t="s">
        <v>237</v>
      </c>
      <c r="H444" s="170">
        <v>0.021</v>
      </c>
      <c r="I444" s="171"/>
      <c r="J444" s="172">
        <f>ROUND(I444*H444,2)</f>
        <v>0</v>
      </c>
      <c r="K444" s="168" t="s">
        <v>120</v>
      </c>
      <c r="L444" s="173"/>
      <c r="M444" s="174" t="s">
        <v>3</v>
      </c>
      <c r="N444" s="175" t="s">
        <v>44</v>
      </c>
      <c r="P444" s="138">
        <f>O444*H444</f>
        <v>0</v>
      </c>
      <c r="Q444" s="138">
        <v>1</v>
      </c>
      <c r="R444" s="138">
        <f>Q444*H444</f>
        <v>0.021</v>
      </c>
      <c r="S444" s="138">
        <v>0</v>
      </c>
      <c r="T444" s="139">
        <f>S444*H444</f>
        <v>0</v>
      </c>
      <c r="AR444" s="140" t="s">
        <v>495</v>
      </c>
      <c r="AT444" s="140" t="s">
        <v>352</v>
      </c>
      <c r="AU444" s="140" t="s">
        <v>82</v>
      </c>
      <c r="AY444" s="18" t="s">
        <v>113</v>
      </c>
      <c r="BE444" s="141">
        <f>IF(N444="základní",J444,0)</f>
        <v>0</v>
      </c>
      <c r="BF444" s="141">
        <f>IF(N444="snížená",J444,0)</f>
        <v>0</v>
      </c>
      <c r="BG444" s="141">
        <f>IF(N444="zákl. přenesená",J444,0)</f>
        <v>0</v>
      </c>
      <c r="BH444" s="141">
        <f>IF(N444="sníž. přenesená",J444,0)</f>
        <v>0</v>
      </c>
      <c r="BI444" s="141">
        <f>IF(N444="nulová",J444,0)</f>
        <v>0</v>
      </c>
      <c r="BJ444" s="18" t="s">
        <v>78</v>
      </c>
      <c r="BK444" s="141">
        <f>ROUND(I444*H444,2)</f>
        <v>0</v>
      </c>
      <c r="BL444" s="18" t="s">
        <v>167</v>
      </c>
      <c r="BM444" s="140" t="s">
        <v>943</v>
      </c>
    </row>
    <row r="445" spans="2:51" s="12" customFormat="1" ht="11.25">
      <c r="B445" s="146"/>
      <c r="D445" s="147" t="s">
        <v>125</v>
      </c>
      <c r="F445" s="149" t="s">
        <v>944</v>
      </c>
      <c r="H445" s="150">
        <v>0.021</v>
      </c>
      <c r="I445" s="151"/>
      <c r="L445" s="146"/>
      <c r="M445" s="152"/>
      <c r="T445" s="153"/>
      <c r="AT445" s="148" t="s">
        <v>125</v>
      </c>
      <c r="AU445" s="148" t="s">
        <v>82</v>
      </c>
      <c r="AV445" s="12" t="s">
        <v>82</v>
      </c>
      <c r="AW445" s="12" t="s">
        <v>4</v>
      </c>
      <c r="AX445" s="12" t="s">
        <v>78</v>
      </c>
      <c r="AY445" s="148" t="s">
        <v>113</v>
      </c>
    </row>
    <row r="446" spans="2:65" s="1" customFormat="1" ht="37.9" customHeight="1">
      <c r="B446" s="128"/>
      <c r="C446" s="129" t="s">
        <v>945</v>
      </c>
      <c r="D446" s="129" t="s">
        <v>116</v>
      </c>
      <c r="E446" s="130" t="s">
        <v>946</v>
      </c>
      <c r="F446" s="131" t="s">
        <v>947</v>
      </c>
      <c r="G446" s="132" t="s">
        <v>131</v>
      </c>
      <c r="H446" s="133">
        <v>18</v>
      </c>
      <c r="I446" s="134"/>
      <c r="J446" s="135">
        <f>ROUND(I446*H446,2)</f>
        <v>0</v>
      </c>
      <c r="K446" s="131" t="s">
        <v>120</v>
      </c>
      <c r="L446" s="33"/>
      <c r="M446" s="136" t="s">
        <v>3</v>
      </c>
      <c r="N446" s="137" t="s">
        <v>44</v>
      </c>
      <c r="P446" s="138">
        <f>O446*H446</f>
        <v>0</v>
      </c>
      <c r="Q446" s="138">
        <v>0</v>
      </c>
      <c r="R446" s="138">
        <f>Q446*H446</f>
        <v>0</v>
      </c>
      <c r="S446" s="138">
        <v>0</v>
      </c>
      <c r="T446" s="139">
        <f>S446*H446</f>
        <v>0</v>
      </c>
      <c r="AR446" s="140" t="s">
        <v>167</v>
      </c>
      <c r="AT446" s="140" t="s">
        <v>116</v>
      </c>
      <c r="AU446" s="140" t="s">
        <v>82</v>
      </c>
      <c r="AY446" s="18" t="s">
        <v>113</v>
      </c>
      <c r="BE446" s="141">
        <f>IF(N446="základní",J446,0)</f>
        <v>0</v>
      </c>
      <c r="BF446" s="141">
        <f>IF(N446="snížená",J446,0)</f>
        <v>0</v>
      </c>
      <c r="BG446" s="141">
        <f>IF(N446="zákl. přenesená",J446,0)</f>
        <v>0</v>
      </c>
      <c r="BH446" s="141">
        <f>IF(N446="sníž. přenesená",J446,0)</f>
        <v>0</v>
      </c>
      <c r="BI446" s="141">
        <f>IF(N446="nulová",J446,0)</f>
        <v>0</v>
      </c>
      <c r="BJ446" s="18" t="s">
        <v>78</v>
      </c>
      <c r="BK446" s="141">
        <f>ROUND(I446*H446,2)</f>
        <v>0</v>
      </c>
      <c r="BL446" s="18" t="s">
        <v>167</v>
      </c>
      <c r="BM446" s="140" t="s">
        <v>948</v>
      </c>
    </row>
    <row r="447" spans="2:47" s="1" customFormat="1" ht="11.25">
      <c r="B447" s="33"/>
      <c r="D447" s="142" t="s">
        <v>123</v>
      </c>
      <c r="F447" s="143" t="s">
        <v>949</v>
      </c>
      <c r="I447" s="144"/>
      <c r="L447" s="33"/>
      <c r="M447" s="145"/>
      <c r="T447" s="54"/>
      <c r="AT447" s="18" t="s">
        <v>123</v>
      </c>
      <c r="AU447" s="18" t="s">
        <v>82</v>
      </c>
    </row>
    <row r="448" spans="2:51" s="12" customFormat="1" ht="11.25">
      <c r="B448" s="146"/>
      <c r="D448" s="147" t="s">
        <v>125</v>
      </c>
      <c r="E448" s="148" t="s">
        <v>3</v>
      </c>
      <c r="F448" s="149" t="s">
        <v>950</v>
      </c>
      <c r="H448" s="150">
        <v>18</v>
      </c>
      <c r="I448" s="151"/>
      <c r="L448" s="146"/>
      <c r="M448" s="152"/>
      <c r="T448" s="153"/>
      <c r="AT448" s="148" t="s">
        <v>125</v>
      </c>
      <c r="AU448" s="148" t="s">
        <v>82</v>
      </c>
      <c r="AV448" s="12" t="s">
        <v>82</v>
      </c>
      <c r="AW448" s="12" t="s">
        <v>34</v>
      </c>
      <c r="AX448" s="12" t="s">
        <v>78</v>
      </c>
      <c r="AY448" s="148" t="s">
        <v>113</v>
      </c>
    </row>
    <row r="449" spans="2:65" s="1" customFormat="1" ht="24">
      <c r="B449" s="128"/>
      <c r="C449" s="166" t="s">
        <v>951</v>
      </c>
      <c r="D449" s="166" t="s">
        <v>352</v>
      </c>
      <c r="E449" s="167" t="s">
        <v>952</v>
      </c>
      <c r="F449" s="168" t="s">
        <v>953</v>
      </c>
      <c r="G449" s="169" t="s">
        <v>954</v>
      </c>
      <c r="H449" s="170">
        <v>0.18</v>
      </c>
      <c r="I449" s="171"/>
      <c r="J449" s="172">
        <f>ROUND(I449*H449,2)</f>
        <v>0</v>
      </c>
      <c r="K449" s="168" t="s">
        <v>120</v>
      </c>
      <c r="L449" s="173"/>
      <c r="M449" s="174" t="s">
        <v>3</v>
      </c>
      <c r="N449" s="175" t="s">
        <v>44</v>
      </c>
      <c r="P449" s="138">
        <f>O449*H449</f>
        <v>0</v>
      </c>
      <c r="Q449" s="138">
        <v>0.011</v>
      </c>
      <c r="R449" s="138">
        <f>Q449*H449</f>
        <v>0.00198</v>
      </c>
      <c r="S449" s="138">
        <v>0</v>
      </c>
      <c r="T449" s="139">
        <f>S449*H449</f>
        <v>0</v>
      </c>
      <c r="AR449" s="140" t="s">
        <v>495</v>
      </c>
      <c r="AT449" s="140" t="s">
        <v>352</v>
      </c>
      <c r="AU449" s="140" t="s">
        <v>82</v>
      </c>
      <c r="AY449" s="18" t="s">
        <v>113</v>
      </c>
      <c r="BE449" s="141">
        <f>IF(N449="základní",J449,0)</f>
        <v>0</v>
      </c>
      <c r="BF449" s="141">
        <f>IF(N449="snížená",J449,0)</f>
        <v>0</v>
      </c>
      <c r="BG449" s="141">
        <f>IF(N449="zákl. přenesená",J449,0)</f>
        <v>0</v>
      </c>
      <c r="BH449" s="141">
        <f>IF(N449="sníž. přenesená",J449,0)</f>
        <v>0</v>
      </c>
      <c r="BI449" s="141">
        <f>IF(N449="nulová",J449,0)</f>
        <v>0</v>
      </c>
      <c r="BJ449" s="18" t="s">
        <v>78</v>
      </c>
      <c r="BK449" s="141">
        <f>ROUND(I449*H449,2)</f>
        <v>0</v>
      </c>
      <c r="BL449" s="18" t="s">
        <v>167</v>
      </c>
      <c r="BM449" s="140" t="s">
        <v>955</v>
      </c>
    </row>
    <row r="450" spans="2:51" s="12" customFormat="1" ht="11.25">
      <c r="B450" s="146"/>
      <c r="D450" s="147" t="s">
        <v>125</v>
      </c>
      <c r="E450" s="148" t="s">
        <v>3</v>
      </c>
      <c r="F450" s="149" t="s">
        <v>226</v>
      </c>
      <c r="H450" s="150">
        <v>18</v>
      </c>
      <c r="I450" s="151"/>
      <c r="L450" s="146"/>
      <c r="M450" s="152"/>
      <c r="T450" s="153"/>
      <c r="AT450" s="148" t="s">
        <v>125</v>
      </c>
      <c r="AU450" s="148" t="s">
        <v>82</v>
      </c>
      <c r="AV450" s="12" t="s">
        <v>82</v>
      </c>
      <c r="AW450" s="12" t="s">
        <v>34</v>
      </c>
      <c r="AX450" s="12" t="s">
        <v>78</v>
      </c>
      <c r="AY450" s="148" t="s">
        <v>113</v>
      </c>
    </row>
    <row r="451" spans="2:51" s="12" customFormat="1" ht="11.25">
      <c r="B451" s="146"/>
      <c r="D451" s="147" t="s">
        <v>125</v>
      </c>
      <c r="F451" s="149" t="s">
        <v>956</v>
      </c>
      <c r="H451" s="150">
        <v>0.18</v>
      </c>
      <c r="I451" s="151"/>
      <c r="L451" s="146"/>
      <c r="M451" s="152"/>
      <c r="T451" s="153"/>
      <c r="AT451" s="148" t="s">
        <v>125</v>
      </c>
      <c r="AU451" s="148" t="s">
        <v>82</v>
      </c>
      <c r="AV451" s="12" t="s">
        <v>82</v>
      </c>
      <c r="AW451" s="12" t="s">
        <v>4</v>
      </c>
      <c r="AX451" s="12" t="s">
        <v>78</v>
      </c>
      <c r="AY451" s="148" t="s">
        <v>113</v>
      </c>
    </row>
    <row r="452" spans="2:65" s="1" customFormat="1" ht="24.2" customHeight="1">
      <c r="B452" s="128"/>
      <c r="C452" s="166" t="s">
        <v>957</v>
      </c>
      <c r="D452" s="166" t="s">
        <v>352</v>
      </c>
      <c r="E452" s="167" t="s">
        <v>958</v>
      </c>
      <c r="F452" s="168" t="s">
        <v>959</v>
      </c>
      <c r="G452" s="169" t="s">
        <v>954</v>
      </c>
      <c r="H452" s="170">
        <v>0.36</v>
      </c>
      <c r="I452" s="171"/>
      <c r="J452" s="172">
        <f>ROUND(I452*H452,2)</f>
        <v>0</v>
      </c>
      <c r="K452" s="168" t="s">
        <v>120</v>
      </c>
      <c r="L452" s="173"/>
      <c r="M452" s="174" t="s">
        <v>3</v>
      </c>
      <c r="N452" s="175" t="s">
        <v>44</v>
      </c>
      <c r="P452" s="138">
        <f>O452*H452</f>
        <v>0</v>
      </c>
      <c r="Q452" s="138">
        <v>0.00333</v>
      </c>
      <c r="R452" s="138">
        <f>Q452*H452</f>
        <v>0.0011988</v>
      </c>
      <c r="S452" s="138">
        <v>0</v>
      </c>
      <c r="T452" s="139">
        <f>S452*H452</f>
        <v>0</v>
      </c>
      <c r="AR452" s="140" t="s">
        <v>495</v>
      </c>
      <c r="AT452" s="140" t="s">
        <v>352</v>
      </c>
      <c r="AU452" s="140" t="s">
        <v>82</v>
      </c>
      <c r="AY452" s="18" t="s">
        <v>113</v>
      </c>
      <c r="BE452" s="141">
        <f>IF(N452="základní",J452,0)</f>
        <v>0</v>
      </c>
      <c r="BF452" s="141">
        <f>IF(N452="snížená",J452,0)</f>
        <v>0</v>
      </c>
      <c r="BG452" s="141">
        <f>IF(N452="zákl. přenesená",J452,0)</f>
        <v>0</v>
      </c>
      <c r="BH452" s="141">
        <f>IF(N452="sníž. přenesená",J452,0)</f>
        <v>0</v>
      </c>
      <c r="BI452" s="141">
        <f>IF(N452="nulová",J452,0)</f>
        <v>0</v>
      </c>
      <c r="BJ452" s="18" t="s">
        <v>78</v>
      </c>
      <c r="BK452" s="141">
        <f>ROUND(I452*H452,2)</f>
        <v>0</v>
      </c>
      <c r="BL452" s="18" t="s">
        <v>167</v>
      </c>
      <c r="BM452" s="140" t="s">
        <v>960</v>
      </c>
    </row>
    <row r="453" spans="2:51" s="12" customFormat="1" ht="11.25">
      <c r="B453" s="146"/>
      <c r="D453" s="147" t="s">
        <v>125</v>
      </c>
      <c r="F453" s="149" t="s">
        <v>961</v>
      </c>
      <c r="H453" s="150">
        <v>0.36</v>
      </c>
      <c r="I453" s="151"/>
      <c r="L453" s="146"/>
      <c r="M453" s="152"/>
      <c r="T453" s="153"/>
      <c r="AT453" s="148" t="s">
        <v>125</v>
      </c>
      <c r="AU453" s="148" t="s">
        <v>82</v>
      </c>
      <c r="AV453" s="12" t="s">
        <v>82</v>
      </c>
      <c r="AW453" s="12" t="s">
        <v>4</v>
      </c>
      <c r="AX453" s="12" t="s">
        <v>78</v>
      </c>
      <c r="AY453" s="148" t="s">
        <v>113</v>
      </c>
    </row>
    <row r="454" spans="2:65" s="1" customFormat="1" ht="24.2" customHeight="1">
      <c r="B454" s="128"/>
      <c r="C454" s="166" t="s">
        <v>962</v>
      </c>
      <c r="D454" s="166" t="s">
        <v>352</v>
      </c>
      <c r="E454" s="167" t="s">
        <v>963</v>
      </c>
      <c r="F454" s="168" t="s">
        <v>964</v>
      </c>
      <c r="G454" s="169" t="s">
        <v>954</v>
      </c>
      <c r="H454" s="170">
        <v>0.36</v>
      </c>
      <c r="I454" s="171"/>
      <c r="J454" s="172">
        <f>ROUND(I454*H454,2)</f>
        <v>0</v>
      </c>
      <c r="K454" s="168" t="s">
        <v>120</v>
      </c>
      <c r="L454" s="173"/>
      <c r="M454" s="174" t="s">
        <v>3</v>
      </c>
      <c r="N454" s="175" t="s">
        <v>44</v>
      </c>
      <c r="P454" s="138">
        <f>O454*H454</f>
        <v>0</v>
      </c>
      <c r="Q454" s="138">
        <v>0.00113</v>
      </c>
      <c r="R454" s="138">
        <f>Q454*H454</f>
        <v>0.00040679999999999997</v>
      </c>
      <c r="S454" s="138">
        <v>0</v>
      </c>
      <c r="T454" s="139">
        <f>S454*H454</f>
        <v>0</v>
      </c>
      <c r="AR454" s="140" t="s">
        <v>495</v>
      </c>
      <c r="AT454" s="140" t="s">
        <v>352</v>
      </c>
      <c r="AU454" s="140" t="s">
        <v>82</v>
      </c>
      <c r="AY454" s="18" t="s">
        <v>113</v>
      </c>
      <c r="BE454" s="141">
        <f>IF(N454="základní",J454,0)</f>
        <v>0</v>
      </c>
      <c r="BF454" s="141">
        <f>IF(N454="snížená",J454,0)</f>
        <v>0</v>
      </c>
      <c r="BG454" s="141">
        <f>IF(N454="zákl. přenesená",J454,0)</f>
        <v>0</v>
      </c>
      <c r="BH454" s="141">
        <f>IF(N454="sníž. přenesená",J454,0)</f>
        <v>0</v>
      </c>
      <c r="BI454" s="141">
        <f>IF(N454="nulová",J454,0)</f>
        <v>0</v>
      </c>
      <c r="BJ454" s="18" t="s">
        <v>78</v>
      </c>
      <c r="BK454" s="141">
        <f>ROUND(I454*H454,2)</f>
        <v>0</v>
      </c>
      <c r="BL454" s="18" t="s">
        <v>167</v>
      </c>
      <c r="BM454" s="140" t="s">
        <v>965</v>
      </c>
    </row>
    <row r="455" spans="2:51" s="12" customFormat="1" ht="11.25">
      <c r="B455" s="146"/>
      <c r="D455" s="147" t="s">
        <v>125</v>
      </c>
      <c r="F455" s="149" t="s">
        <v>961</v>
      </c>
      <c r="H455" s="150">
        <v>0.36</v>
      </c>
      <c r="I455" s="151"/>
      <c r="L455" s="146"/>
      <c r="M455" s="152"/>
      <c r="T455" s="153"/>
      <c r="AT455" s="148" t="s">
        <v>125</v>
      </c>
      <c r="AU455" s="148" t="s">
        <v>82</v>
      </c>
      <c r="AV455" s="12" t="s">
        <v>82</v>
      </c>
      <c r="AW455" s="12" t="s">
        <v>4</v>
      </c>
      <c r="AX455" s="12" t="s">
        <v>78</v>
      </c>
      <c r="AY455" s="148" t="s">
        <v>113</v>
      </c>
    </row>
    <row r="456" spans="2:65" s="1" customFormat="1" ht="37.9" customHeight="1">
      <c r="B456" s="128"/>
      <c r="C456" s="129" t="s">
        <v>966</v>
      </c>
      <c r="D456" s="129" t="s">
        <v>116</v>
      </c>
      <c r="E456" s="130" t="s">
        <v>967</v>
      </c>
      <c r="F456" s="131" t="s">
        <v>968</v>
      </c>
      <c r="G456" s="132" t="s">
        <v>131</v>
      </c>
      <c r="H456" s="133">
        <v>9</v>
      </c>
      <c r="I456" s="134"/>
      <c r="J456" s="135">
        <f>ROUND(I456*H456,2)</f>
        <v>0</v>
      </c>
      <c r="K456" s="131" t="s">
        <v>120</v>
      </c>
      <c r="L456" s="33"/>
      <c r="M456" s="136" t="s">
        <v>3</v>
      </c>
      <c r="N456" s="137" t="s">
        <v>44</v>
      </c>
      <c r="P456" s="138">
        <f>O456*H456</f>
        <v>0</v>
      </c>
      <c r="Q456" s="138">
        <v>0</v>
      </c>
      <c r="R456" s="138">
        <f>Q456*H456</f>
        <v>0</v>
      </c>
      <c r="S456" s="138">
        <v>0</v>
      </c>
      <c r="T456" s="139">
        <f>S456*H456</f>
        <v>0</v>
      </c>
      <c r="AR456" s="140" t="s">
        <v>167</v>
      </c>
      <c r="AT456" s="140" t="s">
        <v>116</v>
      </c>
      <c r="AU456" s="140" t="s">
        <v>82</v>
      </c>
      <c r="AY456" s="18" t="s">
        <v>113</v>
      </c>
      <c r="BE456" s="141">
        <f>IF(N456="základní",J456,0)</f>
        <v>0</v>
      </c>
      <c r="BF456" s="141">
        <f>IF(N456="snížená",J456,0)</f>
        <v>0</v>
      </c>
      <c r="BG456" s="141">
        <f>IF(N456="zákl. přenesená",J456,0)</f>
        <v>0</v>
      </c>
      <c r="BH456" s="141">
        <f>IF(N456="sníž. přenesená",J456,0)</f>
        <v>0</v>
      </c>
      <c r="BI456" s="141">
        <f>IF(N456="nulová",J456,0)</f>
        <v>0</v>
      </c>
      <c r="BJ456" s="18" t="s">
        <v>78</v>
      </c>
      <c r="BK456" s="141">
        <f>ROUND(I456*H456,2)</f>
        <v>0</v>
      </c>
      <c r="BL456" s="18" t="s">
        <v>167</v>
      </c>
      <c r="BM456" s="140" t="s">
        <v>969</v>
      </c>
    </row>
    <row r="457" spans="2:47" s="1" customFormat="1" ht="11.25">
      <c r="B457" s="33"/>
      <c r="D457" s="142" t="s">
        <v>123</v>
      </c>
      <c r="F457" s="143" t="s">
        <v>970</v>
      </c>
      <c r="I457" s="144"/>
      <c r="L457" s="33"/>
      <c r="M457" s="145"/>
      <c r="T457" s="54"/>
      <c r="AT457" s="18" t="s">
        <v>123</v>
      </c>
      <c r="AU457" s="18" t="s">
        <v>82</v>
      </c>
    </row>
    <row r="458" spans="2:51" s="12" customFormat="1" ht="11.25">
      <c r="B458" s="146"/>
      <c r="D458" s="147" t="s">
        <v>125</v>
      </c>
      <c r="E458" s="148" t="s">
        <v>3</v>
      </c>
      <c r="F458" s="149" t="s">
        <v>971</v>
      </c>
      <c r="H458" s="150">
        <v>9</v>
      </c>
      <c r="I458" s="151"/>
      <c r="L458" s="146"/>
      <c r="M458" s="152"/>
      <c r="T458" s="153"/>
      <c r="AT458" s="148" t="s">
        <v>125</v>
      </c>
      <c r="AU458" s="148" t="s">
        <v>82</v>
      </c>
      <c r="AV458" s="12" t="s">
        <v>82</v>
      </c>
      <c r="AW458" s="12" t="s">
        <v>34</v>
      </c>
      <c r="AX458" s="12" t="s">
        <v>78</v>
      </c>
      <c r="AY458" s="148" t="s">
        <v>113</v>
      </c>
    </row>
    <row r="459" spans="2:65" s="1" customFormat="1" ht="16.5" customHeight="1">
      <c r="B459" s="128"/>
      <c r="C459" s="166" t="s">
        <v>972</v>
      </c>
      <c r="D459" s="166" t="s">
        <v>352</v>
      </c>
      <c r="E459" s="167" t="s">
        <v>973</v>
      </c>
      <c r="F459" s="168" t="s">
        <v>974</v>
      </c>
      <c r="G459" s="169" t="s">
        <v>180</v>
      </c>
      <c r="H459" s="170">
        <v>3.6</v>
      </c>
      <c r="I459" s="171"/>
      <c r="J459" s="172">
        <f>ROUND(I459*H459,2)</f>
        <v>0</v>
      </c>
      <c r="K459" s="168" t="s">
        <v>120</v>
      </c>
      <c r="L459" s="173"/>
      <c r="M459" s="174" t="s">
        <v>3</v>
      </c>
      <c r="N459" s="175" t="s">
        <v>44</v>
      </c>
      <c r="P459" s="138">
        <f>O459*H459</f>
        <v>0</v>
      </c>
      <c r="Q459" s="138">
        <v>0.0013</v>
      </c>
      <c r="R459" s="138">
        <f>Q459*H459</f>
        <v>0.00468</v>
      </c>
      <c r="S459" s="138">
        <v>0</v>
      </c>
      <c r="T459" s="139">
        <f>S459*H459</f>
        <v>0</v>
      </c>
      <c r="AR459" s="140" t="s">
        <v>495</v>
      </c>
      <c r="AT459" s="140" t="s">
        <v>352</v>
      </c>
      <c r="AU459" s="140" t="s">
        <v>82</v>
      </c>
      <c r="AY459" s="18" t="s">
        <v>113</v>
      </c>
      <c r="BE459" s="141">
        <f>IF(N459="základní",J459,0)</f>
        <v>0</v>
      </c>
      <c r="BF459" s="141">
        <f>IF(N459="snížená",J459,0)</f>
        <v>0</v>
      </c>
      <c r="BG459" s="141">
        <f>IF(N459="zákl. přenesená",J459,0)</f>
        <v>0</v>
      </c>
      <c r="BH459" s="141">
        <f>IF(N459="sníž. přenesená",J459,0)</f>
        <v>0</v>
      </c>
      <c r="BI459" s="141">
        <f>IF(N459="nulová",J459,0)</f>
        <v>0</v>
      </c>
      <c r="BJ459" s="18" t="s">
        <v>78</v>
      </c>
      <c r="BK459" s="141">
        <f>ROUND(I459*H459,2)</f>
        <v>0</v>
      </c>
      <c r="BL459" s="18" t="s">
        <v>167</v>
      </c>
      <c r="BM459" s="140" t="s">
        <v>975</v>
      </c>
    </row>
    <row r="460" spans="2:51" s="12" customFormat="1" ht="11.25">
      <c r="B460" s="146"/>
      <c r="D460" s="147" t="s">
        <v>125</v>
      </c>
      <c r="F460" s="149" t="s">
        <v>976</v>
      </c>
      <c r="H460" s="150">
        <v>3.6</v>
      </c>
      <c r="I460" s="151"/>
      <c r="L460" s="146"/>
      <c r="M460" s="152"/>
      <c r="T460" s="153"/>
      <c r="AT460" s="148" t="s">
        <v>125</v>
      </c>
      <c r="AU460" s="148" t="s">
        <v>82</v>
      </c>
      <c r="AV460" s="12" t="s">
        <v>82</v>
      </c>
      <c r="AW460" s="12" t="s">
        <v>4</v>
      </c>
      <c r="AX460" s="12" t="s">
        <v>78</v>
      </c>
      <c r="AY460" s="148" t="s">
        <v>113</v>
      </c>
    </row>
    <row r="461" spans="2:65" s="1" customFormat="1" ht="24.2" customHeight="1">
      <c r="B461" s="128"/>
      <c r="C461" s="166" t="s">
        <v>977</v>
      </c>
      <c r="D461" s="166" t="s">
        <v>352</v>
      </c>
      <c r="E461" s="167" t="s">
        <v>958</v>
      </c>
      <c r="F461" s="168" t="s">
        <v>959</v>
      </c>
      <c r="G461" s="169" t="s">
        <v>954</v>
      </c>
      <c r="H461" s="170">
        <v>0.18</v>
      </c>
      <c r="I461" s="171"/>
      <c r="J461" s="172">
        <f>ROUND(I461*H461,2)</f>
        <v>0</v>
      </c>
      <c r="K461" s="168" t="s">
        <v>120</v>
      </c>
      <c r="L461" s="173"/>
      <c r="M461" s="174" t="s">
        <v>3</v>
      </c>
      <c r="N461" s="175" t="s">
        <v>44</v>
      </c>
      <c r="P461" s="138">
        <f>O461*H461</f>
        <v>0</v>
      </c>
      <c r="Q461" s="138">
        <v>0.00333</v>
      </c>
      <c r="R461" s="138">
        <f>Q461*H461</f>
        <v>0.0005994</v>
      </c>
      <c r="S461" s="138">
        <v>0</v>
      </c>
      <c r="T461" s="139">
        <f>S461*H461</f>
        <v>0</v>
      </c>
      <c r="AR461" s="140" t="s">
        <v>495</v>
      </c>
      <c r="AT461" s="140" t="s">
        <v>352</v>
      </c>
      <c r="AU461" s="140" t="s">
        <v>82</v>
      </c>
      <c r="AY461" s="18" t="s">
        <v>113</v>
      </c>
      <c r="BE461" s="141">
        <f>IF(N461="základní",J461,0)</f>
        <v>0</v>
      </c>
      <c r="BF461" s="141">
        <f>IF(N461="snížená",J461,0)</f>
        <v>0</v>
      </c>
      <c r="BG461" s="141">
        <f>IF(N461="zákl. přenesená",J461,0)</f>
        <v>0</v>
      </c>
      <c r="BH461" s="141">
        <f>IF(N461="sníž. přenesená",J461,0)</f>
        <v>0</v>
      </c>
      <c r="BI461" s="141">
        <f>IF(N461="nulová",J461,0)</f>
        <v>0</v>
      </c>
      <c r="BJ461" s="18" t="s">
        <v>78</v>
      </c>
      <c r="BK461" s="141">
        <f>ROUND(I461*H461,2)</f>
        <v>0</v>
      </c>
      <c r="BL461" s="18" t="s">
        <v>167</v>
      </c>
      <c r="BM461" s="140" t="s">
        <v>978</v>
      </c>
    </row>
    <row r="462" spans="2:51" s="12" customFormat="1" ht="11.25">
      <c r="B462" s="146"/>
      <c r="D462" s="147" t="s">
        <v>125</v>
      </c>
      <c r="F462" s="149" t="s">
        <v>979</v>
      </c>
      <c r="H462" s="150">
        <v>0.18</v>
      </c>
      <c r="I462" s="151"/>
      <c r="L462" s="146"/>
      <c r="M462" s="152"/>
      <c r="T462" s="153"/>
      <c r="AT462" s="148" t="s">
        <v>125</v>
      </c>
      <c r="AU462" s="148" t="s">
        <v>82</v>
      </c>
      <c r="AV462" s="12" t="s">
        <v>82</v>
      </c>
      <c r="AW462" s="12" t="s">
        <v>4</v>
      </c>
      <c r="AX462" s="12" t="s">
        <v>78</v>
      </c>
      <c r="AY462" s="148" t="s">
        <v>113</v>
      </c>
    </row>
    <row r="463" spans="2:65" s="1" customFormat="1" ht="24.2" customHeight="1">
      <c r="B463" s="128"/>
      <c r="C463" s="166" t="s">
        <v>980</v>
      </c>
      <c r="D463" s="166" t="s">
        <v>352</v>
      </c>
      <c r="E463" s="167" t="s">
        <v>963</v>
      </c>
      <c r="F463" s="168" t="s">
        <v>964</v>
      </c>
      <c r="G463" s="169" t="s">
        <v>954</v>
      </c>
      <c r="H463" s="170">
        <v>0.18</v>
      </c>
      <c r="I463" s="171"/>
      <c r="J463" s="172">
        <f>ROUND(I463*H463,2)</f>
        <v>0</v>
      </c>
      <c r="K463" s="168" t="s">
        <v>120</v>
      </c>
      <c r="L463" s="173"/>
      <c r="M463" s="174" t="s">
        <v>3</v>
      </c>
      <c r="N463" s="175" t="s">
        <v>44</v>
      </c>
      <c r="P463" s="138">
        <f>O463*H463</f>
        <v>0</v>
      </c>
      <c r="Q463" s="138">
        <v>0.00113</v>
      </c>
      <c r="R463" s="138">
        <f>Q463*H463</f>
        <v>0.00020339999999999998</v>
      </c>
      <c r="S463" s="138">
        <v>0</v>
      </c>
      <c r="T463" s="139">
        <f>S463*H463</f>
        <v>0</v>
      </c>
      <c r="AR463" s="140" t="s">
        <v>495</v>
      </c>
      <c r="AT463" s="140" t="s">
        <v>352</v>
      </c>
      <c r="AU463" s="140" t="s">
        <v>82</v>
      </c>
      <c r="AY463" s="18" t="s">
        <v>113</v>
      </c>
      <c r="BE463" s="141">
        <f>IF(N463="základní",J463,0)</f>
        <v>0</v>
      </c>
      <c r="BF463" s="141">
        <f>IF(N463="snížená",J463,0)</f>
        <v>0</v>
      </c>
      <c r="BG463" s="141">
        <f>IF(N463="zákl. přenesená",J463,0)</f>
        <v>0</v>
      </c>
      <c r="BH463" s="141">
        <f>IF(N463="sníž. přenesená",J463,0)</f>
        <v>0</v>
      </c>
      <c r="BI463" s="141">
        <f>IF(N463="nulová",J463,0)</f>
        <v>0</v>
      </c>
      <c r="BJ463" s="18" t="s">
        <v>78</v>
      </c>
      <c r="BK463" s="141">
        <f>ROUND(I463*H463,2)</f>
        <v>0</v>
      </c>
      <c r="BL463" s="18" t="s">
        <v>167</v>
      </c>
      <c r="BM463" s="140" t="s">
        <v>981</v>
      </c>
    </row>
    <row r="464" spans="2:51" s="12" customFormat="1" ht="11.25">
      <c r="B464" s="146"/>
      <c r="D464" s="147" t="s">
        <v>125</v>
      </c>
      <c r="F464" s="149" t="s">
        <v>979</v>
      </c>
      <c r="H464" s="150">
        <v>0.18</v>
      </c>
      <c r="I464" s="151"/>
      <c r="L464" s="146"/>
      <c r="M464" s="152"/>
      <c r="T464" s="153"/>
      <c r="AT464" s="148" t="s">
        <v>125</v>
      </c>
      <c r="AU464" s="148" t="s">
        <v>82</v>
      </c>
      <c r="AV464" s="12" t="s">
        <v>82</v>
      </c>
      <c r="AW464" s="12" t="s">
        <v>4</v>
      </c>
      <c r="AX464" s="12" t="s">
        <v>78</v>
      </c>
      <c r="AY464" s="148" t="s">
        <v>113</v>
      </c>
    </row>
    <row r="465" spans="2:65" s="1" customFormat="1" ht="24.2" customHeight="1">
      <c r="B465" s="128"/>
      <c r="C465" s="129" t="s">
        <v>982</v>
      </c>
      <c r="D465" s="129" t="s">
        <v>116</v>
      </c>
      <c r="E465" s="130" t="s">
        <v>983</v>
      </c>
      <c r="F465" s="131" t="s">
        <v>984</v>
      </c>
      <c r="G465" s="132" t="s">
        <v>166</v>
      </c>
      <c r="H465" s="133">
        <v>0.96</v>
      </c>
      <c r="I465" s="134"/>
      <c r="J465" s="135">
        <f>ROUND(I465*H465,2)</f>
        <v>0</v>
      </c>
      <c r="K465" s="131" t="s">
        <v>120</v>
      </c>
      <c r="L465" s="33"/>
      <c r="M465" s="136" t="s">
        <v>3</v>
      </c>
      <c r="N465" s="137" t="s">
        <v>44</v>
      </c>
      <c r="P465" s="138">
        <f>O465*H465</f>
        <v>0</v>
      </c>
      <c r="Q465" s="138">
        <v>0.00014375</v>
      </c>
      <c r="R465" s="138">
        <f>Q465*H465</f>
        <v>0.000138</v>
      </c>
      <c r="S465" s="138">
        <v>0</v>
      </c>
      <c r="T465" s="139">
        <f>S465*H465</f>
        <v>0</v>
      </c>
      <c r="AR465" s="140" t="s">
        <v>167</v>
      </c>
      <c r="AT465" s="140" t="s">
        <v>116</v>
      </c>
      <c r="AU465" s="140" t="s">
        <v>82</v>
      </c>
      <c r="AY465" s="18" t="s">
        <v>113</v>
      </c>
      <c r="BE465" s="141">
        <f>IF(N465="základní",J465,0)</f>
        <v>0</v>
      </c>
      <c r="BF465" s="141">
        <f>IF(N465="snížená",J465,0)</f>
        <v>0</v>
      </c>
      <c r="BG465" s="141">
        <f>IF(N465="zákl. přenesená",J465,0)</f>
        <v>0</v>
      </c>
      <c r="BH465" s="141">
        <f>IF(N465="sníž. přenesená",J465,0)</f>
        <v>0</v>
      </c>
      <c r="BI465" s="141">
        <f>IF(N465="nulová",J465,0)</f>
        <v>0</v>
      </c>
      <c r="BJ465" s="18" t="s">
        <v>78</v>
      </c>
      <c r="BK465" s="141">
        <f>ROUND(I465*H465,2)</f>
        <v>0</v>
      </c>
      <c r="BL465" s="18" t="s">
        <v>167</v>
      </c>
      <c r="BM465" s="140" t="s">
        <v>985</v>
      </c>
    </row>
    <row r="466" spans="2:47" s="1" customFormat="1" ht="11.25">
      <c r="B466" s="33"/>
      <c r="D466" s="142" t="s">
        <v>123</v>
      </c>
      <c r="F466" s="143" t="s">
        <v>986</v>
      </c>
      <c r="I466" s="144"/>
      <c r="L466" s="33"/>
      <c r="M466" s="145"/>
      <c r="T466" s="54"/>
      <c r="AT466" s="18" t="s">
        <v>123</v>
      </c>
      <c r="AU466" s="18" t="s">
        <v>82</v>
      </c>
    </row>
    <row r="467" spans="2:51" s="14" customFormat="1" ht="11.25">
      <c r="B467" s="176"/>
      <c r="D467" s="147" t="s">
        <v>125</v>
      </c>
      <c r="E467" s="177" t="s">
        <v>3</v>
      </c>
      <c r="F467" s="178" t="s">
        <v>937</v>
      </c>
      <c r="H467" s="177" t="s">
        <v>3</v>
      </c>
      <c r="I467" s="179"/>
      <c r="L467" s="176"/>
      <c r="M467" s="180"/>
      <c r="T467" s="181"/>
      <c r="AT467" s="177" t="s">
        <v>125</v>
      </c>
      <c r="AU467" s="177" t="s">
        <v>82</v>
      </c>
      <c r="AV467" s="14" t="s">
        <v>78</v>
      </c>
      <c r="AW467" s="14" t="s">
        <v>34</v>
      </c>
      <c r="AX467" s="14" t="s">
        <v>73</v>
      </c>
      <c r="AY467" s="177" t="s">
        <v>113</v>
      </c>
    </row>
    <row r="468" spans="2:51" s="12" customFormat="1" ht="11.25">
      <c r="B468" s="146"/>
      <c r="D468" s="147" t="s">
        <v>125</v>
      </c>
      <c r="E468" s="148" t="s">
        <v>3</v>
      </c>
      <c r="F468" s="149" t="s">
        <v>987</v>
      </c>
      <c r="H468" s="150">
        <v>0.96</v>
      </c>
      <c r="I468" s="151"/>
      <c r="L468" s="146"/>
      <c r="M468" s="152"/>
      <c r="T468" s="153"/>
      <c r="AT468" s="148" t="s">
        <v>125</v>
      </c>
      <c r="AU468" s="148" t="s">
        <v>82</v>
      </c>
      <c r="AV468" s="12" t="s">
        <v>82</v>
      </c>
      <c r="AW468" s="12" t="s">
        <v>34</v>
      </c>
      <c r="AX468" s="12" t="s">
        <v>78</v>
      </c>
      <c r="AY468" s="148" t="s">
        <v>113</v>
      </c>
    </row>
    <row r="469" spans="2:65" s="1" customFormat="1" ht="49.15" customHeight="1">
      <c r="B469" s="128"/>
      <c r="C469" s="129" t="s">
        <v>988</v>
      </c>
      <c r="D469" s="129" t="s">
        <v>116</v>
      </c>
      <c r="E469" s="130" t="s">
        <v>989</v>
      </c>
      <c r="F469" s="131" t="s">
        <v>990</v>
      </c>
      <c r="G469" s="132" t="s">
        <v>237</v>
      </c>
      <c r="H469" s="133">
        <v>0.073</v>
      </c>
      <c r="I469" s="134"/>
      <c r="J469" s="135">
        <f>ROUND(I469*H469,2)</f>
        <v>0</v>
      </c>
      <c r="K469" s="131" t="s">
        <v>120</v>
      </c>
      <c r="L469" s="33"/>
      <c r="M469" s="136" t="s">
        <v>3</v>
      </c>
      <c r="N469" s="137" t="s">
        <v>44</v>
      </c>
      <c r="P469" s="138">
        <f>O469*H469</f>
        <v>0</v>
      </c>
      <c r="Q469" s="138">
        <v>0</v>
      </c>
      <c r="R469" s="138">
        <f>Q469*H469</f>
        <v>0</v>
      </c>
      <c r="S469" s="138">
        <v>0</v>
      </c>
      <c r="T469" s="139">
        <f>S469*H469</f>
        <v>0</v>
      </c>
      <c r="AR469" s="140" t="s">
        <v>167</v>
      </c>
      <c r="AT469" s="140" t="s">
        <v>116</v>
      </c>
      <c r="AU469" s="140" t="s">
        <v>82</v>
      </c>
      <c r="AY469" s="18" t="s">
        <v>113</v>
      </c>
      <c r="BE469" s="141">
        <f>IF(N469="základní",J469,0)</f>
        <v>0</v>
      </c>
      <c r="BF469" s="141">
        <f>IF(N469="snížená",J469,0)</f>
        <v>0</v>
      </c>
      <c r="BG469" s="141">
        <f>IF(N469="zákl. přenesená",J469,0)</f>
        <v>0</v>
      </c>
      <c r="BH469" s="141">
        <f>IF(N469="sníž. přenesená",J469,0)</f>
        <v>0</v>
      </c>
      <c r="BI469" s="141">
        <f>IF(N469="nulová",J469,0)</f>
        <v>0</v>
      </c>
      <c r="BJ469" s="18" t="s">
        <v>78</v>
      </c>
      <c r="BK469" s="141">
        <f>ROUND(I469*H469,2)</f>
        <v>0</v>
      </c>
      <c r="BL469" s="18" t="s">
        <v>167</v>
      </c>
      <c r="BM469" s="140" t="s">
        <v>991</v>
      </c>
    </row>
    <row r="470" spans="2:47" s="1" customFormat="1" ht="11.25">
      <c r="B470" s="33"/>
      <c r="D470" s="142" t="s">
        <v>123</v>
      </c>
      <c r="F470" s="143" t="s">
        <v>992</v>
      </c>
      <c r="I470" s="144"/>
      <c r="L470" s="33"/>
      <c r="M470" s="145"/>
      <c r="T470" s="54"/>
      <c r="AT470" s="18" t="s">
        <v>123</v>
      </c>
      <c r="AU470" s="18" t="s">
        <v>82</v>
      </c>
    </row>
    <row r="471" spans="2:63" s="11" customFormat="1" ht="22.9" customHeight="1">
      <c r="B471" s="116"/>
      <c r="D471" s="117" t="s">
        <v>72</v>
      </c>
      <c r="E471" s="126" t="s">
        <v>993</v>
      </c>
      <c r="F471" s="126" t="s">
        <v>994</v>
      </c>
      <c r="I471" s="119"/>
      <c r="J471" s="127">
        <f>BK471</f>
        <v>0</v>
      </c>
      <c r="L471" s="116"/>
      <c r="M471" s="121"/>
      <c r="P471" s="122">
        <f>SUM(P472:P497)</f>
        <v>0</v>
      </c>
      <c r="R471" s="122">
        <f>SUM(R472:R497)</f>
        <v>0.25158824</v>
      </c>
      <c r="T471" s="123">
        <f>SUM(T472:T497)</f>
        <v>0</v>
      </c>
      <c r="AR471" s="117" t="s">
        <v>82</v>
      </c>
      <c r="AT471" s="124" t="s">
        <v>72</v>
      </c>
      <c r="AU471" s="124" t="s">
        <v>78</v>
      </c>
      <c r="AY471" s="117" t="s">
        <v>113</v>
      </c>
      <c r="BK471" s="125">
        <f>SUM(BK472:BK497)</f>
        <v>0</v>
      </c>
    </row>
    <row r="472" spans="2:65" s="1" customFormat="1" ht="24.2" customHeight="1">
      <c r="B472" s="128"/>
      <c r="C472" s="129" t="s">
        <v>995</v>
      </c>
      <c r="D472" s="129" t="s">
        <v>116</v>
      </c>
      <c r="E472" s="130" t="s">
        <v>996</v>
      </c>
      <c r="F472" s="131" t="s">
        <v>997</v>
      </c>
      <c r="G472" s="132" t="s">
        <v>166</v>
      </c>
      <c r="H472" s="133">
        <v>6.43</v>
      </c>
      <c r="I472" s="134"/>
      <c r="J472" s="135">
        <f>ROUND(I472*H472,2)</f>
        <v>0</v>
      </c>
      <c r="K472" s="131" t="s">
        <v>120</v>
      </c>
      <c r="L472" s="33"/>
      <c r="M472" s="136" t="s">
        <v>3</v>
      </c>
      <c r="N472" s="137" t="s">
        <v>44</v>
      </c>
      <c r="P472" s="138">
        <f>O472*H472</f>
        <v>0</v>
      </c>
      <c r="Q472" s="138">
        <v>0</v>
      </c>
      <c r="R472" s="138">
        <f>Q472*H472</f>
        <v>0</v>
      </c>
      <c r="S472" s="138">
        <v>0</v>
      </c>
      <c r="T472" s="139">
        <f>S472*H472</f>
        <v>0</v>
      </c>
      <c r="AR472" s="140" t="s">
        <v>167</v>
      </c>
      <c r="AT472" s="140" t="s">
        <v>116</v>
      </c>
      <c r="AU472" s="140" t="s">
        <v>82</v>
      </c>
      <c r="AY472" s="18" t="s">
        <v>113</v>
      </c>
      <c r="BE472" s="141">
        <f>IF(N472="základní",J472,0)</f>
        <v>0</v>
      </c>
      <c r="BF472" s="141">
        <f>IF(N472="snížená",J472,0)</f>
        <v>0</v>
      </c>
      <c r="BG472" s="141">
        <f>IF(N472="zákl. přenesená",J472,0)</f>
        <v>0</v>
      </c>
      <c r="BH472" s="141">
        <f>IF(N472="sníž. přenesená",J472,0)</f>
        <v>0</v>
      </c>
      <c r="BI472" s="141">
        <f>IF(N472="nulová",J472,0)</f>
        <v>0</v>
      </c>
      <c r="BJ472" s="18" t="s">
        <v>78</v>
      </c>
      <c r="BK472" s="141">
        <f>ROUND(I472*H472,2)</f>
        <v>0</v>
      </c>
      <c r="BL472" s="18" t="s">
        <v>167</v>
      </c>
      <c r="BM472" s="140" t="s">
        <v>998</v>
      </c>
    </row>
    <row r="473" spans="2:47" s="1" customFormat="1" ht="11.25">
      <c r="B473" s="33"/>
      <c r="D473" s="142" t="s">
        <v>123</v>
      </c>
      <c r="F473" s="143" t="s">
        <v>999</v>
      </c>
      <c r="I473" s="144"/>
      <c r="L473" s="33"/>
      <c r="M473" s="145"/>
      <c r="T473" s="54"/>
      <c r="AT473" s="18" t="s">
        <v>123</v>
      </c>
      <c r="AU473" s="18" t="s">
        <v>82</v>
      </c>
    </row>
    <row r="474" spans="2:51" s="12" customFormat="1" ht="11.25">
      <c r="B474" s="146"/>
      <c r="D474" s="147" t="s">
        <v>125</v>
      </c>
      <c r="E474" s="148" t="s">
        <v>3</v>
      </c>
      <c r="F474" s="149" t="s">
        <v>260</v>
      </c>
      <c r="H474" s="150">
        <v>6.43</v>
      </c>
      <c r="I474" s="151"/>
      <c r="L474" s="146"/>
      <c r="M474" s="152"/>
      <c r="T474" s="153"/>
      <c r="AT474" s="148" t="s">
        <v>125</v>
      </c>
      <c r="AU474" s="148" t="s">
        <v>82</v>
      </c>
      <c r="AV474" s="12" t="s">
        <v>82</v>
      </c>
      <c r="AW474" s="12" t="s">
        <v>34</v>
      </c>
      <c r="AX474" s="12" t="s">
        <v>78</v>
      </c>
      <c r="AY474" s="148" t="s">
        <v>113</v>
      </c>
    </row>
    <row r="475" spans="2:65" s="1" customFormat="1" ht="24.2" customHeight="1">
      <c r="B475" s="128"/>
      <c r="C475" s="129" t="s">
        <v>1000</v>
      </c>
      <c r="D475" s="129" t="s">
        <v>116</v>
      </c>
      <c r="E475" s="130" t="s">
        <v>1001</v>
      </c>
      <c r="F475" s="131" t="s">
        <v>1002</v>
      </c>
      <c r="G475" s="132" t="s">
        <v>166</v>
      </c>
      <c r="H475" s="133">
        <v>6.43</v>
      </c>
      <c r="I475" s="134"/>
      <c r="J475" s="135">
        <f>ROUND(I475*H475,2)</f>
        <v>0</v>
      </c>
      <c r="K475" s="131" t="s">
        <v>120</v>
      </c>
      <c r="L475" s="33"/>
      <c r="M475" s="136" t="s">
        <v>3</v>
      </c>
      <c r="N475" s="137" t="s">
        <v>44</v>
      </c>
      <c r="P475" s="138">
        <f>O475*H475</f>
        <v>0</v>
      </c>
      <c r="Q475" s="138">
        <v>0.0003</v>
      </c>
      <c r="R475" s="138">
        <f>Q475*H475</f>
        <v>0.0019289999999999997</v>
      </c>
      <c r="S475" s="138">
        <v>0</v>
      </c>
      <c r="T475" s="139">
        <f>S475*H475</f>
        <v>0</v>
      </c>
      <c r="AR475" s="140" t="s">
        <v>167</v>
      </c>
      <c r="AT475" s="140" t="s">
        <v>116</v>
      </c>
      <c r="AU475" s="140" t="s">
        <v>82</v>
      </c>
      <c r="AY475" s="18" t="s">
        <v>113</v>
      </c>
      <c r="BE475" s="141">
        <f>IF(N475="základní",J475,0)</f>
        <v>0</v>
      </c>
      <c r="BF475" s="141">
        <f>IF(N475="snížená",J475,0)</f>
        <v>0</v>
      </c>
      <c r="BG475" s="141">
        <f>IF(N475="zákl. přenesená",J475,0)</f>
        <v>0</v>
      </c>
      <c r="BH475" s="141">
        <f>IF(N475="sníž. přenesená",J475,0)</f>
        <v>0</v>
      </c>
      <c r="BI475" s="141">
        <f>IF(N475="nulová",J475,0)</f>
        <v>0</v>
      </c>
      <c r="BJ475" s="18" t="s">
        <v>78</v>
      </c>
      <c r="BK475" s="141">
        <f>ROUND(I475*H475,2)</f>
        <v>0</v>
      </c>
      <c r="BL475" s="18" t="s">
        <v>167</v>
      </c>
      <c r="BM475" s="140" t="s">
        <v>1003</v>
      </c>
    </row>
    <row r="476" spans="2:47" s="1" customFormat="1" ht="11.25">
      <c r="B476" s="33"/>
      <c r="D476" s="142" t="s">
        <v>123</v>
      </c>
      <c r="F476" s="143" t="s">
        <v>1004</v>
      </c>
      <c r="I476" s="144"/>
      <c r="L476" s="33"/>
      <c r="M476" s="145"/>
      <c r="T476" s="54"/>
      <c r="AT476" s="18" t="s">
        <v>123</v>
      </c>
      <c r="AU476" s="18" t="s">
        <v>82</v>
      </c>
    </row>
    <row r="477" spans="2:65" s="1" customFormat="1" ht="37.9" customHeight="1">
      <c r="B477" s="128"/>
      <c r="C477" s="129" t="s">
        <v>1005</v>
      </c>
      <c r="D477" s="129" t="s">
        <v>116</v>
      </c>
      <c r="E477" s="130" t="s">
        <v>1006</v>
      </c>
      <c r="F477" s="131" t="s">
        <v>1007</v>
      </c>
      <c r="G477" s="132" t="s">
        <v>166</v>
      </c>
      <c r="H477" s="133">
        <v>6.43</v>
      </c>
      <c r="I477" s="134"/>
      <c r="J477" s="135">
        <f>ROUND(I477*H477,2)</f>
        <v>0</v>
      </c>
      <c r="K477" s="131" t="s">
        <v>120</v>
      </c>
      <c r="L477" s="33"/>
      <c r="M477" s="136" t="s">
        <v>3</v>
      </c>
      <c r="N477" s="137" t="s">
        <v>44</v>
      </c>
      <c r="P477" s="138">
        <f>O477*H477</f>
        <v>0</v>
      </c>
      <c r="Q477" s="138">
        <v>0.009088</v>
      </c>
      <c r="R477" s="138">
        <f>Q477*H477</f>
        <v>0.05843584</v>
      </c>
      <c r="S477" s="138">
        <v>0</v>
      </c>
      <c r="T477" s="139">
        <f>S477*H477</f>
        <v>0</v>
      </c>
      <c r="AR477" s="140" t="s">
        <v>167</v>
      </c>
      <c r="AT477" s="140" t="s">
        <v>116</v>
      </c>
      <c r="AU477" s="140" t="s">
        <v>82</v>
      </c>
      <c r="AY477" s="18" t="s">
        <v>113</v>
      </c>
      <c r="BE477" s="141">
        <f>IF(N477="základní",J477,0)</f>
        <v>0</v>
      </c>
      <c r="BF477" s="141">
        <f>IF(N477="snížená",J477,0)</f>
        <v>0</v>
      </c>
      <c r="BG477" s="141">
        <f>IF(N477="zákl. přenesená",J477,0)</f>
        <v>0</v>
      </c>
      <c r="BH477" s="141">
        <f>IF(N477="sníž. přenesená",J477,0)</f>
        <v>0</v>
      </c>
      <c r="BI477" s="141">
        <f>IF(N477="nulová",J477,0)</f>
        <v>0</v>
      </c>
      <c r="BJ477" s="18" t="s">
        <v>78</v>
      </c>
      <c r="BK477" s="141">
        <f>ROUND(I477*H477,2)</f>
        <v>0</v>
      </c>
      <c r="BL477" s="18" t="s">
        <v>167</v>
      </c>
      <c r="BM477" s="140" t="s">
        <v>1008</v>
      </c>
    </row>
    <row r="478" spans="2:47" s="1" customFormat="1" ht="11.25">
      <c r="B478" s="33"/>
      <c r="D478" s="142" t="s">
        <v>123</v>
      </c>
      <c r="F478" s="143" t="s">
        <v>1009</v>
      </c>
      <c r="I478" s="144"/>
      <c r="L478" s="33"/>
      <c r="M478" s="145"/>
      <c r="T478" s="54"/>
      <c r="AT478" s="18" t="s">
        <v>123</v>
      </c>
      <c r="AU478" s="18" t="s">
        <v>82</v>
      </c>
    </row>
    <row r="479" spans="2:65" s="1" customFormat="1" ht="37.9" customHeight="1">
      <c r="B479" s="128"/>
      <c r="C479" s="166" t="s">
        <v>1010</v>
      </c>
      <c r="D479" s="166" t="s">
        <v>352</v>
      </c>
      <c r="E479" s="167" t="s">
        <v>1011</v>
      </c>
      <c r="F479" s="168" t="s">
        <v>1012</v>
      </c>
      <c r="G479" s="169" t="s">
        <v>166</v>
      </c>
      <c r="H479" s="170">
        <v>7.073</v>
      </c>
      <c r="I479" s="171"/>
      <c r="J479" s="172">
        <f>ROUND(I479*H479,2)</f>
        <v>0</v>
      </c>
      <c r="K479" s="168" t="s">
        <v>120</v>
      </c>
      <c r="L479" s="173"/>
      <c r="M479" s="174" t="s">
        <v>3</v>
      </c>
      <c r="N479" s="175" t="s">
        <v>44</v>
      </c>
      <c r="P479" s="138">
        <f>O479*H479</f>
        <v>0</v>
      </c>
      <c r="Q479" s="138">
        <v>0.022</v>
      </c>
      <c r="R479" s="138">
        <f>Q479*H479</f>
        <v>0.155606</v>
      </c>
      <c r="S479" s="138">
        <v>0</v>
      </c>
      <c r="T479" s="139">
        <f>S479*H479</f>
        <v>0</v>
      </c>
      <c r="AR479" s="140" t="s">
        <v>495</v>
      </c>
      <c r="AT479" s="140" t="s">
        <v>352</v>
      </c>
      <c r="AU479" s="140" t="s">
        <v>82</v>
      </c>
      <c r="AY479" s="18" t="s">
        <v>113</v>
      </c>
      <c r="BE479" s="141">
        <f>IF(N479="základní",J479,0)</f>
        <v>0</v>
      </c>
      <c r="BF479" s="141">
        <f>IF(N479="snížená",J479,0)</f>
        <v>0</v>
      </c>
      <c r="BG479" s="141">
        <f>IF(N479="zákl. přenesená",J479,0)</f>
        <v>0</v>
      </c>
      <c r="BH479" s="141">
        <f>IF(N479="sníž. přenesená",J479,0)</f>
        <v>0</v>
      </c>
      <c r="BI479" s="141">
        <f>IF(N479="nulová",J479,0)</f>
        <v>0</v>
      </c>
      <c r="BJ479" s="18" t="s">
        <v>78</v>
      </c>
      <c r="BK479" s="141">
        <f>ROUND(I479*H479,2)</f>
        <v>0</v>
      </c>
      <c r="BL479" s="18" t="s">
        <v>167</v>
      </c>
      <c r="BM479" s="140" t="s">
        <v>1013</v>
      </c>
    </row>
    <row r="480" spans="2:51" s="12" customFormat="1" ht="11.25">
      <c r="B480" s="146"/>
      <c r="D480" s="147" t="s">
        <v>125</v>
      </c>
      <c r="F480" s="149" t="s">
        <v>1014</v>
      </c>
      <c r="H480" s="150">
        <v>7.073</v>
      </c>
      <c r="I480" s="151"/>
      <c r="L480" s="146"/>
      <c r="M480" s="152"/>
      <c r="T480" s="153"/>
      <c r="AT480" s="148" t="s">
        <v>125</v>
      </c>
      <c r="AU480" s="148" t="s">
        <v>82</v>
      </c>
      <c r="AV480" s="12" t="s">
        <v>82</v>
      </c>
      <c r="AW480" s="12" t="s">
        <v>4</v>
      </c>
      <c r="AX480" s="12" t="s">
        <v>78</v>
      </c>
      <c r="AY480" s="148" t="s">
        <v>113</v>
      </c>
    </row>
    <row r="481" spans="2:65" s="1" customFormat="1" ht="24.2" customHeight="1">
      <c r="B481" s="128"/>
      <c r="C481" s="129" t="s">
        <v>1015</v>
      </c>
      <c r="D481" s="129" t="s">
        <v>116</v>
      </c>
      <c r="E481" s="130" t="s">
        <v>1016</v>
      </c>
      <c r="F481" s="131" t="s">
        <v>1017</v>
      </c>
      <c r="G481" s="132" t="s">
        <v>166</v>
      </c>
      <c r="H481" s="133">
        <v>6.43</v>
      </c>
      <c r="I481" s="134"/>
      <c r="J481" s="135">
        <f>ROUND(I481*H481,2)</f>
        <v>0</v>
      </c>
      <c r="K481" s="131" t="s">
        <v>198</v>
      </c>
      <c r="L481" s="33"/>
      <c r="M481" s="136" t="s">
        <v>3</v>
      </c>
      <c r="N481" s="137" t="s">
        <v>44</v>
      </c>
      <c r="P481" s="138">
        <f>O481*H481</f>
        <v>0</v>
      </c>
      <c r="Q481" s="138">
        <v>0</v>
      </c>
      <c r="R481" s="138">
        <f>Q481*H481</f>
        <v>0</v>
      </c>
      <c r="S481" s="138">
        <v>0</v>
      </c>
      <c r="T481" s="139">
        <f>S481*H481</f>
        <v>0</v>
      </c>
      <c r="AR481" s="140" t="s">
        <v>167</v>
      </c>
      <c r="AT481" s="140" t="s">
        <v>116</v>
      </c>
      <c r="AU481" s="140" t="s">
        <v>82</v>
      </c>
      <c r="AY481" s="18" t="s">
        <v>113</v>
      </c>
      <c r="BE481" s="141">
        <f>IF(N481="základní",J481,0)</f>
        <v>0</v>
      </c>
      <c r="BF481" s="141">
        <f>IF(N481="snížená",J481,0)</f>
        <v>0</v>
      </c>
      <c r="BG481" s="141">
        <f>IF(N481="zákl. přenesená",J481,0)</f>
        <v>0</v>
      </c>
      <c r="BH481" s="141">
        <f>IF(N481="sníž. přenesená",J481,0)</f>
        <v>0</v>
      </c>
      <c r="BI481" s="141">
        <f>IF(N481="nulová",J481,0)</f>
        <v>0</v>
      </c>
      <c r="BJ481" s="18" t="s">
        <v>78</v>
      </c>
      <c r="BK481" s="141">
        <f>ROUND(I481*H481,2)</f>
        <v>0</v>
      </c>
      <c r="BL481" s="18" t="s">
        <v>167</v>
      </c>
      <c r="BM481" s="140" t="s">
        <v>1018</v>
      </c>
    </row>
    <row r="482" spans="2:51" s="12" customFormat="1" ht="11.25">
      <c r="B482" s="146"/>
      <c r="D482" s="147" t="s">
        <v>125</v>
      </c>
      <c r="E482" s="148" t="s">
        <v>3</v>
      </c>
      <c r="F482" s="149" t="s">
        <v>1019</v>
      </c>
      <c r="H482" s="150">
        <v>6.43</v>
      </c>
      <c r="I482" s="151"/>
      <c r="L482" s="146"/>
      <c r="M482" s="152"/>
      <c r="T482" s="153"/>
      <c r="AT482" s="148" t="s">
        <v>125</v>
      </c>
      <c r="AU482" s="148" t="s">
        <v>82</v>
      </c>
      <c r="AV482" s="12" t="s">
        <v>82</v>
      </c>
      <c r="AW482" s="12" t="s">
        <v>34</v>
      </c>
      <c r="AX482" s="12" t="s">
        <v>78</v>
      </c>
      <c r="AY482" s="148" t="s">
        <v>113</v>
      </c>
    </row>
    <row r="483" spans="2:65" s="1" customFormat="1" ht="37.9" customHeight="1">
      <c r="B483" s="128"/>
      <c r="C483" s="129" t="s">
        <v>1020</v>
      </c>
      <c r="D483" s="129" t="s">
        <v>116</v>
      </c>
      <c r="E483" s="130" t="s">
        <v>1021</v>
      </c>
      <c r="F483" s="131" t="s">
        <v>1022</v>
      </c>
      <c r="G483" s="132" t="s">
        <v>180</v>
      </c>
      <c r="H483" s="133">
        <v>9.5</v>
      </c>
      <c r="I483" s="134"/>
      <c r="J483" s="135">
        <f>ROUND(I483*H483,2)</f>
        <v>0</v>
      </c>
      <c r="K483" s="131" t="s">
        <v>120</v>
      </c>
      <c r="L483" s="33"/>
      <c r="M483" s="136" t="s">
        <v>3</v>
      </c>
      <c r="N483" s="137" t="s">
        <v>44</v>
      </c>
      <c r="P483" s="138">
        <f>O483*H483</f>
        <v>0</v>
      </c>
      <c r="Q483" s="138">
        <v>0.000303</v>
      </c>
      <c r="R483" s="138">
        <f>Q483*H483</f>
        <v>0.0028785</v>
      </c>
      <c r="S483" s="138">
        <v>0</v>
      </c>
      <c r="T483" s="139">
        <f>S483*H483</f>
        <v>0</v>
      </c>
      <c r="AR483" s="140" t="s">
        <v>167</v>
      </c>
      <c r="AT483" s="140" t="s">
        <v>116</v>
      </c>
      <c r="AU483" s="140" t="s">
        <v>82</v>
      </c>
      <c r="AY483" s="18" t="s">
        <v>113</v>
      </c>
      <c r="BE483" s="141">
        <f>IF(N483="základní",J483,0)</f>
        <v>0</v>
      </c>
      <c r="BF483" s="141">
        <f>IF(N483="snížená",J483,0)</f>
        <v>0</v>
      </c>
      <c r="BG483" s="141">
        <f>IF(N483="zákl. přenesená",J483,0)</f>
        <v>0</v>
      </c>
      <c r="BH483" s="141">
        <f>IF(N483="sníž. přenesená",J483,0)</f>
        <v>0</v>
      </c>
      <c r="BI483" s="141">
        <f>IF(N483="nulová",J483,0)</f>
        <v>0</v>
      </c>
      <c r="BJ483" s="18" t="s">
        <v>78</v>
      </c>
      <c r="BK483" s="141">
        <f>ROUND(I483*H483,2)</f>
        <v>0</v>
      </c>
      <c r="BL483" s="18" t="s">
        <v>167</v>
      </c>
      <c r="BM483" s="140" t="s">
        <v>1023</v>
      </c>
    </row>
    <row r="484" spans="2:47" s="1" customFormat="1" ht="11.25">
      <c r="B484" s="33"/>
      <c r="D484" s="142" t="s">
        <v>123</v>
      </c>
      <c r="F484" s="143" t="s">
        <v>1024</v>
      </c>
      <c r="I484" s="144"/>
      <c r="L484" s="33"/>
      <c r="M484" s="145"/>
      <c r="T484" s="54"/>
      <c r="AT484" s="18" t="s">
        <v>123</v>
      </c>
      <c r="AU484" s="18" t="s">
        <v>82</v>
      </c>
    </row>
    <row r="485" spans="2:51" s="12" customFormat="1" ht="11.25">
      <c r="B485" s="146"/>
      <c r="D485" s="147" t="s">
        <v>125</v>
      </c>
      <c r="E485" s="148" t="s">
        <v>3</v>
      </c>
      <c r="F485" s="149" t="s">
        <v>276</v>
      </c>
      <c r="H485" s="150">
        <v>10.4</v>
      </c>
      <c r="I485" s="151"/>
      <c r="L485" s="146"/>
      <c r="M485" s="152"/>
      <c r="T485" s="153"/>
      <c r="AT485" s="148" t="s">
        <v>125</v>
      </c>
      <c r="AU485" s="148" t="s">
        <v>82</v>
      </c>
      <c r="AV485" s="12" t="s">
        <v>82</v>
      </c>
      <c r="AW485" s="12" t="s">
        <v>34</v>
      </c>
      <c r="AX485" s="12" t="s">
        <v>73</v>
      </c>
      <c r="AY485" s="148" t="s">
        <v>113</v>
      </c>
    </row>
    <row r="486" spans="2:51" s="12" customFormat="1" ht="11.25">
      <c r="B486" s="146"/>
      <c r="D486" s="147" t="s">
        <v>125</v>
      </c>
      <c r="E486" s="148" t="s">
        <v>3</v>
      </c>
      <c r="F486" s="149" t="s">
        <v>1025</v>
      </c>
      <c r="H486" s="150">
        <v>-0.9</v>
      </c>
      <c r="I486" s="151"/>
      <c r="L486" s="146"/>
      <c r="M486" s="152"/>
      <c r="T486" s="153"/>
      <c r="AT486" s="148" t="s">
        <v>125</v>
      </c>
      <c r="AU486" s="148" t="s">
        <v>82</v>
      </c>
      <c r="AV486" s="12" t="s">
        <v>82</v>
      </c>
      <c r="AW486" s="12" t="s">
        <v>34</v>
      </c>
      <c r="AX486" s="12" t="s">
        <v>73</v>
      </c>
      <c r="AY486" s="148" t="s">
        <v>113</v>
      </c>
    </row>
    <row r="487" spans="2:51" s="13" customFormat="1" ht="11.25">
      <c r="B487" s="154"/>
      <c r="D487" s="147" t="s">
        <v>125</v>
      </c>
      <c r="E487" s="155" t="s">
        <v>3</v>
      </c>
      <c r="F487" s="156" t="s">
        <v>128</v>
      </c>
      <c r="H487" s="157">
        <v>9.5</v>
      </c>
      <c r="I487" s="158"/>
      <c r="L487" s="154"/>
      <c r="M487" s="159"/>
      <c r="T487" s="160"/>
      <c r="AT487" s="155" t="s">
        <v>125</v>
      </c>
      <c r="AU487" s="155" t="s">
        <v>82</v>
      </c>
      <c r="AV487" s="13" t="s">
        <v>121</v>
      </c>
      <c r="AW487" s="13" t="s">
        <v>34</v>
      </c>
      <c r="AX487" s="13" t="s">
        <v>78</v>
      </c>
      <c r="AY487" s="155" t="s">
        <v>113</v>
      </c>
    </row>
    <row r="488" spans="2:65" s="1" customFormat="1" ht="16.5" customHeight="1">
      <c r="B488" s="128"/>
      <c r="C488" s="129" t="s">
        <v>1026</v>
      </c>
      <c r="D488" s="129" t="s">
        <v>116</v>
      </c>
      <c r="E488" s="130" t="s">
        <v>1027</v>
      </c>
      <c r="F488" s="131" t="s">
        <v>1028</v>
      </c>
      <c r="G488" s="132" t="s">
        <v>180</v>
      </c>
      <c r="H488" s="133">
        <v>9.5</v>
      </c>
      <c r="I488" s="134"/>
      <c r="J488" s="135">
        <f>ROUND(I488*H488,2)</f>
        <v>0</v>
      </c>
      <c r="K488" s="131" t="s">
        <v>120</v>
      </c>
      <c r="L488" s="33"/>
      <c r="M488" s="136" t="s">
        <v>3</v>
      </c>
      <c r="N488" s="137" t="s">
        <v>44</v>
      </c>
      <c r="P488" s="138">
        <f>O488*H488</f>
        <v>0</v>
      </c>
      <c r="Q488" s="138">
        <v>3E-05</v>
      </c>
      <c r="R488" s="138">
        <f>Q488*H488</f>
        <v>0.000285</v>
      </c>
      <c r="S488" s="138">
        <v>0</v>
      </c>
      <c r="T488" s="139">
        <f>S488*H488</f>
        <v>0</v>
      </c>
      <c r="AR488" s="140" t="s">
        <v>167</v>
      </c>
      <c r="AT488" s="140" t="s">
        <v>116</v>
      </c>
      <c r="AU488" s="140" t="s">
        <v>82</v>
      </c>
      <c r="AY488" s="18" t="s">
        <v>113</v>
      </c>
      <c r="BE488" s="141">
        <f>IF(N488="základní",J488,0)</f>
        <v>0</v>
      </c>
      <c r="BF488" s="141">
        <f>IF(N488="snížená",J488,0)</f>
        <v>0</v>
      </c>
      <c r="BG488" s="141">
        <f>IF(N488="zákl. přenesená",J488,0)</f>
        <v>0</v>
      </c>
      <c r="BH488" s="141">
        <f>IF(N488="sníž. přenesená",J488,0)</f>
        <v>0</v>
      </c>
      <c r="BI488" s="141">
        <f>IF(N488="nulová",J488,0)</f>
        <v>0</v>
      </c>
      <c r="BJ488" s="18" t="s">
        <v>78</v>
      </c>
      <c r="BK488" s="141">
        <f>ROUND(I488*H488,2)</f>
        <v>0</v>
      </c>
      <c r="BL488" s="18" t="s">
        <v>167</v>
      </c>
      <c r="BM488" s="140" t="s">
        <v>1029</v>
      </c>
    </row>
    <row r="489" spans="2:47" s="1" customFormat="1" ht="11.25">
      <c r="B489" s="33"/>
      <c r="D489" s="142" t="s">
        <v>123</v>
      </c>
      <c r="F489" s="143" t="s">
        <v>1030</v>
      </c>
      <c r="I489" s="144"/>
      <c r="L489" s="33"/>
      <c r="M489" s="145"/>
      <c r="T489" s="54"/>
      <c r="AT489" s="18" t="s">
        <v>123</v>
      </c>
      <c r="AU489" s="18" t="s">
        <v>82</v>
      </c>
    </row>
    <row r="490" spans="2:65" s="1" customFormat="1" ht="16.5" customHeight="1">
      <c r="B490" s="128"/>
      <c r="C490" s="129" t="s">
        <v>1031</v>
      </c>
      <c r="D490" s="129" t="s">
        <v>116</v>
      </c>
      <c r="E490" s="130" t="s">
        <v>1032</v>
      </c>
      <c r="F490" s="131" t="s">
        <v>1033</v>
      </c>
      <c r="G490" s="132" t="s">
        <v>180</v>
      </c>
      <c r="H490" s="133">
        <v>9.5</v>
      </c>
      <c r="I490" s="134"/>
      <c r="J490" s="135">
        <f>ROUND(I490*H490,2)</f>
        <v>0</v>
      </c>
      <c r="K490" s="131" t="s">
        <v>120</v>
      </c>
      <c r="L490" s="33"/>
      <c r="M490" s="136" t="s">
        <v>3</v>
      </c>
      <c r="N490" s="137" t="s">
        <v>44</v>
      </c>
      <c r="P490" s="138">
        <f>O490*H490</f>
        <v>0</v>
      </c>
      <c r="Q490" s="138">
        <v>0.0001162</v>
      </c>
      <c r="R490" s="138">
        <f>Q490*H490</f>
        <v>0.0011039</v>
      </c>
      <c r="S490" s="138">
        <v>0</v>
      </c>
      <c r="T490" s="139">
        <f>S490*H490</f>
        <v>0</v>
      </c>
      <c r="AR490" s="140" t="s">
        <v>167</v>
      </c>
      <c r="AT490" s="140" t="s">
        <v>116</v>
      </c>
      <c r="AU490" s="140" t="s">
        <v>82</v>
      </c>
      <c r="AY490" s="18" t="s">
        <v>113</v>
      </c>
      <c r="BE490" s="141">
        <f>IF(N490="základní",J490,0)</f>
        <v>0</v>
      </c>
      <c r="BF490" s="141">
        <f>IF(N490="snížená",J490,0)</f>
        <v>0</v>
      </c>
      <c r="BG490" s="141">
        <f>IF(N490="zákl. přenesená",J490,0)</f>
        <v>0</v>
      </c>
      <c r="BH490" s="141">
        <f>IF(N490="sníž. přenesená",J490,0)</f>
        <v>0</v>
      </c>
      <c r="BI490" s="141">
        <f>IF(N490="nulová",J490,0)</f>
        <v>0</v>
      </c>
      <c r="BJ490" s="18" t="s">
        <v>78</v>
      </c>
      <c r="BK490" s="141">
        <f>ROUND(I490*H490,2)</f>
        <v>0</v>
      </c>
      <c r="BL490" s="18" t="s">
        <v>167</v>
      </c>
      <c r="BM490" s="140" t="s">
        <v>1034</v>
      </c>
    </row>
    <row r="491" spans="2:47" s="1" customFormat="1" ht="11.25">
      <c r="B491" s="33"/>
      <c r="D491" s="142" t="s">
        <v>123</v>
      </c>
      <c r="F491" s="143" t="s">
        <v>1035</v>
      </c>
      <c r="I491" s="144"/>
      <c r="L491" s="33"/>
      <c r="M491" s="145"/>
      <c r="T491" s="54"/>
      <c r="AT491" s="18" t="s">
        <v>123</v>
      </c>
      <c r="AU491" s="18" t="s">
        <v>82</v>
      </c>
    </row>
    <row r="492" spans="2:65" s="1" customFormat="1" ht="24.2" customHeight="1">
      <c r="B492" s="128"/>
      <c r="C492" s="129" t="s">
        <v>1036</v>
      </c>
      <c r="D492" s="129" t="s">
        <v>116</v>
      </c>
      <c r="E492" s="130" t="s">
        <v>1037</v>
      </c>
      <c r="F492" s="131" t="s">
        <v>1038</v>
      </c>
      <c r="G492" s="132" t="s">
        <v>180</v>
      </c>
      <c r="H492" s="133">
        <v>9.5</v>
      </c>
      <c r="I492" s="134"/>
      <c r="J492" s="135">
        <f>ROUND(I492*H492,2)</f>
        <v>0</v>
      </c>
      <c r="K492" s="131" t="s">
        <v>120</v>
      </c>
      <c r="L492" s="33"/>
      <c r="M492" s="136" t="s">
        <v>3</v>
      </c>
      <c r="N492" s="137" t="s">
        <v>44</v>
      </c>
      <c r="P492" s="138">
        <f>O492*H492</f>
        <v>0</v>
      </c>
      <c r="Q492" s="138">
        <v>0</v>
      </c>
      <c r="R492" s="138">
        <f>Q492*H492</f>
        <v>0</v>
      </c>
      <c r="S492" s="138">
        <v>0</v>
      </c>
      <c r="T492" s="139">
        <f>S492*H492</f>
        <v>0</v>
      </c>
      <c r="AR492" s="140" t="s">
        <v>167</v>
      </c>
      <c r="AT492" s="140" t="s">
        <v>116</v>
      </c>
      <c r="AU492" s="140" t="s">
        <v>82</v>
      </c>
      <c r="AY492" s="18" t="s">
        <v>113</v>
      </c>
      <c r="BE492" s="141">
        <f>IF(N492="základní",J492,0)</f>
        <v>0</v>
      </c>
      <c r="BF492" s="141">
        <f>IF(N492="snížená",J492,0)</f>
        <v>0</v>
      </c>
      <c r="BG492" s="141">
        <f>IF(N492="zákl. přenesená",J492,0)</f>
        <v>0</v>
      </c>
      <c r="BH492" s="141">
        <f>IF(N492="sníž. přenesená",J492,0)</f>
        <v>0</v>
      </c>
      <c r="BI492" s="141">
        <f>IF(N492="nulová",J492,0)</f>
        <v>0</v>
      </c>
      <c r="BJ492" s="18" t="s">
        <v>78</v>
      </c>
      <c r="BK492" s="141">
        <f>ROUND(I492*H492,2)</f>
        <v>0</v>
      </c>
      <c r="BL492" s="18" t="s">
        <v>167</v>
      </c>
      <c r="BM492" s="140" t="s">
        <v>1039</v>
      </c>
    </row>
    <row r="493" spans="2:47" s="1" customFormat="1" ht="11.25">
      <c r="B493" s="33"/>
      <c r="D493" s="142" t="s">
        <v>123</v>
      </c>
      <c r="F493" s="143" t="s">
        <v>1040</v>
      </c>
      <c r="I493" s="144"/>
      <c r="L493" s="33"/>
      <c r="M493" s="145"/>
      <c r="T493" s="54"/>
      <c r="AT493" s="18" t="s">
        <v>123</v>
      </c>
      <c r="AU493" s="18" t="s">
        <v>82</v>
      </c>
    </row>
    <row r="494" spans="2:65" s="1" customFormat="1" ht="37.9" customHeight="1">
      <c r="B494" s="128"/>
      <c r="C494" s="166" t="s">
        <v>1041</v>
      </c>
      <c r="D494" s="166" t="s">
        <v>352</v>
      </c>
      <c r="E494" s="167" t="s">
        <v>1011</v>
      </c>
      <c r="F494" s="168" t="s">
        <v>1012</v>
      </c>
      <c r="G494" s="169" t="s">
        <v>166</v>
      </c>
      <c r="H494" s="170">
        <v>1.425</v>
      </c>
      <c r="I494" s="171"/>
      <c r="J494" s="172">
        <f>ROUND(I494*H494,2)</f>
        <v>0</v>
      </c>
      <c r="K494" s="168" t="s">
        <v>120</v>
      </c>
      <c r="L494" s="173"/>
      <c r="M494" s="174" t="s">
        <v>3</v>
      </c>
      <c r="N494" s="175" t="s">
        <v>44</v>
      </c>
      <c r="P494" s="138">
        <f>O494*H494</f>
        <v>0</v>
      </c>
      <c r="Q494" s="138">
        <v>0.022</v>
      </c>
      <c r="R494" s="138">
        <f>Q494*H494</f>
        <v>0.031349999999999996</v>
      </c>
      <c r="S494" s="138">
        <v>0</v>
      </c>
      <c r="T494" s="139">
        <f>S494*H494</f>
        <v>0</v>
      </c>
      <c r="AR494" s="140" t="s">
        <v>495</v>
      </c>
      <c r="AT494" s="140" t="s">
        <v>352</v>
      </c>
      <c r="AU494" s="140" t="s">
        <v>82</v>
      </c>
      <c r="AY494" s="18" t="s">
        <v>113</v>
      </c>
      <c r="BE494" s="141">
        <f>IF(N494="základní",J494,0)</f>
        <v>0</v>
      </c>
      <c r="BF494" s="141">
        <f>IF(N494="snížená",J494,0)</f>
        <v>0</v>
      </c>
      <c r="BG494" s="141">
        <f>IF(N494="zákl. přenesená",J494,0)</f>
        <v>0</v>
      </c>
      <c r="BH494" s="141">
        <f>IF(N494="sníž. přenesená",J494,0)</f>
        <v>0</v>
      </c>
      <c r="BI494" s="141">
        <f>IF(N494="nulová",J494,0)</f>
        <v>0</v>
      </c>
      <c r="BJ494" s="18" t="s">
        <v>78</v>
      </c>
      <c r="BK494" s="141">
        <f>ROUND(I494*H494,2)</f>
        <v>0</v>
      </c>
      <c r="BL494" s="18" t="s">
        <v>167</v>
      </c>
      <c r="BM494" s="140" t="s">
        <v>1042</v>
      </c>
    </row>
    <row r="495" spans="2:51" s="12" customFormat="1" ht="11.25">
      <c r="B495" s="146"/>
      <c r="D495" s="147" t="s">
        <v>125</v>
      </c>
      <c r="F495" s="149" t="s">
        <v>1043</v>
      </c>
      <c r="H495" s="150">
        <v>1.425</v>
      </c>
      <c r="I495" s="151"/>
      <c r="L495" s="146"/>
      <c r="M495" s="152"/>
      <c r="T495" s="153"/>
      <c r="AT495" s="148" t="s">
        <v>125</v>
      </c>
      <c r="AU495" s="148" t="s">
        <v>82</v>
      </c>
      <c r="AV495" s="12" t="s">
        <v>82</v>
      </c>
      <c r="AW495" s="12" t="s">
        <v>4</v>
      </c>
      <c r="AX495" s="12" t="s">
        <v>78</v>
      </c>
      <c r="AY495" s="148" t="s">
        <v>113</v>
      </c>
    </row>
    <row r="496" spans="2:65" s="1" customFormat="1" ht="49.15" customHeight="1">
      <c r="B496" s="128"/>
      <c r="C496" s="129" t="s">
        <v>1044</v>
      </c>
      <c r="D496" s="129" t="s">
        <v>116</v>
      </c>
      <c r="E496" s="130" t="s">
        <v>1045</v>
      </c>
      <c r="F496" s="131" t="s">
        <v>1046</v>
      </c>
      <c r="G496" s="132" t="s">
        <v>237</v>
      </c>
      <c r="H496" s="133">
        <v>0.252</v>
      </c>
      <c r="I496" s="134"/>
      <c r="J496" s="135">
        <f>ROUND(I496*H496,2)</f>
        <v>0</v>
      </c>
      <c r="K496" s="131" t="s">
        <v>120</v>
      </c>
      <c r="L496" s="33"/>
      <c r="M496" s="136" t="s">
        <v>3</v>
      </c>
      <c r="N496" s="137" t="s">
        <v>44</v>
      </c>
      <c r="P496" s="138">
        <f>O496*H496</f>
        <v>0</v>
      </c>
      <c r="Q496" s="138">
        <v>0</v>
      </c>
      <c r="R496" s="138">
        <f>Q496*H496</f>
        <v>0</v>
      </c>
      <c r="S496" s="138">
        <v>0</v>
      </c>
      <c r="T496" s="139">
        <f>S496*H496</f>
        <v>0</v>
      </c>
      <c r="AR496" s="140" t="s">
        <v>167</v>
      </c>
      <c r="AT496" s="140" t="s">
        <v>116</v>
      </c>
      <c r="AU496" s="140" t="s">
        <v>82</v>
      </c>
      <c r="AY496" s="18" t="s">
        <v>113</v>
      </c>
      <c r="BE496" s="141">
        <f>IF(N496="základní",J496,0)</f>
        <v>0</v>
      </c>
      <c r="BF496" s="141">
        <f>IF(N496="snížená",J496,0)</f>
        <v>0</v>
      </c>
      <c r="BG496" s="141">
        <f>IF(N496="zákl. přenesená",J496,0)</f>
        <v>0</v>
      </c>
      <c r="BH496" s="141">
        <f>IF(N496="sníž. přenesená",J496,0)</f>
        <v>0</v>
      </c>
      <c r="BI496" s="141">
        <f>IF(N496="nulová",J496,0)</f>
        <v>0</v>
      </c>
      <c r="BJ496" s="18" t="s">
        <v>78</v>
      </c>
      <c r="BK496" s="141">
        <f>ROUND(I496*H496,2)</f>
        <v>0</v>
      </c>
      <c r="BL496" s="18" t="s">
        <v>167</v>
      </c>
      <c r="BM496" s="140" t="s">
        <v>1047</v>
      </c>
    </row>
    <row r="497" spans="2:47" s="1" customFormat="1" ht="11.25">
      <c r="B497" s="33"/>
      <c r="D497" s="142" t="s">
        <v>123</v>
      </c>
      <c r="F497" s="143" t="s">
        <v>1048</v>
      </c>
      <c r="I497" s="144"/>
      <c r="L497" s="33"/>
      <c r="M497" s="145"/>
      <c r="T497" s="54"/>
      <c r="AT497" s="18" t="s">
        <v>123</v>
      </c>
      <c r="AU497" s="18" t="s">
        <v>82</v>
      </c>
    </row>
    <row r="498" spans="2:63" s="11" customFormat="1" ht="22.9" customHeight="1">
      <c r="B498" s="116"/>
      <c r="D498" s="117" t="s">
        <v>72</v>
      </c>
      <c r="E498" s="126" t="s">
        <v>1049</v>
      </c>
      <c r="F498" s="126" t="s">
        <v>1050</v>
      </c>
      <c r="I498" s="119"/>
      <c r="J498" s="127">
        <f>BK498</f>
        <v>0</v>
      </c>
      <c r="L498" s="116"/>
      <c r="M498" s="121"/>
      <c r="P498" s="122">
        <f>SUM(P499:P529)</f>
        <v>0</v>
      </c>
      <c r="R498" s="122">
        <f>SUM(R499:R529)</f>
        <v>0.017194653650999998</v>
      </c>
      <c r="T498" s="123">
        <f>SUM(T499:T529)</f>
        <v>0</v>
      </c>
      <c r="AR498" s="117" t="s">
        <v>82</v>
      </c>
      <c r="AT498" s="124" t="s">
        <v>72</v>
      </c>
      <c r="AU498" s="124" t="s">
        <v>78</v>
      </c>
      <c r="AY498" s="117" t="s">
        <v>113</v>
      </c>
      <c r="BK498" s="125">
        <f>SUM(BK499:BK529)</f>
        <v>0</v>
      </c>
    </row>
    <row r="499" spans="2:65" s="1" customFormat="1" ht="24.2" customHeight="1">
      <c r="B499" s="128"/>
      <c r="C499" s="129" t="s">
        <v>1051</v>
      </c>
      <c r="D499" s="129" t="s">
        <v>116</v>
      </c>
      <c r="E499" s="130" t="s">
        <v>1052</v>
      </c>
      <c r="F499" s="131" t="s">
        <v>1053</v>
      </c>
      <c r="G499" s="132" t="s">
        <v>166</v>
      </c>
      <c r="H499" s="133">
        <v>36.922</v>
      </c>
      <c r="I499" s="134"/>
      <c r="J499" s="135">
        <f>ROUND(I499*H499,2)</f>
        <v>0</v>
      </c>
      <c r="K499" s="131" t="s">
        <v>120</v>
      </c>
      <c r="L499" s="33"/>
      <c r="M499" s="136" t="s">
        <v>3</v>
      </c>
      <c r="N499" s="137" t="s">
        <v>44</v>
      </c>
      <c r="P499" s="138">
        <f>O499*H499</f>
        <v>0</v>
      </c>
      <c r="Q499" s="138">
        <v>0</v>
      </c>
      <c r="R499" s="138">
        <f>Q499*H499</f>
        <v>0</v>
      </c>
      <c r="S499" s="138">
        <v>0</v>
      </c>
      <c r="T499" s="139">
        <f>S499*H499</f>
        <v>0</v>
      </c>
      <c r="AR499" s="140" t="s">
        <v>167</v>
      </c>
      <c r="AT499" s="140" t="s">
        <v>116</v>
      </c>
      <c r="AU499" s="140" t="s">
        <v>82</v>
      </c>
      <c r="AY499" s="18" t="s">
        <v>113</v>
      </c>
      <c r="BE499" s="141">
        <f>IF(N499="základní",J499,0)</f>
        <v>0</v>
      </c>
      <c r="BF499" s="141">
        <f>IF(N499="snížená",J499,0)</f>
        <v>0</v>
      </c>
      <c r="BG499" s="141">
        <f>IF(N499="zákl. přenesená",J499,0)</f>
        <v>0</v>
      </c>
      <c r="BH499" s="141">
        <f>IF(N499="sníž. přenesená",J499,0)</f>
        <v>0</v>
      </c>
      <c r="BI499" s="141">
        <f>IF(N499="nulová",J499,0)</f>
        <v>0</v>
      </c>
      <c r="BJ499" s="18" t="s">
        <v>78</v>
      </c>
      <c r="BK499" s="141">
        <f>ROUND(I499*H499,2)</f>
        <v>0</v>
      </c>
      <c r="BL499" s="18" t="s">
        <v>167</v>
      </c>
      <c r="BM499" s="140" t="s">
        <v>1054</v>
      </c>
    </row>
    <row r="500" spans="2:47" s="1" customFormat="1" ht="11.25">
      <c r="B500" s="33"/>
      <c r="D500" s="142" t="s">
        <v>123</v>
      </c>
      <c r="F500" s="143" t="s">
        <v>1055</v>
      </c>
      <c r="I500" s="144"/>
      <c r="L500" s="33"/>
      <c r="M500" s="145"/>
      <c r="T500" s="54"/>
      <c r="AT500" s="18" t="s">
        <v>123</v>
      </c>
      <c r="AU500" s="18" t="s">
        <v>82</v>
      </c>
    </row>
    <row r="501" spans="2:51" s="12" customFormat="1" ht="11.25">
      <c r="B501" s="146"/>
      <c r="D501" s="147" t="s">
        <v>125</v>
      </c>
      <c r="E501" s="148" t="s">
        <v>3</v>
      </c>
      <c r="F501" s="149" t="s">
        <v>1056</v>
      </c>
      <c r="H501" s="150">
        <v>36.922</v>
      </c>
      <c r="I501" s="151"/>
      <c r="L501" s="146"/>
      <c r="M501" s="152"/>
      <c r="T501" s="153"/>
      <c r="AT501" s="148" t="s">
        <v>125</v>
      </c>
      <c r="AU501" s="148" t="s">
        <v>82</v>
      </c>
      <c r="AV501" s="12" t="s">
        <v>82</v>
      </c>
      <c r="AW501" s="12" t="s">
        <v>34</v>
      </c>
      <c r="AX501" s="12" t="s">
        <v>73</v>
      </c>
      <c r="AY501" s="148" t="s">
        <v>113</v>
      </c>
    </row>
    <row r="502" spans="2:51" s="13" customFormat="1" ht="11.25">
      <c r="B502" s="154"/>
      <c r="D502" s="147" t="s">
        <v>125</v>
      </c>
      <c r="E502" s="155" t="s">
        <v>3</v>
      </c>
      <c r="F502" s="156" t="s">
        <v>128</v>
      </c>
      <c r="H502" s="157">
        <v>36.922</v>
      </c>
      <c r="I502" s="158"/>
      <c r="L502" s="154"/>
      <c r="M502" s="159"/>
      <c r="T502" s="160"/>
      <c r="AT502" s="155" t="s">
        <v>125</v>
      </c>
      <c r="AU502" s="155" t="s">
        <v>82</v>
      </c>
      <c r="AV502" s="13" t="s">
        <v>121</v>
      </c>
      <c r="AW502" s="13" t="s">
        <v>34</v>
      </c>
      <c r="AX502" s="13" t="s">
        <v>78</v>
      </c>
      <c r="AY502" s="155" t="s">
        <v>113</v>
      </c>
    </row>
    <row r="503" spans="2:65" s="1" customFormat="1" ht="33" customHeight="1">
      <c r="B503" s="128"/>
      <c r="C503" s="129" t="s">
        <v>1057</v>
      </c>
      <c r="D503" s="129" t="s">
        <v>116</v>
      </c>
      <c r="E503" s="130" t="s">
        <v>1058</v>
      </c>
      <c r="F503" s="131" t="s">
        <v>1059</v>
      </c>
      <c r="G503" s="132" t="s">
        <v>180</v>
      </c>
      <c r="H503" s="133">
        <v>19.49</v>
      </c>
      <c r="I503" s="134"/>
      <c r="J503" s="135">
        <f>ROUND(I503*H503,2)</f>
        <v>0</v>
      </c>
      <c r="K503" s="131" t="s">
        <v>120</v>
      </c>
      <c r="L503" s="33"/>
      <c r="M503" s="136" t="s">
        <v>3</v>
      </c>
      <c r="N503" s="137" t="s">
        <v>44</v>
      </c>
      <c r="P503" s="138">
        <f>O503*H503</f>
        <v>0</v>
      </c>
      <c r="Q503" s="138">
        <v>1.15599E-05</v>
      </c>
      <c r="R503" s="138">
        <f>Q503*H503</f>
        <v>0.00022530245099999997</v>
      </c>
      <c r="S503" s="138">
        <v>0</v>
      </c>
      <c r="T503" s="139">
        <f>S503*H503</f>
        <v>0</v>
      </c>
      <c r="AR503" s="140" t="s">
        <v>167</v>
      </c>
      <c r="AT503" s="140" t="s">
        <v>116</v>
      </c>
      <c r="AU503" s="140" t="s">
        <v>82</v>
      </c>
      <c r="AY503" s="18" t="s">
        <v>113</v>
      </c>
      <c r="BE503" s="141">
        <f>IF(N503="základní",J503,0)</f>
        <v>0</v>
      </c>
      <c r="BF503" s="141">
        <f>IF(N503="snížená",J503,0)</f>
        <v>0</v>
      </c>
      <c r="BG503" s="141">
        <f>IF(N503="zákl. přenesená",J503,0)</f>
        <v>0</v>
      </c>
      <c r="BH503" s="141">
        <f>IF(N503="sníž. přenesená",J503,0)</f>
        <v>0</v>
      </c>
      <c r="BI503" s="141">
        <f>IF(N503="nulová",J503,0)</f>
        <v>0</v>
      </c>
      <c r="BJ503" s="18" t="s">
        <v>78</v>
      </c>
      <c r="BK503" s="141">
        <f>ROUND(I503*H503,2)</f>
        <v>0</v>
      </c>
      <c r="BL503" s="18" t="s">
        <v>167</v>
      </c>
      <c r="BM503" s="140" t="s">
        <v>1060</v>
      </c>
    </row>
    <row r="504" spans="2:47" s="1" customFormat="1" ht="11.25">
      <c r="B504" s="33"/>
      <c r="D504" s="142" t="s">
        <v>123</v>
      </c>
      <c r="F504" s="143" t="s">
        <v>1061</v>
      </c>
      <c r="I504" s="144"/>
      <c r="L504" s="33"/>
      <c r="M504" s="145"/>
      <c r="T504" s="54"/>
      <c r="AT504" s="18" t="s">
        <v>123</v>
      </c>
      <c r="AU504" s="18" t="s">
        <v>82</v>
      </c>
    </row>
    <row r="505" spans="2:51" s="12" customFormat="1" ht="11.25">
      <c r="B505" s="146"/>
      <c r="D505" s="147" t="s">
        <v>125</v>
      </c>
      <c r="E505" s="148" t="s">
        <v>3</v>
      </c>
      <c r="F505" s="149" t="s">
        <v>1062</v>
      </c>
      <c r="H505" s="150">
        <v>10.4</v>
      </c>
      <c r="I505" s="151"/>
      <c r="L505" s="146"/>
      <c r="M505" s="152"/>
      <c r="T505" s="153"/>
      <c r="AT505" s="148" t="s">
        <v>125</v>
      </c>
      <c r="AU505" s="148" t="s">
        <v>82</v>
      </c>
      <c r="AV505" s="12" t="s">
        <v>82</v>
      </c>
      <c r="AW505" s="12" t="s">
        <v>34</v>
      </c>
      <c r="AX505" s="12" t="s">
        <v>73</v>
      </c>
      <c r="AY505" s="148" t="s">
        <v>113</v>
      </c>
    </row>
    <row r="506" spans="2:51" s="12" customFormat="1" ht="11.25">
      <c r="B506" s="146"/>
      <c r="D506" s="147" t="s">
        <v>125</v>
      </c>
      <c r="E506" s="148" t="s">
        <v>3</v>
      </c>
      <c r="F506" s="149" t="s">
        <v>1063</v>
      </c>
      <c r="H506" s="150">
        <v>9.09</v>
      </c>
      <c r="I506" s="151"/>
      <c r="L506" s="146"/>
      <c r="M506" s="152"/>
      <c r="T506" s="153"/>
      <c r="AT506" s="148" t="s">
        <v>125</v>
      </c>
      <c r="AU506" s="148" t="s">
        <v>82</v>
      </c>
      <c r="AV506" s="12" t="s">
        <v>82</v>
      </c>
      <c r="AW506" s="12" t="s">
        <v>34</v>
      </c>
      <c r="AX506" s="12" t="s">
        <v>73</v>
      </c>
      <c r="AY506" s="148" t="s">
        <v>113</v>
      </c>
    </row>
    <row r="507" spans="2:51" s="13" customFormat="1" ht="11.25">
      <c r="B507" s="154"/>
      <c r="D507" s="147" t="s">
        <v>125</v>
      </c>
      <c r="E507" s="155" t="s">
        <v>3</v>
      </c>
      <c r="F507" s="156" t="s">
        <v>128</v>
      </c>
      <c r="H507" s="157">
        <v>19.49</v>
      </c>
      <c r="I507" s="158"/>
      <c r="L507" s="154"/>
      <c r="M507" s="159"/>
      <c r="T507" s="160"/>
      <c r="AT507" s="155" t="s">
        <v>125</v>
      </c>
      <c r="AU507" s="155" t="s">
        <v>82</v>
      </c>
      <c r="AV507" s="13" t="s">
        <v>121</v>
      </c>
      <c r="AW507" s="13" t="s">
        <v>34</v>
      </c>
      <c r="AX507" s="13" t="s">
        <v>78</v>
      </c>
      <c r="AY507" s="155" t="s">
        <v>113</v>
      </c>
    </row>
    <row r="508" spans="2:65" s="1" customFormat="1" ht="37.9" customHeight="1">
      <c r="B508" s="128"/>
      <c r="C508" s="129" t="s">
        <v>1064</v>
      </c>
      <c r="D508" s="129" t="s">
        <v>116</v>
      </c>
      <c r="E508" s="130" t="s">
        <v>1065</v>
      </c>
      <c r="F508" s="131" t="s">
        <v>1066</v>
      </c>
      <c r="G508" s="132" t="s">
        <v>180</v>
      </c>
      <c r="H508" s="133">
        <v>10</v>
      </c>
      <c r="I508" s="134"/>
      <c r="J508" s="135">
        <f>ROUND(I508*H508,2)</f>
        <v>0</v>
      </c>
      <c r="K508" s="131" t="s">
        <v>120</v>
      </c>
      <c r="L508" s="33"/>
      <c r="M508" s="136" t="s">
        <v>3</v>
      </c>
      <c r="N508" s="137" t="s">
        <v>44</v>
      </c>
      <c r="P508" s="138">
        <f>O508*H508</f>
        <v>0</v>
      </c>
      <c r="Q508" s="138">
        <v>0</v>
      </c>
      <c r="R508" s="138">
        <f>Q508*H508</f>
        <v>0</v>
      </c>
      <c r="S508" s="138">
        <v>0</v>
      </c>
      <c r="T508" s="139">
        <f>S508*H508</f>
        <v>0</v>
      </c>
      <c r="AR508" s="140" t="s">
        <v>167</v>
      </c>
      <c r="AT508" s="140" t="s">
        <v>116</v>
      </c>
      <c r="AU508" s="140" t="s">
        <v>82</v>
      </c>
      <c r="AY508" s="18" t="s">
        <v>113</v>
      </c>
      <c r="BE508" s="141">
        <f>IF(N508="základní",J508,0)</f>
        <v>0</v>
      </c>
      <c r="BF508" s="141">
        <f>IF(N508="snížená",J508,0)</f>
        <v>0</v>
      </c>
      <c r="BG508" s="141">
        <f>IF(N508="zákl. přenesená",J508,0)</f>
        <v>0</v>
      </c>
      <c r="BH508" s="141">
        <f>IF(N508="sníž. přenesená",J508,0)</f>
        <v>0</v>
      </c>
      <c r="BI508" s="141">
        <f>IF(N508="nulová",J508,0)</f>
        <v>0</v>
      </c>
      <c r="BJ508" s="18" t="s">
        <v>78</v>
      </c>
      <c r="BK508" s="141">
        <f>ROUND(I508*H508,2)</f>
        <v>0</v>
      </c>
      <c r="BL508" s="18" t="s">
        <v>167</v>
      </c>
      <c r="BM508" s="140" t="s">
        <v>1067</v>
      </c>
    </row>
    <row r="509" spans="2:47" s="1" customFormat="1" ht="11.25">
      <c r="B509" s="33"/>
      <c r="D509" s="142" t="s">
        <v>123</v>
      </c>
      <c r="F509" s="143" t="s">
        <v>1068</v>
      </c>
      <c r="I509" s="144"/>
      <c r="L509" s="33"/>
      <c r="M509" s="145"/>
      <c r="T509" s="54"/>
      <c r="AT509" s="18" t="s">
        <v>123</v>
      </c>
      <c r="AU509" s="18" t="s">
        <v>82</v>
      </c>
    </row>
    <row r="510" spans="2:65" s="1" customFormat="1" ht="24.2" customHeight="1">
      <c r="B510" s="128"/>
      <c r="C510" s="166" t="s">
        <v>1069</v>
      </c>
      <c r="D510" s="166" t="s">
        <v>352</v>
      </c>
      <c r="E510" s="167" t="s">
        <v>1070</v>
      </c>
      <c r="F510" s="168" t="s">
        <v>1071</v>
      </c>
      <c r="G510" s="169" t="s">
        <v>180</v>
      </c>
      <c r="H510" s="170">
        <v>11</v>
      </c>
      <c r="I510" s="171"/>
      <c r="J510" s="172">
        <f>ROUND(I510*H510,2)</f>
        <v>0</v>
      </c>
      <c r="K510" s="168" t="s">
        <v>120</v>
      </c>
      <c r="L510" s="173"/>
      <c r="M510" s="174" t="s">
        <v>3</v>
      </c>
      <c r="N510" s="175" t="s">
        <v>44</v>
      </c>
      <c r="P510" s="138">
        <f>O510*H510</f>
        <v>0</v>
      </c>
      <c r="Q510" s="138">
        <v>0</v>
      </c>
      <c r="R510" s="138">
        <f>Q510*H510</f>
        <v>0</v>
      </c>
      <c r="S510" s="138">
        <v>0</v>
      </c>
      <c r="T510" s="139">
        <f>S510*H510</f>
        <v>0</v>
      </c>
      <c r="AR510" s="140" t="s">
        <v>495</v>
      </c>
      <c r="AT510" s="140" t="s">
        <v>352</v>
      </c>
      <c r="AU510" s="140" t="s">
        <v>82</v>
      </c>
      <c r="AY510" s="18" t="s">
        <v>113</v>
      </c>
      <c r="BE510" s="141">
        <f>IF(N510="základní",J510,0)</f>
        <v>0</v>
      </c>
      <c r="BF510" s="141">
        <f>IF(N510="snížená",J510,0)</f>
        <v>0</v>
      </c>
      <c r="BG510" s="141">
        <f>IF(N510="zákl. přenesená",J510,0)</f>
        <v>0</v>
      </c>
      <c r="BH510" s="141">
        <f>IF(N510="sníž. přenesená",J510,0)</f>
        <v>0</v>
      </c>
      <c r="BI510" s="141">
        <f>IF(N510="nulová",J510,0)</f>
        <v>0</v>
      </c>
      <c r="BJ510" s="18" t="s">
        <v>78</v>
      </c>
      <c r="BK510" s="141">
        <f>ROUND(I510*H510,2)</f>
        <v>0</v>
      </c>
      <c r="BL510" s="18" t="s">
        <v>167</v>
      </c>
      <c r="BM510" s="140" t="s">
        <v>1072</v>
      </c>
    </row>
    <row r="511" spans="2:51" s="12" customFormat="1" ht="11.25">
      <c r="B511" s="146"/>
      <c r="D511" s="147" t="s">
        <v>125</v>
      </c>
      <c r="F511" s="149" t="s">
        <v>1073</v>
      </c>
      <c r="H511" s="150">
        <v>11</v>
      </c>
      <c r="I511" s="151"/>
      <c r="L511" s="146"/>
      <c r="M511" s="152"/>
      <c r="T511" s="153"/>
      <c r="AT511" s="148" t="s">
        <v>125</v>
      </c>
      <c r="AU511" s="148" t="s">
        <v>82</v>
      </c>
      <c r="AV511" s="12" t="s">
        <v>82</v>
      </c>
      <c r="AW511" s="12" t="s">
        <v>4</v>
      </c>
      <c r="AX511" s="12" t="s">
        <v>78</v>
      </c>
      <c r="AY511" s="148" t="s">
        <v>113</v>
      </c>
    </row>
    <row r="512" spans="2:65" s="1" customFormat="1" ht="24.2" customHeight="1">
      <c r="B512" s="128"/>
      <c r="C512" s="129" t="s">
        <v>1074</v>
      </c>
      <c r="D512" s="129" t="s">
        <v>116</v>
      </c>
      <c r="E512" s="130" t="s">
        <v>1075</v>
      </c>
      <c r="F512" s="131" t="s">
        <v>1076</v>
      </c>
      <c r="G512" s="132" t="s">
        <v>166</v>
      </c>
      <c r="H512" s="133">
        <v>6.43</v>
      </c>
      <c r="I512" s="134"/>
      <c r="J512" s="135">
        <f>ROUND(I512*H512,2)</f>
        <v>0</v>
      </c>
      <c r="K512" s="131" t="s">
        <v>120</v>
      </c>
      <c r="L512" s="33"/>
      <c r="M512" s="136" t="s">
        <v>3</v>
      </c>
      <c r="N512" s="137" t="s">
        <v>44</v>
      </c>
      <c r="P512" s="138">
        <f>O512*H512</f>
        <v>0</v>
      </c>
      <c r="Q512" s="138">
        <v>0</v>
      </c>
      <c r="R512" s="138">
        <f>Q512*H512</f>
        <v>0</v>
      </c>
      <c r="S512" s="138">
        <v>0</v>
      </c>
      <c r="T512" s="139">
        <f>S512*H512</f>
        <v>0</v>
      </c>
      <c r="AR512" s="140" t="s">
        <v>167</v>
      </c>
      <c r="AT512" s="140" t="s">
        <v>116</v>
      </c>
      <c r="AU512" s="140" t="s">
        <v>82</v>
      </c>
      <c r="AY512" s="18" t="s">
        <v>113</v>
      </c>
      <c r="BE512" s="141">
        <f>IF(N512="základní",J512,0)</f>
        <v>0</v>
      </c>
      <c r="BF512" s="141">
        <f>IF(N512="snížená",J512,0)</f>
        <v>0</v>
      </c>
      <c r="BG512" s="141">
        <f>IF(N512="zákl. přenesená",J512,0)</f>
        <v>0</v>
      </c>
      <c r="BH512" s="141">
        <f>IF(N512="sníž. přenesená",J512,0)</f>
        <v>0</v>
      </c>
      <c r="BI512" s="141">
        <f>IF(N512="nulová",J512,0)</f>
        <v>0</v>
      </c>
      <c r="BJ512" s="18" t="s">
        <v>78</v>
      </c>
      <c r="BK512" s="141">
        <f>ROUND(I512*H512,2)</f>
        <v>0</v>
      </c>
      <c r="BL512" s="18" t="s">
        <v>167</v>
      </c>
      <c r="BM512" s="140" t="s">
        <v>1077</v>
      </c>
    </row>
    <row r="513" spans="2:47" s="1" customFormat="1" ht="11.25">
      <c r="B513" s="33"/>
      <c r="D513" s="142" t="s">
        <v>123</v>
      </c>
      <c r="F513" s="143" t="s">
        <v>1078</v>
      </c>
      <c r="I513" s="144"/>
      <c r="L513" s="33"/>
      <c r="M513" s="145"/>
      <c r="T513" s="54"/>
      <c r="AT513" s="18" t="s">
        <v>123</v>
      </c>
      <c r="AU513" s="18" t="s">
        <v>82</v>
      </c>
    </row>
    <row r="514" spans="2:51" s="12" customFormat="1" ht="11.25">
      <c r="B514" s="146"/>
      <c r="D514" s="147" t="s">
        <v>125</v>
      </c>
      <c r="E514" s="148" t="s">
        <v>3</v>
      </c>
      <c r="F514" s="149" t="s">
        <v>260</v>
      </c>
      <c r="H514" s="150">
        <v>6.43</v>
      </c>
      <c r="I514" s="151"/>
      <c r="L514" s="146"/>
      <c r="M514" s="152"/>
      <c r="T514" s="153"/>
      <c r="AT514" s="148" t="s">
        <v>125</v>
      </c>
      <c r="AU514" s="148" t="s">
        <v>82</v>
      </c>
      <c r="AV514" s="12" t="s">
        <v>82</v>
      </c>
      <c r="AW514" s="12" t="s">
        <v>34</v>
      </c>
      <c r="AX514" s="12" t="s">
        <v>78</v>
      </c>
      <c r="AY514" s="148" t="s">
        <v>113</v>
      </c>
    </row>
    <row r="515" spans="2:65" s="1" customFormat="1" ht="16.5" customHeight="1">
      <c r="B515" s="128"/>
      <c r="C515" s="166" t="s">
        <v>1079</v>
      </c>
      <c r="D515" s="166" t="s">
        <v>352</v>
      </c>
      <c r="E515" s="167" t="s">
        <v>1080</v>
      </c>
      <c r="F515" s="168" t="s">
        <v>1081</v>
      </c>
      <c r="G515" s="169" t="s">
        <v>166</v>
      </c>
      <c r="H515" s="170">
        <v>7.073</v>
      </c>
      <c r="I515" s="171"/>
      <c r="J515" s="172">
        <f>ROUND(I515*H515,2)</f>
        <v>0</v>
      </c>
      <c r="K515" s="168" t="s">
        <v>120</v>
      </c>
      <c r="L515" s="173"/>
      <c r="M515" s="174" t="s">
        <v>3</v>
      </c>
      <c r="N515" s="175" t="s">
        <v>44</v>
      </c>
      <c r="P515" s="138">
        <f>O515*H515</f>
        <v>0</v>
      </c>
      <c r="Q515" s="138">
        <v>0</v>
      </c>
      <c r="R515" s="138">
        <f>Q515*H515</f>
        <v>0</v>
      </c>
      <c r="S515" s="138">
        <v>0</v>
      </c>
      <c r="T515" s="139">
        <f>S515*H515</f>
        <v>0</v>
      </c>
      <c r="AR515" s="140" t="s">
        <v>495</v>
      </c>
      <c r="AT515" s="140" t="s">
        <v>352</v>
      </c>
      <c r="AU515" s="140" t="s">
        <v>82</v>
      </c>
      <c r="AY515" s="18" t="s">
        <v>113</v>
      </c>
      <c r="BE515" s="141">
        <f>IF(N515="základní",J515,0)</f>
        <v>0</v>
      </c>
      <c r="BF515" s="141">
        <f>IF(N515="snížená",J515,0)</f>
        <v>0</v>
      </c>
      <c r="BG515" s="141">
        <f>IF(N515="zákl. přenesená",J515,0)</f>
        <v>0</v>
      </c>
      <c r="BH515" s="141">
        <f>IF(N515="sníž. přenesená",J515,0)</f>
        <v>0</v>
      </c>
      <c r="BI515" s="141">
        <f>IF(N515="nulová",J515,0)</f>
        <v>0</v>
      </c>
      <c r="BJ515" s="18" t="s">
        <v>78</v>
      </c>
      <c r="BK515" s="141">
        <f>ROUND(I515*H515,2)</f>
        <v>0</v>
      </c>
      <c r="BL515" s="18" t="s">
        <v>167</v>
      </c>
      <c r="BM515" s="140" t="s">
        <v>1082</v>
      </c>
    </row>
    <row r="516" spans="2:51" s="12" customFormat="1" ht="11.25">
      <c r="B516" s="146"/>
      <c r="D516" s="147" t="s">
        <v>125</v>
      </c>
      <c r="F516" s="149" t="s">
        <v>1014</v>
      </c>
      <c r="H516" s="150">
        <v>7.073</v>
      </c>
      <c r="I516" s="151"/>
      <c r="L516" s="146"/>
      <c r="M516" s="152"/>
      <c r="T516" s="153"/>
      <c r="AT516" s="148" t="s">
        <v>125</v>
      </c>
      <c r="AU516" s="148" t="s">
        <v>82</v>
      </c>
      <c r="AV516" s="12" t="s">
        <v>82</v>
      </c>
      <c r="AW516" s="12" t="s">
        <v>4</v>
      </c>
      <c r="AX516" s="12" t="s">
        <v>78</v>
      </c>
      <c r="AY516" s="148" t="s">
        <v>113</v>
      </c>
    </row>
    <row r="517" spans="2:65" s="1" customFormat="1" ht="55.5" customHeight="1">
      <c r="B517" s="128"/>
      <c r="C517" s="129" t="s">
        <v>1083</v>
      </c>
      <c r="D517" s="129" t="s">
        <v>116</v>
      </c>
      <c r="E517" s="130" t="s">
        <v>1084</v>
      </c>
      <c r="F517" s="131" t="s">
        <v>1085</v>
      </c>
      <c r="G517" s="132" t="s">
        <v>166</v>
      </c>
      <c r="H517" s="133">
        <v>3.636</v>
      </c>
      <c r="I517" s="134"/>
      <c r="J517" s="135">
        <f>ROUND(I517*H517,2)</f>
        <v>0</v>
      </c>
      <c r="K517" s="131" t="s">
        <v>120</v>
      </c>
      <c r="L517" s="33"/>
      <c r="M517" s="136" t="s">
        <v>3</v>
      </c>
      <c r="N517" s="137" t="s">
        <v>44</v>
      </c>
      <c r="P517" s="138">
        <f>O517*H517</f>
        <v>0</v>
      </c>
      <c r="Q517" s="138">
        <v>0</v>
      </c>
      <c r="R517" s="138">
        <f>Q517*H517</f>
        <v>0</v>
      </c>
      <c r="S517" s="138">
        <v>0</v>
      </c>
      <c r="T517" s="139">
        <f>S517*H517</f>
        <v>0</v>
      </c>
      <c r="AR517" s="140" t="s">
        <v>167</v>
      </c>
      <c r="AT517" s="140" t="s">
        <v>116</v>
      </c>
      <c r="AU517" s="140" t="s">
        <v>82</v>
      </c>
      <c r="AY517" s="18" t="s">
        <v>113</v>
      </c>
      <c r="BE517" s="141">
        <f>IF(N517="základní",J517,0)</f>
        <v>0</v>
      </c>
      <c r="BF517" s="141">
        <f>IF(N517="snížená",J517,0)</f>
        <v>0</v>
      </c>
      <c r="BG517" s="141">
        <f>IF(N517="zákl. přenesená",J517,0)</f>
        <v>0</v>
      </c>
      <c r="BH517" s="141">
        <f>IF(N517="sníž. přenesená",J517,0)</f>
        <v>0</v>
      </c>
      <c r="BI517" s="141">
        <f>IF(N517="nulová",J517,0)</f>
        <v>0</v>
      </c>
      <c r="BJ517" s="18" t="s">
        <v>78</v>
      </c>
      <c r="BK517" s="141">
        <f>ROUND(I517*H517,2)</f>
        <v>0</v>
      </c>
      <c r="BL517" s="18" t="s">
        <v>167</v>
      </c>
      <c r="BM517" s="140" t="s">
        <v>1086</v>
      </c>
    </row>
    <row r="518" spans="2:47" s="1" customFormat="1" ht="11.25">
      <c r="B518" s="33"/>
      <c r="D518" s="142" t="s">
        <v>123</v>
      </c>
      <c r="F518" s="143" t="s">
        <v>1087</v>
      </c>
      <c r="I518" s="144"/>
      <c r="L518" s="33"/>
      <c r="M518" s="145"/>
      <c r="T518" s="54"/>
      <c r="AT518" s="18" t="s">
        <v>123</v>
      </c>
      <c r="AU518" s="18" t="s">
        <v>82</v>
      </c>
    </row>
    <row r="519" spans="2:51" s="14" customFormat="1" ht="11.25">
      <c r="B519" s="176"/>
      <c r="D519" s="147" t="s">
        <v>125</v>
      </c>
      <c r="E519" s="177" t="s">
        <v>3</v>
      </c>
      <c r="F519" s="178" t="s">
        <v>1088</v>
      </c>
      <c r="H519" s="177" t="s">
        <v>3</v>
      </c>
      <c r="I519" s="179"/>
      <c r="L519" s="176"/>
      <c r="M519" s="180"/>
      <c r="T519" s="181"/>
      <c r="AT519" s="177" t="s">
        <v>125</v>
      </c>
      <c r="AU519" s="177" t="s">
        <v>82</v>
      </c>
      <c r="AV519" s="14" t="s">
        <v>78</v>
      </c>
      <c r="AW519" s="14" t="s">
        <v>34</v>
      </c>
      <c r="AX519" s="14" t="s">
        <v>73</v>
      </c>
      <c r="AY519" s="177" t="s">
        <v>113</v>
      </c>
    </row>
    <row r="520" spans="2:51" s="12" customFormat="1" ht="11.25">
      <c r="B520" s="146"/>
      <c r="D520" s="147" t="s">
        <v>125</v>
      </c>
      <c r="E520" s="148" t="s">
        <v>3</v>
      </c>
      <c r="F520" s="149" t="s">
        <v>1089</v>
      </c>
      <c r="H520" s="150">
        <v>0</v>
      </c>
      <c r="I520" s="151"/>
      <c r="L520" s="146"/>
      <c r="M520" s="152"/>
      <c r="T520" s="153"/>
      <c r="AT520" s="148" t="s">
        <v>125</v>
      </c>
      <c r="AU520" s="148" t="s">
        <v>82</v>
      </c>
      <c r="AV520" s="12" t="s">
        <v>82</v>
      </c>
      <c r="AW520" s="12" t="s">
        <v>34</v>
      </c>
      <c r="AX520" s="12" t="s">
        <v>73</v>
      </c>
      <c r="AY520" s="148" t="s">
        <v>113</v>
      </c>
    </row>
    <row r="521" spans="2:51" s="14" customFormat="1" ht="11.25">
      <c r="B521" s="176"/>
      <c r="D521" s="147" t="s">
        <v>125</v>
      </c>
      <c r="E521" s="177" t="s">
        <v>3</v>
      </c>
      <c r="F521" s="178" t="s">
        <v>1090</v>
      </c>
      <c r="H521" s="177" t="s">
        <v>3</v>
      </c>
      <c r="I521" s="179"/>
      <c r="L521" s="176"/>
      <c r="M521" s="180"/>
      <c r="T521" s="181"/>
      <c r="AT521" s="177" t="s">
        <v>125</v>
      </c>
      <c r="AU521" s="177" t="s">
        <v>82</v>
      </c>
      <c r="AV521" s="14" t="s">
        <v>78</v>
      </c>
      <c r="AW521" s="14" t="s">
        <v>34</v>
      </c>
      <c r="AX521" s="14" t="s">
        <v>73</v>
      </c>
      <c r="AY521" s="177" t="s">
        <v>113</v>
      </c>
    </row>
    <row r="522" spans="2:51" s="12" customFormat="1" ht="11.25">
      <c r="B522" s="146"/>
      <c r="D522" s="147" t="s">
        <v>125</v>
      </c>
      <c r="E522" s="148" t="s">
        <v>3</v>
      </c>
      <c r="F522" s="149" t="s">
        <v>1091</v>
      </c>
      <c r="H522" s="150">
        <v>3.636</v>
      </c>
      <c r="I522" s="151"/>
      <c r="L522" s="146"/>
      <c r="M522" s="152"/>
      <c r="T522" s="153"/>
      <c r="AT522" s="148" t="s">
        <v>125</v>
      </c>
      <c r="AU522" s="148" t="s">
        <v>82</v>
      </c>
      <c r="AV522" s="12" t="s">
        <v>82</v>
      </c>
      <c r="AW522" s="12" t="s">
        <v>34</v>
      </c>
      <c r="AX522" s="12" t="s">
        <v>73</v>
      </c>
      <c r="AY522" s="148" t="s">
        <v>113</v>
      </c>
    </row>
    <row r="523" spans="2:51" s="13" customFormat="1" ht="11.25">
      <c r="B523" s="154"/>
      <c r="D523" s="147" t="s">
        <v>125</v>
      </c>
      <c r="E523" s="155" t="s">
        <v>3</v>
      </c>
      <c r="F523" s="156" t="s">
        <v>128</v>
      </c>
      <c r="H523" s="157">
        <v>3.636</v>
      </c>
      <c r="I523" s="158"/>
      <c r="L523" s="154"/>
      <c r="M523" s="159"/>
      <c r="T523" s="160"/>
      <c r="AT523" s="155" t="s">
        <v>125</v>
      </c>
      <c r="AU523" s="155" t="s">
        <v>82</v>
      </c>
      <c r="AV523" s="13" t="s">
        <v>121</v>
      </c>
      <c r="AW523" s="13" t="s">
        <v>34</v>
      </c>
      <c r="AX523" s="13" t="s">
        <v>78</v>
      </c>
      <c r="AY523" s="155" t="s">
        <v>113</v>
      </c>
    </row>
    <row r="524" spans="2:65" s="1" customFormat="1" ht="16.5" customHeight="1">
      <c r="B524" s="128"/>
      <c r="C524" s="166" t="s">
        <v>1092</v>
      </c>
      <c r="D524" s="166" t="s">
        <v>352</v>
      </c>
      <c r="E524" s="167" t="s">
        <v>1080</v>
      </c>
      <c r="F524" s="168" t="s">
        <v>1081</v>
      </c>
      <c r="G524" s="169" t="s">
        <v>166</v>
      </c>
      <c r="H524" s="170">
        <v>4</v>
      </c>
      <c r="I524" s="171"/>
      <c r="J524" s="172">
        <f>ROUND(I524*H524,2)</f>
        <v>0</v>
      </c>
      <c r="K524" s="168" t="s">
        <v>120</v>
      </c>
      <c r="L524" s="173"/>
      <c r="M524" s="174" t="s">
        <v>3</v>
      </c>
      <c r="N524" s="175" t="s">
        <v>44</v>
      </c>
      <c r="P524" s="138">
        <f>O524*H524</f>
        <v>0</v>
      </c>
      <c r="Q524" s="138">
        <v>0</v>
      </c>
      <c r="R524" s="138">
        <f>Q524*H524</f>
        <v>0</v>
      </c>
      <c r="S524" s="138">
        <v>0</v>
      </c>
      <c r="T524" s="139">
        <f>S524*H524</f>
        <v>0</v>
      </c>
      <c r="AR524" s="140" t="s">
        <v>495</v>
      </c>
      <c r="AT524" s="140" t="s">
        <v>352</v>
      </c>
      <c r="AU524" s="140" t="s">
        <v>82</v>
      </c>
      <c r="AY524" s="18" t="s">
        <v>113</v>
      </c>
      <c r="BE524" s="141">
        <f>IF(N524="základní",J524,0)</f>
        <v>0</v>
      </c>
      <c r="BF524" s="141">
        <f>IF(N524="snížená",J524,0)</f>
        <v>0</v>
      </c>
      <c r="BG524" s="141">
        <f>IF(N524="zákl. přenesená",J524,0)</f>
        <v>0</v>
      </c>
      <c r="BH524" s="141">
        <f>IF(N524="sníž. přenesená",J524,0)</f>
        <v>0</v>
      </c>
      <c r="BI524" s="141">
        <f>IF(N524="nulová",J524,0)</f>
        <v>0</v>
      </c>
      <c r="BJ524" s="18" t="s">
        <v>78</v>
      </c>
      <c r="BK524" s="141">
        <f>ROUND(I524*H524,2)</f>
        <v>0</v>
      </c>
      <c r="BL524" s="18" t="s">
        <v>167</v>
      </c>
      <c r="BM524" s="140" t="s">
        <v>1093</v>
      </c>
    </row>
    <row r="525" spans="2:51" s="12" customFormat="1" ht="11.25">
      <c r="B525" s="146"/>
      <c r="D525" s="147" t="s">
        <v>125</v>
      </c>
      <c r="F525" s="149" t="s">
        <v>1094</v>
      </c>
      <c r="H525" s="150">
        <v>4</v>
      </c>
      <c r="I525" s="151"/>
      <c r="L525" s="146"/>
      <c r="M525" s="152"/>
      <c r="T525" s="153"/>
      <c r="AT525" s="148" t="s">
        <v>125</v>
      </c>
      <c r="AU525" s="148" t="s">
        <v>82</v>
      </c>
      <c r="AV525" s="12" t="s">
        <v>82</v>
      </c>
      <c r="AW525" s="12" t="s">
        <v>4</v>
      </c>
      <c r="AX525" s="12" t="s">
        <v>78</v>
      </c>
      <c r="AY525" s="148" t="s">
        <v>113</v>
      </c>
    </row>
    <row r="526" spans="2:65" s="1" customFormat="1" ht="33" customHeight="1">
      <c r="B526" s="128"/>
      <c r="C526" s="129" t="s">
        <v>1095</v>
      </c>
      <c r="D526" s="129" t="s">
        <v>116</v>
      </c>
      <c r="E526" s="130" t="s">
        <v>1096</v>
      </c>
      <c r="F526" s="131" t="s">
        <v>1097</v>
      </c>
      <c r="G526" s="132" t="s">
        <v>166</v>
      </c>
      <c r="H526" s="133">
        <v>36.922</v>
      </c>
      <c r="I526" s="134"/>
      <c r="J526" s="135">
        <f>ROUND(I526*H526,2)</f>
        <v>0</v>
      </c>
      <c r="K526" s="131" t="s">
        <v>120</v>
      </c>
      <c r="L526" s="33"/>
      <c r="M526" s="136" t="s">
        <v>3</v>
      </c>
      <c r="N526" s="137" t="s">
        <v>44</v>
      </c>
      <c r="P526" s="138">
        <f>O526*H526</f>
        <v>0</v>
      </c>
      <c r="Q526" s="138">
        <v>0.0002012</v>
      </c>
      <c r="R526" s="138">
        <f>Q526*H526</f>
        <v>0.0074287063999999995</v>
      </c>
      <c r="S526" s="138">
        <v>0</v>
      </c>
      <c r="T526" s="139">
        <f>S526*H526</f>
        <v>0</v>
      </c>
      <c r="AR526" s="140" t="s">
        <v>167</v>
      </c>
      <c r="AT526" s="140" t="s">
        <v>116</v>
      </c>
      <c r="AU526" s="140" t="s">
        <v>82</v>
      </c>
      <c r="AY526" s="18" t="s">
        <v>113</v>
      </c>
      <c r="BE526" s="141">
        <f>IF(N526="základní",J526,0)</f>
        <v>0</v>
      </c>
      <c r="BF526" s="141">
        <f>IF(N526="snížená",J526,0)</f>
        <v>0</v>
      </c>
      <c r="BG526" s="141">
        <f>IF(N526="zákl. přenesená",J526,0)</f>
        <v>0</v>
      </c>
      <c r="BH526" s="141">
        <f>IF(N526="sníž. přenesená",J526,0)</f>
        <v>0</v>
      </c>
      <c r="BI526" s="141">
        <f>IF(N526="nulová",J526,0)</f>
        <v>0</v>
      </c>
      <c r="BJ526" s="18" t="s">
        <v>78</v>
      </c>
      <c r="BK526" s="141">
        <f>ROUND(I526*H526,2)</f>
        <v>0</v>
      </c>
      <c r="BL526" s="18" t="s">
        <v>167</v>
      </c>
      <c r="BM526" s="140" t="s">
        <v>1098</v>
      </c>
    </row>
    <row r="527" spans="2:47" s="1" customFormat="1" ht="11.25">
      <c r="B527" s="33"/>
      <c r="D527" s="142" t="s">
        <v>123</v>
      </c>
      <c r="F527" s="143" t="s">
        <v>1099</v>
      </c>
      <c r="I527" s="144"/>
      <c r="L527" s="33"/>
      <c r="M527" s="145"/>
      <c r="T527" s="54"/>
      <c r="AT527" s="18" t="s">
        <v>123</v>
      </c>
      <c r="AU527" s="18" t="s">
        <v>82</v>
      </c>
    </row>
    <row r="528" spans="2:65" s="1" customFormat="1" ht="37.9" customHeight="1">
      <c r="B528" s="128"/>
      <c r="C528" s="129" t="s">
        <v>1100</v>
      </c>
      <c r="D528" s="129" t="s">
        <v>116</v>
      </c>
      <c r="E528" s="130" t="s">
        <v>1101</v>
      </c>
      <c r="F528" s="131" t="s">
        <v>1102</v>
      </c>
      <c r="G528" s="132" t="s">
        <v>166</v>
      </c>
      <c r="H528" s="133">
        <v>36.922</v>
      </c>
      <c r="I528" s="134"/>
      <c r="J528" s="135">
        <f>ROUND(I528*H528,2)</f>
        <v>0</v>
      </c>
      <c r="K528" s="131" t="s">
        <v>120</v>
      </c>
      <c r="L528" s="33"/>
      <c r="M528" s="136" t="s">
        <v>3</v>
      </c>
      <c r="N528" s="137" t="s">
        <v>44</v>
      </c>
      <c r="P528" s="138">
        <f>O528*H528</f>
        <v>0</v>
      </c>
      <c r="Q528" s="138">
        <v>0.0002584</v>
      </c>
      <c r="R528" s="138">
        <f>Q528*H528</f>
        <v>0.0095406448</v>
      </c>
      <c r="S528" s="138">
        <v>0</v>
      </c>
      <c r="T528" s="139">
        <f>S528*H528</f>
        <v>0</v>
      </c>
      <c r="AR528" s="140" t="s">
        <v>167</v>
      </c>
      <c r="AT528" s="140" t="s">
        <v>116</v>
      </c>
      <c r="AU528" s="140" t="s">
        <v>82</v>
      </c>
      <c r="AY528" s="18" t="s">
        <v>113</v>
      </c>
      <c r="BE528" s="141">
        <f>IF(N528="základní",J528,0)</f>
        <v>0</v>
      </c>
      <c r="BF528" s="141">
        <f>IF(N528="snížená",J528,0)</f>
        <v>0</v>
      </c>
      <c r="BG528" s="141">
        <f>IF(N528="zákl. přenesená",J528,0)</f>
        <v>0</v>
      </c>
      <c r="BH528" s="141">
        <f>IF(N528="sníž. přenesená",J528,0)</f>
        <v>0</v>
      </c>
      <c r="BI528" s="141">
        <f>IF(N528="nulová",J528,0)</f>
        <v>0</v>
      </c>
      <c r="BJ528" s="18" t="s">
        <v>78</v>
      </c>
      <c r="BK528" s="141">
        <f>ROUND(I528*H528,2)</f>
        <v>0</v>
      </c>
      <c r="BL528" s="18" t="s">
        <v>167</v>
      </c>
      <c r="BM528" s="140" t="s">
        <v>1103</v>
      </c>
    </row>
    <row r="529" spans="2:47" s="1" customFormat="1" ht="11.25">
      <c r="B529" s="33"/>
      <c r="D529" s="142" t="s">
        <v>123</v>
      </c>
      <c r="F529" s="143" t="s">
        <v>1104</v>
      </c>
      <c r="I529" s="144"/>
      <c r="L529" s="33"/>
      <c r="M529" s="162"/>
      <c r="N529" s="163"/>
      <c r="O529" s="163"/>
      <c r="P529" s="163"/>
      <c r="Q529" s="163"/>
      <c r="R529" s="163"/>
      <c r="S529" s="163"/>
      <c r="T529" s="164"/>
      <c r="AT529" s="18" t="s">
        <v>123</v>
      </c>
      <c r="AU529" s="18" t="s">
        <v>82</v>
      </c>
    </row>
    <row r="530" spans="2:12" s="1" customFormat="1" ht="6.95" customHeight="1">
      <c r="B530" s="42"/>
      <c r="C530" s="43"/>
      <c r="D530" s="43"/>
      <c r="E530" s="43"/>
      <c r="F530" s="43"/>
      <c r="G530" s="43"/>
      <c r="H530" s="43"/>
      <c r="I530" s="43"/>
      <c r="J530" s="43"/>
      <c r="K530" s="43"/>
      <c r="L530" s="33"/>
    </row>
  </sheetData>
  <autoFilter ref="C110:K529"/>
  <mergeCells count="9">
    <mergeCell ref="E50:H50"/>
    <mergeCell ref="E101:H101"/>
    <mergeCell ref="E103:H103"/>
    <mergeCell ref="L2:V2"/>
    <mergeCell ref="E7:H7"/>
    <mergeCell ref="E9:H9"/>
    <mergeCell ref="E18:H18"/>
    <mergeCell ref="E27:H27"/>
    <mergeCell ref="E48:H48"/>
  </mergeCells>
  <hyperlinks>
    <hyperlink ref="F115" r:id="rId1" display="https://podminky.urs.cz/item/CS_URS_2023_02/310278842"/>
    <hyperlink ref="F118" r:id="rId2" display="https://podminky.urs.cz/item/CS_URS_2023_02/310237281"/>
    <hyperlink ref="F121" r:id="rId3" display="https://podminky.urs.cz/item/CS_URS_2023_02/310237241"/>
    <hyperlink ref="F126" r:id="rId4" display="https://podminky.urs.cz/item/CS_URS_2023_02/310237241"/>
    <hyperlink ref="F129" r:id="rId5" display="https://podminky.urs.cz/item/CS_URS_2023_02/317121151"/>
    <hyperlink ref="F134" r:id="rId6" display="https://podminky.urs.cz/item/CS_URS_2023_02/413232221"/>
    <hyperlink ref="F137" r:id="rId7" display="https://podminky.urs.cz/item/CS_URS_2023_02/413941135"/>
    <hyperlink ref="F151" r:id="rId8" display="https://podminky.urs.cz/item/CS_URS_2023_02/977271111"/>
    <hyperlink ref="F155" r:id="rId9" display="https://podminky.urs.cz/item/CS_URS_2023_02/389381001"/>
    <hyperlink ref="F159" r:id="rId10" display="https://podminky.urs.cz/item/CS_URS_2023_02/417351115"/>
    <hyperlink ref="F162" r:id="rId11" display="https://podminky.urs.cz/item/CS_URS_2023_02/417351116"/>
    <hyperlink ref="F164" r:id="rId12" display="https://podminky.urs.cz/item/CS_URS_2023_02/417362021"/>
    <hyperlink ref="F169" r:id="rId13" display="https://podminky.urs.cz/item/CS_URS_2023_02/411321414"/>
    <hyperlink ref="F176" r:id="rId14" display="https://podminky.urs.cz/item/CS_URS_2023_02/411362021"/>
    <hyperlink ref="F179" r:id="rId15" display="https://podminky.urs.cz/item/CS_URS_2023_02/411354234"/>
    <hyperlink ref="F184" r:id="rId16" display="https://podminky.urs.cz/item/CS_URS_2023_02/411351011"/>
    <hyperlink ref="F187" r:id="rId17" display="https://podminky.urs.cz/item/CS_URS_2023_02/411351012"/>
    <hyperlink ref="F194" r:id="rId18" display="https://podminky.urs.cz/item/CS_URS_2023_02/430321515"/>
    <hyperlink ref="F197" r:id="rId19" display="https://podminky.urs.cz/item/CS_URS_2023_02/430361821"/>
    <hyperlink ref="F200" r:id="rId20" display="https://podminky.urs.cz/item/CS_URS_2023_02/434311115"/>
    <hyperlink ref="F203" r:id="rId21" display="https://podminky.urs.cz/item/CS_URS_2023_02/434351141"/>
    <hyperlink ref="F208" r:id="rId22" display="https://podminky.urs.cz/item/CS_URS_2023_02/434351142"/>
    <hyperlink ref="F212" r:id="rId23" display="https://podminky.urs.cz/item/CS_URS_2023_02/622143004"/>
    <hyperlink ref="F219" r:id="rId24" display="https://podminky.urs.cz/item/CS_URS_2023_02/622143005"/>
    <hyperlink ref="F229" r:id="rId25" display="https://podminky.urs.cz/item/CS_URS_2023_02/629991012"/>
    <hyperlink ref="F235" r:id="rId26" display="https://podminky.urs.cz/item/CS_URS_2023_02/612321131"/>
    <hyperlink ref="F239" r:id="rId27" display="https://podminky.urs.cz/item/CS_URS_2023_02/612331121"/>
    <hyperlink ref="F243" r:id="rId28" display="https://podminky.urs.cz/item/CS_URS_2023_02/622325319"/>
    <hyperlink ref="F246" r:id="rId29" display="https://podminky.urs.cz/item/CS_URS_2023_02/783823131"/>
    <hyperlink ref="F248" r:id="rId30" display="https://podminky.urs.cz/item/CS_URS_2023_02/783827121"/>
    <hyperlink ref="F250" r:id="rId31" display="https://podminky.urs.cz/item/CS_URS_2023_02/622385103"/>
    <hyperlink ref="F253" r:id="rId32" display="https://podminky.urs.cz/item/CS_URS_2023_02/612325213"/>
    <hyperlink ref="F256" r:id="rId33" display="https://podminky.urs.cz/item/CS_URS_2023_02/622143004.1"/>
    <hyperlink ref="F262" r:id="rId34" display="https://podminky.urs.cz/item/CS_URS_2023_02/622215124"/>
    <hyperlink ref="F265" r:id="rId35" display="https://podminky.urs.cz/item/CS_URS_2023_02/622215121"/>
    <hyperlink ref="F269" r:id="rId36" display="https://podminky.urs.cz/item/CS_URS_2023_02/622212001"/>
    <hyperlink ref="F274" r:id="rId37" display="https://podminky.urs.cz/item/CS_URS_2023_02/622212001.1"/>
    <hyperlink ref="F280" r:id="rId38" display="https://podminky.urs.cz/item/CS_URS_2023_02/622151001"/>
    <hyperlink ref="F285" r:id="rId39" display="https://podminky.urs.cz/item/CS_URS_2023_02/622531002"/>
    <hyperlink ref="F288" r:id="rId40" display="https://podminky.urs.cz/item/CS_URS_2023_02/751614121R"/>
    <hyperlink ref="F291" r:id="rId41" display="https://podminky.urs.cz/item/CS_URS_2023_02/953943211"/>
    <hyperlink ref="F296" r:id="rId42" display="https://podminky.urs.cz/item/CS_URS_2023_02/941111111"/>
    <hyperlink ref="F300" r:id="rId43" display="https://podminky.urs.cz/item/CS_URS_2023_02/941111211"/>
    <hyperlink ref="F307" r:id="rId44" display="https://podminky.urs.cz/item/CS_URS_2023_02/941111811"/>
    <hyperlink ref="F310" r:id="rId45" display="https://podminky.urs.cz/item/CS_URS_2023_02/949101111"/>
    <hyperlink ref="F313" r:id="rId46" display="https://podminky.urs.cz/item/CS_URS_2023_02/993111111"/>
    <hyperlink ref="F316" r:id="rId47" display="https://podminky.urs.cz/item/CS_URS_2023_02/993111119"/>
    <hyperlink ref="F320" r:id="rId48" display="https://podminky.urs.cz/item/CS_URS_2023_02/998017003"/>
    <hyperlink ref="F324" r:id="rId49" display="https://podminky.urs.cz/item/CS_URS_2023_02/713111121"/>
    <hyperlink ref="F329" r:id="rId50" display="https://podminky.urs.cz/item/CS_URS_2023_02/713111111"/>
    <hyperlink ref="F334" r:id="rId51" display="https://podminky.urs.cz/item/CS_URS_2023_02/632481215"/>
    <hyperlink ref="F337" r:id="rId52" display="https://podminky.urs.cz/item/CS_URS_2023_02/998713103"/>
    <hyperlink ref="F340" r:id="rId53" display="https://podminky.urs.cz/item/CS_URS_2023_02/741110402"/>
    <hyperlink ref="F346" r:id="rId54" display="https://podminky.urs.cz/item/CS_URS_2023_02/998763303"/>
    <hyperlink ref="F349" r:id="rId55" display="https://podminky.urs.cz/item/CS_URS_2023_02/763131411"/>
    <hyperlink ref="F354" r:id="rId56" display="https://podminky.urs.cz/item/CS_URS_2023_02/763131714"/>
    <hyperlink ref="F357" r:id="rId57" display="https://podminky.urs.cz/item/CS_URS_2023_02/763111417"/>
    <hyperlink ref="F363" r:id="rId58" display="https://podminky.urs.cz/item/CS_URS_2023_02/763111717"/>
    <hyperlink ref="F365" r:id="rId59" display="https://podminky.urs.cz/item/CS_URS_2023_02/763181311"/>
    <hyperlink ref="F368" r:id="rId60" display="https://podminky.urs.cz/item/CS_URS_2023_02/763181411"/>
    <hyperlink ref="F370" r:id="rId61" display="https://podminky.urs.cz/item/CS_URS_2023_02/783317101"/>
    <hyperlink ref="F379" r:id="rId62" display="https://podminky.urs.cz/item/CS_URS_2023_02/763131751"/>
    <hyperlink ref="F391" r:id="rId63" display="https://podminky.urs.cz/item/CS_URS_2023_02/764216605"/>
    <hyperlink ref="F394" r:id="rId64" display="https://podminky.urs.cz/item/CS_URS_2023_02/764216665"/>
    <hyperlink ref="F396" r:id="rId65" display="https://podminky.urs.cz/item/CS_URS_2023_02/998764103"/>
    <hyperlink ref="F399" r:id="rId66" display="https://podminky.urs.cz/item/CS_URS_2023_02/765192001"/>
    <hyperlink ref="F403" r:id="rId67" display="https://podminky.urs.cz/item/CS_URS_2023_02/766694116"/>
    <hyperlink ref="F408" r:id="rId68" display="https://podminky.urs.cz/item/CS_URS_2023_02/998766103"/>
    <hyperlink ref="F411" r:id="rId69" display="https://podminky.urs.cz/item/CS_URS_2023_02/766660162"/>
    <hyperlink ref="F414" r:id="rId70" display="https://podminky.urs.cz/item/CS_URS_2023_02/766660728"/>
    <hyperlink ref="F417" r:id="rId71" display="https://podminky.urs.cz/item/CS_URS_2023_02/766660729"/>
    <hyperlink ref="F421" r:id="rId72" display="https://podminky.urs.cz/item/CS_URS_2023_02/766622131"/>
    <hyperlink ref="F426" r:id="rId73" display="https://podminky.urs.cz/item/CS_URS_2023_02/766629651"/>
    <hyperlink ref="F433" r:id="rId74" display="https://podminky.urs.cz/item/CS_URS_2023_02/742110202"/>
    <hyperlink ref="F436" r:id="rId75" display="https://podminky.urs.cz/item/CS_URS_2023_02/727111003"/>
    <hyperlink ref="F439" r:id="rId76" display="https://podminky.urs.cz/item/CS_URS_2023_02/767995111"/>
    <hyperlink ref="F447" r:id="rId77" display="https://podminky.urs.cz/item/CS_URS_2023_02/977171232"/>
    <hyperlink ref="F457" r:id="rId78" display="https://podminky.urs.cz/item/CS_URS_2023_02/762085112"/>
    <hyperlink ref="F466" r:id="rId79" display="https://podminky.urs.cz/item/CS_URS_2023_02/783314101"/>
    <hyperlink ref="F470" r:id="rId80" display="https://podminky.urs.cz/item/CS_URS_2023_02/998767103"/>
    <hyperlink ref="F473" r:id="rId81" display="https://podminky.urs.cz/item/CS_URS_2023_02/771111011"/>
    <hyperlink ref="F476" r:id="rId82" display="https://podminky.urs.cz/item/CS_URS_2023_02/771121011"/>
    <hyperlink ref="F478" r:id="rId83" display="https://podminky.urs.cz/item/CS_URS_2023_02/771574414"/>
    <hyperlink ref="F484" r:id="rId84" display="https://podminky.urs.cz/item/CS_URS_2023_02/771474111"/>
    <hyperlink ref="F489" r:id="rId85" display="https://podminky.urs.cz/item/CS_URS_2023_02/771591115"/>
    <hyperlink ref="F491" r:id="rId86" display="https://podminky.urs.cz/item/CS_URS_2023_02/771591117"/>
    <hyperlink ref="F493" r:id="rId87" display="https://podminky.urs.cz/item/CS_URS_2023_02/771591184"/>
    <hyperlink ref="F497" r:id="rId88" display="https://podminky.urs.cz/item/CS_URS_2023_02/998771103"/>
    <hyperlink ref="F500" r:id="rId89" display="https://podminky.urs.cz/item/CS_URS_2023_02/784111001"/>
    <hyperlink ref="F504" r:id="rId90" display="https://podminky.urs.cz/item/CS_URS_2023_02/784161001"/>
    <hyperlink ref="F509" r:id="rId91" display="https://podminky.urs.cz/item/CS_URS_2023_02/784171001"/>
    <hyperlink ref="F513" r:id="rId92" display="https://podminky.urs.cz/item/CS_URS_2023_02/784171101"/>
    <hyperlink ref="F518" r:id="rId93" display="https://podminky.urs.cz/item/CS_URS_2023_02/784171121"/>
    <hyperlink ref="F527" r:id="rId94" display="https://podminky.urs.cz/item/CS_URS_2023_02/784181101"/>
    <hyperlink ref="F529" r:id="rId95" display="https://podminky.urs.cz/item/CS_URS_2023_02/7842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0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321" t="s">
        <v>6</v>
      </c>
      <c r="M2" s="288"/>
      <c r="N2" s="288"/>
      <c r="O2" s="288"/>
      <c r="P2" s="288"/>
      <c r="Q2" s="288"/>
      <c r="R2" s="288"/>
      <c r="S2" s="288"/>
      <c r="T2" s="288"/>
      <c r="U2" s="288"/>
      <c r="V2" s="288"/>
      <c r="AT2" s="18" t="s">
        <v>87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82</v>
      </c>
    </row>
    <row r="4" spans="2:46" ht="24.95" customHeight="1">
      <c r="B4" s="21"/>
      <c r="D4" s="22" t="s">
        <v>88</v>
      </c>
      <c r="L4" s="21"/>
      <c r="M4" s="86" t="s">
        <v>11</v>
      </c>
      <c r="AT4" s="18" t="s">
        <v>4</v>
      </c>
    </row>
    <row r="5" spans="2:12" ht="6.95" customHeight="1">
      <c r="B5" s="21"/>
      <c r="L5" s="21"/>
    </row>
    <row r="6" spans="2:12" ht="12" customHeight="1">
      <c r="B6" s="21"/>
      <c r="D6" s="28" t="s">
        <v>17</v>
      </c>
      <c r="L6" s="21"/>
    </row>
    <row r="7" spans="2:12" ht="16.5" customHeight="1">
      <c r="B7" s="21"/>
      <c r="E7" s="322" t="str">
        <f>'Rekapitulace stavby'!K6</f>
        <v>ZŠ Vítěztví Mariánské Lázně, odborná učebna v podkroví etapa I</v>
      </c>
      <c r="F7" s="323"/>
      <c r="G7" s="323"/>
      <c r="H7" s="323"/>
      <c r="L7" s="21"/>
    </row>
    <row r="8" spans="2:12" s="1" customFormat="1" ht="12" customHeight="1">
      <c r="B8" s="33"/>
      <c r="D8" s="28" t="s">
        <v>89</v>
      </c>
      <c r="L8" s="33"/>
    </row>
    <row r="9" spans="2:12" s="1" customFormat="1" ht="16.5" customHeight="1">
      <c r="B9" s="33"/>
      <c r="E9" s="303" t="s">
        <v>1105</v>
      </c>
      <c r="F9" s="324"/>
      <c r="G9" s="324"/>
      <c r="H9" s="324"/>
      <c r="L9" s="33"/>
    </row>
    <row r="10" spans="2:12" s="1" customFormat="1" ht="11.25">
      <c r="B10" s="33"/>
      <c r="L10" s="33"/>
    </row>
    <row r="11" spans="2:12" s="1" customFormat="1" ht="12" customHeight="1">
      <c r="B11" s="33"/>
      <c r="D11" s="28" t="s">
        <v>19</v>
      </c>
      <c r="F11" s="26" t="s">
        <v>3</v>
      </c>
      <c r="I11" s="28" t="s">
        <v>21</v>
      </c>
      <c r="J11" s="26" t="s">
        <v>3</v>
      </c>
      <c r="L11" s="33"/>
    </row>
    <row r="12" spans="2:12" s="1" customFormat="1" ht="12" customHeight="1">
      <c r="B12" s="33"/>
      <c r="D12" s="28" t="s">
        <v>23</v>
      </c>
      <c r="F12" s="26" t="s">
        <v>24</v>
      </c>
      <c r="I12" s="28" t="s">
        <v>25</v>
      </c>
      <c r="J12" s="50" t="str">
        <f>'Rekapitulace stavby'!AN8</f>
        <v>4. 10. 2023</v>
      </c>
      <c r="L12" s="33"/>
    </row>
    <row r="13" spans="2:12" s="1" customFormat="1" ht="10.9" customHeight="1">
      <c r="B13" s="33"/>
      <c r="L13" s="33"/>
    </row>
    <row r="14" spans="2:12" s="1" customFormat="1" ht="12" customHeight="1">
      <c r="B14" s="33"/>
      <c r="D14" s="28" t="s">
        <v>27</v>
      </c>
      <c r="I14" s="28" t="s">
        <v>28</v>
      </c>
      <c r="J14" s="26" t="str">
        <f>IF('Rekapitulace stavby'!AN10="","",'Rekapitulace stavby'!AN10)</f>
        <v/>
      </c>
      <c r="L14" s="33"/>
    </row>
    <row r="15" spans="2:12" s="1" customFormat="1" ht="18" customHeight="1">
      <c r="B15" s="33"/>
      <c r="E15" s="26" t="str">
        <f>IF('Rekapitulace stavby'!E11="","",'Rekapitulace stavby'!E11)</f>
        <v xml:space="preserve"> </v>
      </c>
      <c r="I15" s="28" t="s">
        <v>29</v>
      </c>
      <c r="J15" s="26" t="str">
        <f>IF('Rekapitulace stavby'!AN11="","",'Rekapitulace stavby'!AN11)</f>
        <v/>
      </c>
      <c r="L15" s="33"/>
    </row>
    <row r="16" spans="2:12" s="1" customFormat="1" ht="6.95" customHeight="1">
      <c r="B16" s="33"/>
      <c r="L16" s="33"/>
    </row>
    <row r="17" spans="2:12" s="1" customFormat="1" ht="12" customHeight="1">
      <c r="B17" s="33"/>
      <c r="D17" s="28" t="s">
        <v>30</v>
      </c>
      <c r="I17" s="28" t="s">
        <v>28</v>
      </c>
      <c r="J17" s="29" t="str">
        <f>'Rekapitulace stavby'!AN13</f>
        <v>Vyplň údaj</v>
      </c>
      <c r="L17" s="33"/>
    </row>
    <row r="18" spans="2:12" s="1" customFormat="1" ht="18" customHeight="1">
      <c r="B18" s="33"/>
      <c r="E18" s="325" t="str">
        <f>'Rekapitulace stavby'!E14</f>
        <v>Vyplň údaj</v>
      </c>
      <c r="F18" s="287"/>
      <c r="G18" s="287"/>
      <c r="H18" s="287"/>
      <c r="I18" s="28" t="s">
        <v>29</v>
      </c>
      <c r="J18" s="29" t="str">
        <f>'Rekapitulace stavby'!AN14</f>
        <v>Vyplň údaj</v>
      </c>
      <c r="L18" s="33"/>
    </row>
    <row r="19" spans="2:12" s="1" customFormat="1" ht="6.95" customHeight="1">
      <c r="B19" s="33"/>
      <c r="L19" s="33"/>
    </row>
    <row r="20" spans="2:12" s="1" customFormat="1" ht="12" customHeight="1">
      <c r="B20" s="33"/>
      <c r="D20" s="28" t="s">
        <v>32</v>
      </c>
      <c r="I20" s="28" t="s">
        <v>28</v>
      </c>
      <c r="J20" s="26" t="s">
        <v>3</v>
      </c>
      <c r="L20" s="33"/>
    </row>
    <row r="21" spans="2:12" s="1" customFormat="1" ht="18" customHeight="1">
      <c r="B21" s="33"/>
      <c r="E21" s="26" t="s">
        <v>33</v>
      </c>
      <c r="I21" s="28" t="s">
        <v>29</v>
      </c>
      <c r="J21" s="26" t="s">
        <v>3</v>
      </c>
      <c r="L21" s="33"/>
    </row>
    <row r="22" spans="2:12" s="1" customFormat="1" ht="6.95" customHeight="1">
      <c r="B22" s="33"/>
      <c r="L22" s="33"/>
    </row>
    <row r="23" spans="2:12" s="1" customFormat="1" ht="12" customHeight="1">
      <c r="B23" s="33"/>
      <c r="D23" s="28" t="s">
        <v>35</v>
      </c>
      <c r="I23" s="28" t="s">
        <v>28</v>
      </c>
      <c r="J23" s="26" t="s">
        <v>3</v>
      </c>
      <c r="L23" s="33"/>
    </row>
    <row r="24" spans="2:12" s="1" customFormat="1" ht="18" customHeight="1">
      <c r="B24" s="33"/>
      <c r="E24" s="26" t="s">
        <v>36</v>
      </c>
      <c r="I24" s="28" t="s">
        <v>29</v>
      </c>
      <c r="J24" s="26" t="s">
        <v>3</v>
      </c>
      <c r="L24" s="33"/>
    </row>
    <row r="25" spans="2:12" s="1" customFormat="1" ht="6.95" customHeight="1">
      <c r="B25" s="33"/>
      <c r="L25" s="33"/>
    </row>
    <row r="26" spans="2:12" s="1" customFormat="1" ht="12" customHeight="1">
      <c r="B26" s="33"/>
      <c r="D26" s="28" t="s">
        <v>37</v>
      </c>
      <c r="L26" s="33"/>
    </row>
    <row r="27" spans="2:12" s="7" customFormat="1" ht="71.25" customHeight="1">
      <c r="B27" s="87"/>
      <c r="E27" s="292" t="s">
        <v>38</v>
      </c>
      <c r="F27" s="292"/>
      <c r="G27" s="292"/>
      <c r="H27" s="292"/>
      <c r="L27" s="87"/>
    </row>
    <row r="28" spans="2:12" s="1" customFormat="1" ht="6.95" customHeight="1">
      <c r="B28" s="33"/>
      <c r="L28" s="33"/>
    </row>
    <row r="29" spans="2:12" s="1" customFormat="1" ht="6.95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88" t="s">
        <v>39</v>
      </c>
      <c r="J30" s="64">
        <f>ROUND(J83,2)</f>
        <v>0</v>
      </c>
      <c r="L30" s="33"/>
    </row>
    <row r="31" spans="2:12" s="1" customFormat="1" ht="6.95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5" customHeight="1">
      <c r="B32" s="33"/>
      <c r="F32" s="36" t="s">
        <v>41</v>
      </c>
      <c r="I32" s="36" t="s">
        <v>40</v>
      </c>
      <c r="J32" s="36" t="s">
        <v>42</v>
      </c>
      <c r="L32" s="33"/>
    </row>
    <row r="33" spans="2:12" s="1" customFormat="1" ht="14.45" customHeight="1">
      <c r="B33" s="33"/>
      <c r="D33" s="53" t="s">
        <v>43</v>
      </c>
      <c r="E33" s="28" t="s">
        <v>44</v>
      </c>
      <c r="F33" s="89">
        <f>ROUND((SUM(BE83:BE100)),2)</f>
        <v>0</v>
      </c>
      <c r="I33" s="90">
        <v>0.21</v>
      </c>
      <c r="J33" s="89">
        <f>ROUND(((SUM(BE83:BE100))*I33),2)</f>
        <v>0</v>
      </c>
      <c r="L33" s="33"/>
    </row>
    <row r="34" spans="2:12" s="1" customFormat="1" ht="14.45" customHeight="1">
      <c r="B34" s="33"/>
      <c r="E34" s="28" t="s">
        <v>45</v>
      </c>
      <c r="F34" s="89">
        <f>ROUND((SUM(BF83:BF100)),2)</f>
        <v>0</v>
      </c>
      <c r="I34" s="90">
        <v>0.12</v>
      </c>
      <c r="J34" s="89">
        <f>ROUND(((SUM(BF83:BF100))*I34),2)</f>
        <v>0</v>
      </c>
      <c r="L34" s="33"/>
    </row>
    <row r="35" spans="2:12" s="1" customFormat="1" ht="14.45" customHeight="1" hidden="1">
      <c r="B35" s="33"/>
      <c r="E35" s="28" t="s">
        <v>46</v>
      </c>
      <c r="F35" s="89">
        <f>ROUND((SUM(BG83:BG100)),2)</f>
        <v>0</v>
      </c>
      <c r="I35" s="90">
        <v>0.21</v>
      </c>
      <c r="J35" s="89">
        <f>0</f>
        <v>0</v>
      </c>
      <c r="L35" s="33"/>
    </row>
    <row r="36" spans="2:12" s="1" customFormat="1" ht="14.45" customHeight="1" hidden="1">
      <c r="B36" s="33"/>
      <c r="E36" s="28" t="s">
        <v>47</v>
      </c>
      <c r="F36" s="89">
        <f>ROUND((SUM(BH83:BH100)),2)</f>
        <v>0</v>
      </c>
      <c r="I36" s="90">
        <v>0.12</v>
      </c>
      <c r="J36" s="89">
        <f>0</f>
        <v>0</v>
      </c>
      <c r="L36" s="33"/>
    </row>
    <row r="37" spans="2:12" s="1" customFormat="1" ht="14.45" customHeight="1" hidden="1">
      <c r="B37" s="33"/>
      <c r="E37" s="28" t="s">
        <v>48</v>
      </c>
      <c r="F37" s="89">
        <f>ROUND((SUM(BI83:BI100)),2)</f>
        <v>0</v>
      </c>
      <c r="I37" s="90">
        <v>0</v>
      </c>
      <c r="J37" s="89">
        <f>0</f>
        <v>0</v>
      </c>
      <c r="L37" s="33"/>
    </row>
    <row r="38" spans="2:12" s="1" customFormat="1" ht="6.95" customHeight="1">
      <c r="B38" s="33"/>
      <c r="L38" s="33"/>
    </row>
    <row r="39" spans="2:12" s="1" customFormat="1" ht="25.35" customHeight="1">
      <c r="B39" s="33"/>
      <c r="C39" s="91"/>
      <c r="D39" s="92" t="s">
        <v>49</v>
      </c>
      <c r="E39" s="55"/>
      <c r="F39" s="55"/>
      <c r="G39" s="93" t="s">
        <v>50</v>
      </c>
      <c r="H39" s="94" t="s">
        <v>51</v>
      </c>
      <c r="I39" s="55"/>
      <c r="J39" s="95">
        <f>SUM(J30:J37)</f>
        <v>0</v>
      </c>
      <c r="K39" s="96"/>
      <c r="L39" s="33"/>
    </row>
    <row r="40" spans="2:12" s="1" customFormat="1" ht="14.4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33"/>
    </row>
    <row r="44" spans="2:12" s="1" customFormat="1" ht="6.95" customHeight="1"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33"/>
    </row>
    <row r="45" spans="2:12" s="1" customFormat="1" ht="24.95" customHeight="1">
      <c r="B45" s="33"/>
      <c r="C45" s="22" t="s">
        <v>91</v>
      </c>
      <c r="L45" s="33"/>
    </row>
    <row r="46" spans="2:12" s="1" customFormat="1" ht="6.95" customHeight="1">
      <c r="B46" s="33"/>
      <c r="L46" s="33"/>
    </row>
    <row r="47" spans="2:12" s="1" customFormat="1" ht="12" customHeight="1">
      <c r="B47" s="33"/>
      <c r="C47" s="28" t="s">
        <v>17</v>
      </c>
      <c r="L47" s="33"/>
    </row>
    <row r="48" spans="2:12" s="1" customFormat="1" ht="16.5" customHeight="1">
      <c r="B48" s="33"/>
      <c r="E48" s="322" t="str">
        <f>E7</f>
        <v>ZŠ Vítěztví Mariánské Lázně, odborná učebna v podkroví etapa I</v>
      </c>
      <c r="F48" s="323"/>
      <c r="G48" s="323"/>
      <c r="H48" s="323"/>
      <c r="L48" s="33"/>
    </row>
    <row r="49" spans="2:12" s="1" customFormat="1" ht="12" customHeight="1">
      <c r="B49" s="33"/>
      <c r="C49" s="28" t="s">
        <v>89</v>
      </c>
      <c r="L49" s="33"/>
    </row>
    <row r="50" spans="2:12" s="1" customFormat="1" ht="16.5" customHeight="1">
      <c r="B50" s="33"/>
      <c r="E50" s="303" t="str">
        <f>E9</f>
        <v>7 - Vedlejší náklady</v>
      </c>
      <c r="F50" s="324"/>
      <c r="G50" s="324"/>
      <c r="H50" s="324"/>
      <c r="L50" s="33"/>
    </row>
    <row r="51" spans="2:12" s="1" customFormat="1" ht="6.95" customHeight="1">
      <c r="B51" s="33"/>
      <c r="L51" s="33"/>
    </row>
    <row r="52" spans="2:12" s="1" customFormat="1" ht="12" customHeight="1">
      <c r="B52" s="33"/>
      <c r="C52" s="28" t="s">
        <v>23</v>
      </c>
      <c r="F52" s="26" t="str">
        <f>F12</f>
        <v xml:space="preserve"> </v>
      </c>
      <c r="I52" s="28" t="s">
        <v>25</v>
      </c>
      <c r="J52" s="50" t="str">
        <f>IF(J12="","",J12)</f>
        <v>4. 10. 2023</v>
      </c>
      <c r="L52" s="33"/>
    </row>
    <row r="53" spans="2:12" s="1" customFormat="1" ht="6.95" customHeight="1">
      <c r="B53" s="33"/>
      <c r="L53" s="33"/>
    </row>
    <row r="54" spans="2:12" s="1" customFormat="1" ht="15.2" customHeight="1">
      <c r="B54" s="33"/>
      <c r="C54" s="28" t="s">
        <v>27</v>
      </c>
      <c r="F54" s="26" t="str">
        <f>E15</f>
        <v xml:space="preserve"> </v>
      </c>
      <c r="I54" s="28" t="s">
        <v>32</v>
      </c>
      <c r="J54" s="31" t="str">
        <f>E21</f>
        <v>Studio PROKON</v>
      </c>
      <c r="L54" s="33"/>
    </row>
    <row r="55" spans="2:12" s="1" customFormat="1" ht="15.2" customHeight="1">
      <c r="B55" s="33"/>
      <c r="C55" s="28" t="s">
        <v>30</v>
      </c>
      <c r="F55" s="26" t="str">
        <f>IF(E18="","",E18)</f>
        <v>Vyplň údaj</v>
      </c>
      <c r="I55" s="28" t="s">
        <v>35</v>
      </c>
      <c r="J55" s="31" t="str">
        <f>E24</f>
        <v>Ing. Tomáš Hrdlička</v>
      </c>
      <c r="L55" s="33"/>
    </row>
    <row r="56" spans="2:12" s="1" customFormat="1" ht="10.35" customHeight="1">
      <c r="B56" s="33"/>
      <c r="L56" s="33"/>
    </row>
    <row r="57" spans="2:12" s="1" customFormat="1" ht="29.25" customHeight="1">
      <c r="B57" s="33"/>
      <c r="C57" s="97" t="s">
        <v>92</v>
      </c>
      <c r="D57" s="91"/>
      <c r="E57" s="91"/>
      <c r="F57" s="91"/>
      <c r="G57" s="91"/>
      <c r="H57" s="91"/>
      <c r="I57" s="91"/>
      <c r="J57" s="98" t="s">
        <v>93</v>
      </c>
      <c r="K57" s="91"/>
      <c r="L57" s="33"/>
    </row>
    <row r="58" spans="2:12" s="1" customFormat="1" ht="10.35" customHeight="1">
      <c r="B58" s="33"/>
      <c r="L58" s="33"/>
    </row>
    <row r="59" spans="2:47" s="1" customFormat="1" ht="22.9" customHeight="1">
      <c r="B59" s="33"/>
      <c r="C59" s="99" t="s">
        <v>71</v>
      </c>
      <c r="J59" s="64">
        <f>J83</f>
        <v>0</v>
      </c>
      <c r="L59" s="33"/>
      <c r="AU59" s="18" t="s">
        <v>94</v>
      </c>
    </row>
    <row r="60" spans="2:12" s="8" customFormat="1" ht="24.95" customHeight="1">
      <c r="B60" s="100"/>
      <c r="D60" s="101" t="s">
        <v>1106</v>
      </c>
      <c r="E60" s="102"/>
      <c r="F60" s="102"/>
      <c r="G60" s="102"/>
      <c r="H60" s="102"/>
      <c r="I60" s="102"/>
      <c r="J60" s="103">
        <f>J84</f>
        <v>0</v>
      </c>
      <c r="L60" s="100"/>
    </row>
    <row r="61" spans="2:12" s="9" customFormat="1" ht="19.9" customHeight="1">
      <c r="B61" s="104"/>
      <c r="D61" s="105" t="s">
        <v>1107</v>
      </c>
      <c r="E61" s="106"/>
      <c r="F61" s="106"/>
      <c r="G61" s="106"/>
      <c r="H61" s="106"/>
      <c r="I61" s="106"/>
      <c r="J61" s="107">
        <f>J85</f>
        <v>0</v>
      </c>
      <c r="L61" s="104"/>
    </row>
    <row r="62" spans="2:12" s="9" customFormat="1" ht="19.9" customHeight="1">
      <c r="B62" s="104"/>
      <c r="D62" s="105" t="s">
        <v>1108</v>
      </c>
      <c r="E62" s="106"/>
      <c r="F62" s="106"/>
      <c r="G62" s="106"/>
      <c r="H62" s="106"/>
      <c r="I62" s="106"/>
      <c r="J62" s="107">
        <f>J90</f>
        <v>0</v>
      </c>
      <c r="L62" s="104"/>
    </row>
    <row r="63" spans="2:12" s="9" customFormat="1" ht="19.9" customHeight="1">
      <c r="B63" s="104"/>
      <c r="D63" s="105" t="s">
        <v>1109</v>
      </c>
      <c r="E63" s="106"/>
      <c r="F63" s="106"/>
      <c r="G63" s="106"/>
      <c r="H63" s="106"/>
      <c r="I63" s="106"/>
      <c r="J63" s="107">
        <f>J95</f>
        <v>0</v>
      </c>
      <c r="L63" s="104"/>
    </row>
    <row r="64" spans="2:12" s="1" customFormat="1" ht="21.75" customHeight="1">
      <c r="B64" s="33"/>
      <c r="L64" s="33"/>
    </row>
    <row r="65" spans="2:12" s="1" customFormat="1" ht="6.95" customHeight="1">
      <c r="B65" s="42"/>
      <c r="C65" s="43"/>
      <c r="D65" s="43"/>
      <c r="E65" s="43"/>
      <c r="F65" s="43"/>
      <c r="G65" s="43"/>
      <c r="H65" s="43"/>
      <c r="I65" s="43"/>
      <c r="J65" s="43"/>
      <c r="K65" s="43"/>
      <c r="L65" s="33"/>
    </row>
    <row r="69" spans="2:12" s="1" customFormat="1" ht="6.95" customHeight="1"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33"/>
    </row>
    <row r="70" spans="2:12" s="1" customFormat="1" ht="24.95" customHeight="1">
      <c r="B70" s="33"/>
      <c r="C70" s="22" t="s">
        <v>98</v>
      </c>
      <c r="L70" s="33"/>
    </row>
    <row r="71" spans="2:12" s="1" customFormat="1" ht="6.95" customHeight="1">
      <c r="B71" s="33"/>
      <c r="L71" s="33"/>
    </row>
    <row r="72" spans="2:12" s="1" customFormat="1" ht="12" customHeight="1">
      <c r="B72" s="33"/>
      <c r="C72" s="28" t="s">
        <v>17</v>
      </c>
      <c r="L72" s="33"/>
    </row>
    <row r="73" spans="2:12" s="1" customFormat="1" ht="16.5" customHeight="1">
      <c r="B73" s="33"/>
      <c r="E73" s="322" t="str">
        <f>E7</f>
        <v>ZŠ Vítěztví Mariánské Lázně, odborná učebna v podkroví etapa I</v>
      </c>
      <c r="F73" s="323"/>
      <c r="G73" s="323"/>
      <c r="H73" s="323"/>
      <c r="L73" s="33"/>
    </row>
    <row r="74" spans="2:12" s="1" customFormat="1" ht="12" customHeight="1">
      <c r="B74" s="33"/>
      <c r="C74" s="28" t="s">
        <v>89</v>
      </c>
      <c r="L74" s="33"/>
    </row>
    <row r="75" spans="2:12" s="1" customFormat="1" ht="16.5" customHeight="1">
      <c r="B75" s="33"/>
      <c r="E75" s="303" t="str">
        <f>E9</f>
        <v>7 - Vedlejší náklady</v>
      </c>
      <c r="F75" s="324"/>
      <c r="G75" s="324"/>
      <c r="H75" s="324"/>
      <c r="L75" s="33"/>
    </row>
    <row r="76" spans="2:12" s="1" customFormat="1" ht="6.95" customHeight="1">
      <c r="B76" s="33"/>
      <c r="L76" s="33"/>
    </row>
    <row r="77" spans="2:12" s="1" customFormat="1" ht="12" customHeight="1">
      <c r="B77" s="33"/>
      <c r="C77" s="28" t="s">
        <v>23</v>
      </c>
      <c r="F77" s="26" t="str">
        <f>F12</f>
        <v xml:space="preserve"> </v>
      </c>
      <c r="I77" s="28" t="s">
        <v>25</v>
      </c>
      <c r="J77" s="50" t="str">
        <f>IF(J12="","",J12)</f>
        <v>4. 10. 2023</v>
      </c>
      <c r="L77" s="33"/>
    </row>
    <row r="78" spans="2:12" s="1" customFormat="1" ht="6.95" customHeight="1">
      <c r="B78" s="33"/>
      <c r="L78" s="33"/>
    </row>
    <row r="79" spans="2:12" s="1" customFormat="1" ht="15.2" customHeight="1">
      <c r="B79" s="33"/>
      <c r="C79" s="28" t="s">
        <v>27</v>
      </c>
      <c r="F79" s="26" t="str">
        <f>E15</f>
        <v xml:space="preserve"> </v>
      </c>
      <c r="I79" s="28" t="s">
        <v>32</v>
      </c>
      <c r="J79" s="31" t="str">
        <f>E21</f>
        <v>Studio PROKON</v>
      </c>
      <c r="L79" s="33"/>
    </row>
    <row r="80" spans="2:12" s="1" customFormat="1" ht="15.2" customHeight="1">
      <c r="B80" s="33"/>
      <c r="C80" s="28" t="s">
        <v>30</v>
      </c>
      <c r="F80" s="26" t="str">
        <f>IF(E18="","",E18)</f>
        <v>Vyplň údaj</v>
      </c>
      <c r="I80" s="28" t="s">
        <v>35</v>
      </c>
      <c r="J80" s="31" t="str">
        <f>E24</f>
        <v>Ing. Tomáš Hrdlička</v>
      </c>
      <c r="L80" s="33"/>
    </row>
    <row r="81" spans="2:12" s="1" customFormat="1" ht="10.35" customHeight="1">
      <c r="B81" s="33"/>
      <c r="L81" s="33"/>
    </row>
    <row r="82" spans="2:20" s="10" customFormat="1" ht="29.25" customHeight="1">
      <c r="B82" s="108"/>
      <c r="C82" s="109" t="s">
        <v>99</v>
      </c>
      <c r="D82" s="110" t="s">
        <v>58</v>
      </c>
      <c r="E82" s="110" t="s">
        <v>54</v>
      </c>
      <c r="F82" s="110" t="s">
        <v>55</v>
      </c>
      <c r="G82" s="110" t="s">
        <v>100</v>
      </c>
      <c r="H82" s="110" t="s">
        <v>101</v>
      </c>
      <c r="I82" s="110" t="s">
        <v>102</v>
      </c>
      <c r="J82" s="110" t="s">
        <v>93</v>
      </c>
      <c r="K82" s="111" t="s">
        <v>103</v>
      </c>
      <c r="L82" s="108"/>
      <c r="M82" s="57" t="s">
        <v>3</v>
      </c>
      <c r="N82" s="58" t="s">
        <v>43</v>
      </c>
      <c r="O82" s="58" t="s">
        <v>104</v>
      </c>
      <c r="P82" s="58" t="s">
        <v>105</v>
      </c>
      <c r="Q82" s="58" t="s">
        <v>106</v>
      </c>
      <c r="R82" s="58" t="s">
        <v>107</v>
      </c>
      <c r="S82" s="58" t="s">
        <v>108</v>
      </c>
      <c r="T82" s="59" t="s">
        <v>109</v>
      </c>
    </row>
    <row r="83" spans="2:63" s="1" customFormat="1" ht="22.9" customHeight="1">
      <c r="B83" s="33"/>
      <c r="C83" s="62" t="s">
        <v>110</v>
      </c>
      <c r="J83" s="112">
        <f>BK83</f>
        <v>0</v>
      </c>
      <c r="L83" s="33"/>
      <c r="M83" s="60"/>
      <c r="N83" s="51"/>
      <c r="O83" s="51"/>
      <c r="P83" s="113">
        <f>P84</f>
        <v>0</v>
      </c>
      <c r="Q83" s="51"/>
      <c r="R83" s="113">
        <f>R84</f>
        <v>0</v>
      </c>
      <c r="S83" s="51"/>
      <c r="T83" s="114">
        <f>T84</f>
        <v>0</v>
      </c>
      <c r="AT83" s="18" t="s">
        <v>72</v>
      </c>
      <c r="AU83" s="18" t="s">
        <v>94</v>
      </c>
      <c r="BK83" s="115">
        <f>BK84</f>
        <v>0</v>
      </c>
    </row>
    <row r="84" spans="2:63" s="11" customFormat="1" ht="25.9" customHeight="1">
      <c r="B84" s="116"/>
      <c r="D84" s="117" t="s">
        <v>72</v>
      </c>
      <c r="E84" s="118" t="s">
        <v>1110</v>
      </c>
      <c r="F84" s="118" t="s">
        <v>1111</v>
      </c>
      <c r="I84" s="119"/>
      <c r="J84" s="120">
        <f>BK84</f>
        <v>0</v>
      </c>
      <c r="L84" s="116"/>
      <c r="M84" s="121"/>
      <c r="P84" s="122">
        <f>P85+P90+P95</f>
        <v>0</v>
      </c>
      <c r="R84" s="122">
        <f>R85+R90+R95</f>
        <v>0</v>
      </c>
      <c r="T84" s="123">
        <f>T85+T90+T95</f>
        <v>0</v>
      </c>
      <c r="AR84" s="117" t="s">
        <v>146</v>
      </c>
      <c r="AT84" s="124" t="s">
        <v>72</v>
      </c>
      <c r="AU84" s="124" t="s">
        <v>73</v>
      </c>
      <c r="AY84" s="117" t="s">
        <v>113</v>
      </c>
      <c r="BK84" s="125">
        <f>BK85+BK90+BK95</f>
        <v>0</v>
      </c>
    </row>
    <row r="85" spans="2:63" s="11" customFormat="1" ht="22.9" customHeight="1">
      <c r="B85" s="116"/>
      <c r="D85" s="117" t="s">
        <v>72</v>
      </c>
      <c r="E85" s="126" t="s">
        <v>1112</v>
      </c>
      <c r="F85" s="126" t="s">
        <v>1113</v>
      </c>
      <c r="I85" s="119"/>
      <c r="J85" s="127">
        <f>BK85</f>
        <v>0</v>
      </c>
      <c r="L85" s="116"/>
      <c r="M85" s="121"/>
      <c r="P85" s="122">
        <f>SUM(P86:P89)</f>
        <v>0</v>
      </c>
      <c r="R85" s="122">
        <f>SUM(R86:R89)</f>
        <v>0</v>
      </c>
      <c r="T85" s="123">
        <f>SUM(T86:T89)</f>
        <v>0</v>
      </c>
      <c r="AR85" s="117" t="s">
        <v>146</v>
      </c>
      <c r="AT85" s="124" t="s">
        <v>72</v>
      </c>
      <c r="AU85" s="124" t="s">
        <v>78</v>
      </c>
      <c r="AY85" s="117" t="s">
        <v>113</v>
      </c>
      <c r="BK85" s="125">
        <f>SUM(BK86:BK89)</f>
        <v>0</v>
      </c>
    </row>
    <row r="86" spans="2:65" s="1" customFormat="1" ht="16.5" customHeight="1">
      <c r="B86" s="128"/>
      <c r="C86" s="129" t="s">
        <v>78</v>
      </c>
      <c r="D86" s="129" t="s">
        <v>116</v>
      </c>
      <c r="E86" s="130" t="s">
        <v>1114</v>
      </c>
      <c r="F86" s="131" t="s">
        <v>1115</v>
      </c>
      <c r="G86" s="132" t="s">
        <v>197</v>
      </c>
      <c r="H86" s="133">
        <v>1</v>
      </c>
      <c r="I86" s="134"/>
      <c r="J86" s="135">
        <f>ROUND(I86*H86,2)</f>
        <v>0</v>
      </c>
      <c r="K86" s="131" t="s">
        <v>120</v>
      </c>
      <c r="L86" s="33"/>
      <c r="M86" s="136" t="s">
        <v>3</v>
      </c>
      <c r="N86" s="137" t="s">
        <v>44</v>
      </c>
      <c r="P86" s="138">
        <f>O86*H86</f>
        <v>0</v>
      </c>
      <c r="Q86" s="138">
        <v>0</v>
      </c>
      <c r="R86" s="138">
        <f>Q86*H86</f>
        <v>0</v>
      </c>
      <c r="S86" s="138">
        <v>0</v>
      </c>
      <c r="T86" s="139">
        <f>S86*H86</f>
        <v>0</v>
      </c>
      <c r="AR86" s="140" t="s">
        <v>1116</v>
      </c>
      <c r="AT86" s="140" t="s">
        <v>116</v>
      </c>
      <c r="AU86" s="140" t="s">
        <v>82</v>
      </c>
      <c r="AY86" s="18" t="s">
        <v>113</v>
      </c>
      <c r="BE86" s="141">
        <f>IF(N86="základní",J86,0)</f>
        <v>0</v>
      </c>
      <c r="BF86" s="141">
        <f>IF(N86="snížená",J86,0)</f>
        <v>0</v>
      </c>
      <c r="BG86" s="141">
        <f>IF(N86="zákl. přenesená",J86,0)</f>
        <v>0</v>
      </c>
      <c r="BH86" s="141">
        <f>IF(N86="sníž. přenesená",J86,0)</f>
        <v>0</v>
      </c>
      <c r="BI86" s="141">
        <f>IF(N86="nulová",J86,0)</f>
        <v>0</v>
      </c>
      <c r="BJ86" s="18" t="s">
        <v>78</v>
      </c>
      <c r="BK86" s="141">
        <f>ROUND(I86*H86,2)</f>
        <v>0</v>
      </c>
      <c r="BL86" s="18" t="s">
        <v>1116</v>
      </c>
      <c r="BM86" s="140" t="s">
        <v>1117</v>
      </c>
    </row>
    <row r="87" spans="2:47" s="1" customFormat="1" ht="11.25">
      <c r="B87" s="33"/>
      <c r="D87" s="142" t="s">
        <v>123</v>
      </c>
      <c r="F87" s="143" t="s">
        <v>1118</v>
      </c>
      <c r="I87" s="144"/>
      <c r="L87" s="33"/>
      <c r="M87" s="145"/>
      <c r="T87" s="54"/>
      <c r="AT87" s="18" t="s">
        <v>123</v>
      </c>
      <c r="AU87" s="18" t="s">
        <v>82</v>
      </c>
    </row>
    <row r="88" spans="2:65" s="1" customFormat="1" ht="24.2" customHeight="1">
      <c r="B88" s="128"/>
      <c r="C88" s="129" t="s">
        <v>82</v>
      </c>
      <c r="D88" s="129" t="s">
        <v>116</v>
      </c>
      <c r="E88" s="130" t="s">
        <v>1119</v>
      </c>
      <c r="F88" s="131" t="s">
        <v>1120</v>
      </c>
      <c r="G88" s="132" t="s">
        <v>197</v>
      </c>
      <c r="H88" s="133">
        <v>1</v>
      </c>
      <c r="I88" s="134"/>
      <c r="J88" s="135">
        <f>ROUND(I88*H88,2)</f>
        <v>0</v>
      </c>
      <c r="K88" s="131" t="s">
        <v>120</v>
      </c>
      <c r="L88" s="33"/>
      <c r="M88" s="136" t="s">
        <v>3</v>
      </c>
      <c r="N88" s="137" t="s">
        <v>44</v>
      </c>
      <c r="P88" s="138">
        <f>O88*H88</f>
        <v>0</v>
      </c>
      <c r="Q88" s="138">
        <v>0</v>
      </c>
      <c r="R88" s="138">
        <f>Q88*H88</f>
        <v>0</v>
      </c>
      <c r="S88" s="138">
        <v>0</v>
      </c>
      <c r="T88" s="139">
        <f>S88*H88</f>
        <v>0</v>
      </c>
      <c r="AR88" s="140" t="s">
        <v>1116</v>
      </c>
      <c r="AT88" s="140" t="s">
        <v>116</v>
      </c>
      <c r="AU88" s="140" t="s">
        <v>82</v>
      </c>
      <c r="AY88" s="18" t="s">
        <v>113</v>
      </c>
      <c r="BE88" s="141">
        <f>IF(N88="základní",J88,0)</f>
        <v>0</v>
      </c>
      <c r="BF88" s="141">
        <f>IF(N88="snížená",J88,0)</f>
        <v>0</v>
      </c>
      <c r="BG88" s="141">
        <f>IF(N88="zákl. přenesená",J88,0)</f>
        <v>0</v>
      </c>
      <c r="BH88" s="141">
        <f>IF(N88="sníž. přenesená",J88,0)</f>
        <v>0</v>
      </c>
      <c r="BI88" s="141">
        <f>IF(N88="nulová",J88,0)</f>
        <v>0</v>
      </c>
      <c r="BJ88" s="18" t="s">
        <v>78</v>
      </c>
      <c r="BK88" s="141">
        <f>ROUND(I88*H88,2)</f>
        <v>0</v>
      </c>
      <c r="BL88" s="18" t="s">
        <v>1116</v>
      </c>
      <c r="BM88" s="140" t="s">
        <v>1121</v>
      </c>
    </row>
    <row r="89" spans="2:47" s="1" customFormat="1" ht="11.25">
      <c r="B89" s="33"/>
      <c r="D89" s="142" t="s">
        <v>123</v>
      </c>
      <c r="F89" s="143" t="s">
        <v>1122</v>
      </c>
      <c r="I89" s="144"/>
      <c r="L89" s="33"/>
      <c r="M89" s="145"/>
      <c r="T89" s="54"/>
      <c r="AT89" s="18" t="s">
        <v>123</v>
      </c>
      <c r="AU89" s="18" t="s">
        <v>82</v>
      </c>
    </row>
    <row r="90" spans="2:63" s="11" customFormat="1" ht="22.9" customHeight="1">
      <c r="B90" s="116"/>
      <c r="D90" s="117" t="s">
        <v>72</v>
      </c>
      <c r="E90" s="126" t="s">
        <v>1123</v>
      </c>
      <c r="F90" s="126" t="s">
        <v>1124</v>
      </c>
      <c r="I90" s="119"/>
      <c r="J90" s="127">
        <f>BK90</f>
        <v>0</v>
      </c>
      <c r="L90" s="116"/>
      <c r="M90" s="121"/>
      <c r="P90" s="122">
        <f>SUM(P91:P94)</f>
        <v>0</v>
      </c>
      <c r="R90" s="122">
        <f>SUM(R91:R94)</f>
        <v>0</v>
      </c>
      <c r="T90" s="123">
        <f>SUM(T91:T94)</f>
        <v>0</v>
      </c>
      <c r="AR90" s="117" t="s">
        <v>146</v>
      </c>
      <c r="AT90" s="124" t="s">
        <v>72</v>
      </c>
      <c r="AU90" s="124" t="s">
        <v>78</v>
      </c>
      <c r="AY90" s="117" t="s">
        <v>113</v>
      </c>
      <c r="BK90" s="125">
        <f>SUM(BK91:BK94)</f>
        <v>0</v>
      </c>
    </row>
    <row r="91" spans="2:65" s="1" customFormat="1" ht="37.9" customHeight="1">
      <c r="B91" s="128"/>
      <c r="C91" s="129" t="s">
        <v>135</v>
      </c>
      <c r="D91" s="129" t="s">
        <v>116</v>
      </c>
      <c r="E91" s="130" t="s">
        <v>1125</v>
      </c>
      <c r="F91" s="131" t="s">
        <v>1126</v>
      </c>
      <c r="G91" s="132" t="s">
        <v>1127</v>
      </c>
      <c r="H91" s="133">
        <v>1</v>
      </c>
      <c r="I91" s="134"/>
      <c r="J91" s="135">
        <f>ROUND(I91*H91,2)</f>
        <v>0</v>
      </c>
      <c r="K91" s="131" t="s">
        <v>120</v>
      </c>
      <c r="L91" s="33"/>
      <c r="M91" s="136" t="s">
        <v>3</v>
      </c>
      <c r="N91" s="137" t="s">
        <v>44</v>
      </c>
      <c r="P91" s="138">
        <f>O91*H91</f>
        <v>0</v>
      </c>
      <c r="Q91" s="138">
        <v>0</v>
      </c>
      <c r="R91" s="138">
        <f>Q91*H91</f>
        <v>0</v>
      </c>
      <c r="S91" s="138">
        <v>0</v>
      </c>
      <c r="T91" s="139">
        <f>S91*H91</f>
        <v>0</v>
      </c>
      <c r="AR91" s="140" t="s">
        <v>1116</v>
      </c>
      <c r="AT91" s="140" t="s">
        <v>116</v>
      </c>
      <c r="AU91" s="140" t="s">
        <v>82</v>
      </c>
      <c r="AY91" s="18" t="s">
        <v>113</v>
      </c>
      <c r="BE91" s="141">
        <f>IF(N91="základní",J91,0)</f>
        <v>0</v>
      </c>
      <c r="BF91" s="141">
        <f>IF(N91="snížená",J91,0)</f>
        <v>0</v>
      </c>
      <c r="BG91" s="141">
        <f>IF(N91="zákl. přenesená",J91,0)</f>
        <v>0</v>
      </c>
      <c r="BH91" s="141">
        <f>IF(N91="sníž. přenesená",J91,0)</f>
        <v>0</v>
      </c>
      <c r="BI91" s="141">
        <f>IF(N91="nulová",J91,0)</f>
        <v>0</v>
      </c>
      <c r="BJ91" s="18" t="s">
        <v>78</v>
      </c>
      <c r="BK91" s="141">
        <f>ROUND(I91*H91,2)</f>
        <v>0</v>
      </c>
      <c r="BL91" s="18" t="s">
        <v>1116</v>
      </c>
      <c r="BM91" s="140" t="s">
        <v>1128</v>
      </c>
    </row>
    <row r="92" spans="2:47" s="1" customFormat="1" ht="11.25">
      <c r="B92" s="33"/>
      <c r="D92" s="142" t="s">
        <v>123</v>
      </c>
      <c r="F92" s="143" t="s">
        <v>1129</v>
      </c>
      <c r="I92" s="144"/>
      <c r="L92" s="33"/>
      <c r="M92" s="145"/>
      <c r="T92" s="54"/>
      <c r="AT92" s="18" t="s">
        <v>123</v>
      </c>
      <c r="AU92" s="18" t="s">
        <v>82</v>
      </c>
    </row>
    <row r="93" spans="2:65" s="1" customFormat="1" ht="16.5" customHeight="1">
      <c r="B93" s="128"/>
      <c r="C93" s="129" t="s">
        <v>121</v>
      </c>
      <c r="D93" s="129" t="s">
        <v>116</v>
      </c>
      <c r="E93" s="130" t="s">
        <v>1130</v>
      </c>
      <c r="F93" s="131" t="s">
        <v>1131</v>
      </c>
      <c r="G93" s="132" t="s">
        <v>197</v>
      </c>
      <c r="H93" s="133">
        <v>1</v>
      </c>
      <c r="I93" s="134"/>
      <c r="J93" s="135">
        <f>ROUND(I93*H93,2)</f>
        <v>0</v>
      </c>
      <c r="K93" s="131" t="s">
        <v>1132</v>
      </c>
      <c r="L93" s="33"/>
      <c r="M93" s="136" t="s">
        <v>3</v>
      </c>
      <c r="N93" s="137" t="s">
        <v>44</v>
      </c>
      <c r="P93" s="138">
        <f>O93*H93</f>
        <v>0</v>
      </c>
      <c r="Q93" s="138">
        <v>0</v>
      </c>
      <c r="R93" s="138">
        <f>Q93*H93</f>
        <v>0</v>
      </c>
      <c r="S93" s="138">
        <v>0</v>
      </c>
      <c r="T93" s="139">
        <f>S93*H93</f>
        <v>0</v>
      </c>
      <c r="AR93" s="140" t="s">
        <v>121</v>
      </c>
      <c r="AT93" s="140" t="s">
        <v>116</v>
      </c>
      <c r="AU93" s="140" t="s">
        <v>82</v>
      </c>
      <c r="AY93" s="18" t="s">
        <v>113</v>
      </c>
      <c r="BE93" s="141">
        <f>IF(N93="základní",J93,0)</f>
        <v>0</v>
      </c>
      <c r="BF93" s="141">
        <f>IF(N93="snížená",J93,0)</f>
        <v>0</v>
      </c>
      <c r="BG93" s="141">
        <f>IF(N93="zákl. přenesená",J93,0)</f>
        <v>0</v>
      </c>
      <c r="BH93" s="141">
        <f>IF(N93="sníž. přenesená",J93,0)</f>
        <v>0</v>
      </c>
      <c r="BI93" s="141">
        <f>IF(N93="nulová",J93,0)</f>
        <v>0</v>
      </c>
      <c r="BJ93" s="18" t="s">
        <v>78</v>
      </c>
      <c r="BK93" s="141">
        <f>ROUND(I93*H93,2)</f>
        <v>0</v>
      </c>
      <c r="BL93" s="18" t="s">
        <v>121</v>
      </c>
      <c r="BM93" s="140" t="s">
        <v>1133</v>
      </c>
    </row>
    <row r="94" spans="2:65" s="1" customFormat="1" ht="16.5" customHeight="1">
      <c r="B94" s="128"/>
      <c r="C94" s="129" t="s">
        <v>146</v>
      </c>
      <c r="D94" s="129" t="s">
        <v>116</v>
      </c>
      <c r="E94" s="130" t="s">
        <v>1134</v>
      </c>
      <c r="F94" s="131" t="s">
        <v>1135</v>
      </c>
      <c r="G94" s="132" t="s">
        <v>197</v>
      </c>
      <c r="H94" s="133">
        <v>1</v>
      </c>
      <c r="I94" s="134"/>
      <c r="J94" s="135">
        <f>ROUND(I94*H94,2)</f>
        <v>0</v>
      </c>
      <c r="K94" s="131" t="s">
        <v>3</v>
      </c>
      <c r="L94" s="33"/>
      <c r="M94" s="136" t="s">
        <v>3</v>
      </c>
      <c r="N94" s="137" t="s">
        <v>44</v>
      </c>
      <c r="P94" s="138">
        <f>O94*H94</f>
        <v>0</v>
      </c>
      <c r="Q94" s="138">
        <v>0</v>
      </c>
      <c r="R94" s="138">
        <f>Q94*H94</f>
        <v>0</v>
      </c>
      <c r="S94" s="138">
        <v>0</v>
      </c>
      <c r="T94" s="139">
        <f>S94*H94</f>
        <v>0</v>
      </c>
      <c r="AR94" s="140" t="s">
        <v>121</v>
      </c>
      <c r="AT94" s="140" t="s">
        <v>116</v>
      </c>
      <c r="AU94" s="140" t="s">
        <v>82</v>
      </c>
      <c r="AY94" s="18" t="s">
        <v>113</v>
      </c>
      <c r="BE94" s="141">
        <f>IF(N94="základní",J94,0)</f>
        <v>0</v>
      </c>
      <c r="BF94" s="141">
        <f>IF(N94="snížená",J94,0)</f>
        <v>0</v>
      </c>
      <c r="BG94" s="141">
        <f>IF(N94="zákl. přenesená",J94,0)</f>
        <v>0</v>
      </c>
      <c r="BH94" s="141">
        <f>IF(N94="sníž. přenesená",J94,0)</f>
        <v>0</v>
      </c>
      <c r="BI94" s="141">
        <f>IF(N94="nulová",J94,0)</f>
        <v>0</v>
      </c>
      <c r="BJ94" s="18" t="s">
        <v>78</v>
      </c>
      <c r="BK94" s="141">
        <f>ROUND(I94*H94,2)</f>
        <v>0</v>
      </c>
      <c r="BL94" s="18" t="s">
        <v>121</v>
      </c>
      <c r="BM94" s="140" t="s">
        <v>1136</v>
      </c>
    </row>
    <row r="95" spans="2:63" s="11" customFormat="1" ht="22.9" customHeight="1">
      <c r="B95" s="116"/>
      <c r="D95" s="117" t="s">
        <v>72</v>
      </c>
      <c r="E95" s="126" t="s">
        <v>1137</v>
      </c>
      <c r="F95" s="126" t="s">
        <v>1138</v>
      </c>
      <c r="I95" s="119"/>
      <c r="J95" s="127">
        <f>BK95</f>
        <v>0</v>
      </c>
      <c r="L95" s="116"/>
      <c r="M95" s="121"/>
      <c r="P95" s="122">
        <f>SUM(P96:P100)</f>
        <v>0</v>
      </c>
      <c r="R95" s="122">
        <f>SUM(R96:R100)</f>
        <v>0</v>
      </c>
      <c r="T95" s="123">
        <f>SUM(T96:T100)</f>
        <v>0</v>
      </c>
      <c r="AR95" s="117" t="s">
        <v>146</v>
      </c>
      <c r="AT95" s="124" t="s">
        <v>72</v>
      </c>
      <c r="AU95" s="124" t="s">
        <v>78</v>
      </c>
      <c r="AY95" s="117" t="s">
        <v>113</v>
      </c>
      <c r="BK95" s="125">
        <f>SUM(BK96:BK100)</f>
        <v>0</v>
      </c>
    </row>
    <row r="96" spans="2:65" s="1" customFormat="1" ht="16.5" customHeight="1">
      <c r="B96" s="128"/>
      <c r="C96" s="129" t="s">
        <v>152</v>
      </c>
      <c r="D96" s="129" t="s">
        <v>116</v>
      </c>
      <c r="E96" s="130" t="s">
        <v>1139</v>
      </c>
      <c r="F96" s="131" t="s">
        <v>1140</v>
      </c>
      <c r="G96" s="132" t="s">
        <v>197</v>
      </c>
      <c r="H96" s="133">
        <v>1</v>
      </c>
      <c r="I96" s="134"/>
      <c r="J96" s="135">
        <f>ROUND(I96*H96,2)</f>
        <v>0</v>
      </c>
      <c r="K96" s="131" t="s">
        <v>120</v>
      </c>
      <c r="L96" s="33"/>
      <c r="M96" s="136" t="s">
        <v>3</v>
      </c>
      <c r="N96" s="137" t="s">
        <v>44</v>
      </c>
      <c r="P96" s="138">
        <f>O96*H96</f>
        <v>0</v>
      </c>
      <c r="Q96" s="138">
        <v>0</v>
      </c>
      <c r="R96" s="138">
        <f>Q96*H96</f>
        <v>0</v>
      </c>
      <c r="S96" s="138">
        <v>0</v>
      </c>
      <c r="T96" s="139">
        <f>S96*H96</f>
        <v>0</v>
      </c>
      <c r="AR96" s="140" t="s">
        <v>1116</v>
      </c>
      <c r="AT96" s="140" t="s">
        <v>116</v>
      </c>
      <c r="AU96" s="140" t="s">
        <v>82</v>
      </c>
      <c r="AY96" s="18" t="s">
        <v>113</v>
      </c>
      <c r="BE96" s="141">
        <f>IF(N96="základní",J96,0)</f>
        <v>0</v>
      </c>
      <c r="BF96" s="141">
        <f>IF(N96="snížená",J96,0)</f>
        <v>0</v>
      </c>
      <c r="BG96" s="141">
        <f>IF(N96="zákl. přenesená",J96,0)</f>
        <v>0</v>
      </c>
      <c r="BH96" s="141">
        <f>IF(N96="sníž. přenesená",J96,0)</f>
        <v>0</v>
      </c>
      <c r="BI96" s="141">
        <f>IF(N96="nulová",J96,0)</f>
        <v>0</v>
      </c>
      <c r="BJ96" s="18" t="s">
        <v>78</v>
      </c>
      <c r="BK96" s="141">
        <f>ROUND(I96*H96,2)</f>
        <v>0</v>
      </c>
      <c r="BL96" s="18" t="s">
        <v>1116</v>
      </c>
      <c r="BM96" s="140" t="s">
        <v>1141</v>
      </c>
    </row>
    <row r="97" spans="2:47" s="1" customFormat="1" ht="11.25">
      <c r="B97" s="33"/>
      <c r="D97" s="142" t="s">
        <v>123</v>
      </c>
      <c r="F97" s="143" t="s">
        <v>1142</v>
      </c>
      <c r="I97" s="144"/>
      <c r="L97" s="33"/>
      <c r="M97" s="145"/>
      <c r="T97" s="54"/>
      <c r="AT97" s="18" t="s">
        <v>123</v>
      </c>
      <c r="AU97" s="18" t="s">
        <v>82</v>
      </c>
    </row>
    <row r="98" spans="2:47" s="1" customFormat="1" ht="19.5">
      <c r="B98" s="33"/>
      <c r="D98" s="147" t="s">
        <v>217</v>
      </c>
      <c r="F98" s="161" t="s">
        <v>1143</v>
      </c>
      <c r="I98" s="144"/>
      <c r="L98" s="33"/>
      <c r="M98" s="145"/>
      <c r="T98" s="54"/>
      <c r="AT98" s="18" t="s">
        <v>217</v>
      </c>
      <c r="AU98" s="18" t="s">
        <v>82</v>
      </c>
    </row>
    <row r="99" spans="2:65" s="1" customFormat="1" ht="16.5" customHeight="1">
      <c r="B99" s="128"/>
      <c r="C99" s="129" t="s">
        <v>85</v>
      </c>
      <c r="D99" s="129" t="s">
        <v>116</v>
      </c>
      <c r="E99" s="130" t="s">
        <v>1144</v>
      </c>
      <c r="F99" s="131" t="s">
        <v>1145</v>
      </c>
      <c r="G99" s="132" t="s">
        <v>197</v>
      </c>
      <c r="H99" s="133">
        <v>1</v>
      </c>
      <c r="I99" s="134"/>
      <c r="J99" s="135">
        <f>ROUND(I99*H99,2)</f>
        <v>0</v>
      </c>
      <c r="K99" s="131" t="s">
        <v>120</v>
      </c>
      <c r="L99" s="33"/>
      <c r="M99" s="136" t="s">
        <v>3</v>
      </c>
      <c r="N99" s="137" t="s">
        <v>44</v>
      </c>
      <c r="P99" s="138">
        <f>O99*H99</f>
        <v>0</v>
      </c>
      <c r="Q99" s="138">
        <v>0</v>
      </c>
      <c r="R99" s="138">
        <f>Q99*H99</f>
        <v>0</v>
      </c>
      <c r="S99" s="138">
        <v>0</v>
      </c>
      <c r="T99" s="139">
        <f>S99*H99</f>
        <v>0</v>
      </c>
      <c r="AR99" s="140" t="s">
        <v>1116</v>
      </c>
      <c r="AT99" s="140" t="s">
        <v>116</v>
      </c>
      <c r="AU99" s="140" t="s">
        <v>82</v>
      </c>
      <c r="AY99" s="18" t="s">
        <v>113</v>
      </c>
      <c r="BE99" s="141">
        <f>IF(N99="základní",J99,0)</f>
        <v>0</v>
      </c>
      <c r="BF99" s="141">
        <f>IF(N99="snížená",J99,0)</f>
        <v>0</v>
      </c>
      <c r="BG99" s="141">
        <f>IF(N99="zákl. přenesená",J99,0)</f>
        <v>0</v>
      </c>
      <c r="BH99" s="141">
        <f>IF(N99="sníž. přenesená",J99,0)</f>
        <v>0</v>
      </c>
      <c r="BI99" s="141">
        <f>IF(N99="nulová",J99,0)</f>
        <v>0</v>
      </c>
      <c r="BJ99" s="18" t="s">
        <v>78</v>
      </c>
      <c r="BK99" s="141">
        <f>ROUND(I99*H99,2)</f>
        <v>0</v>
      </c>
      <c r="BL99" s="18" t="s">
        <v>1116</v>
      </c>
      <c r="BM99" s="140" t="s">
        <v>1146</v>
      </c>
    </row>
    <row r="100" spans="2:47" s="1" customFormat="1" ht="11.25">
      <c r="B100" s="33"/>
      <c r="D100" s="142" t="s">
        <v>123</v>
      </c>
      <c r="F100" s="143" t="s">
        <v>1147</v>
      </c>
      <c r="I100" s="144"/>
      <c r="L100" s="33"/>
      <c r="M100" s="162"/>
      <c r="N100" s="163"/>
      <c r="O100" s="163"/>
      <c r="P100" s="163"/>
      <c r="Q100" s="163"/>
      <c r="R100" s="163"/>
      <c r="S100" s="163"/>
      <c r="T100" s="164"/>
      <c r="AT100" s="18" t="s">
        <v>123</v>
      </c>
      <c r="AU100" s="18" t="s">
        <v>82</v>
      </c>
    </row>
    <row r="101" spans="2:12" s="1" customFormat="1" ht="6.95" customHeight="1"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33"/>
    </row>
  </sheetData>
  <autoFilter ref="C82:K100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3_02/013254000"/>
    <hyperlink ref="F89" r:id="rId2" display="https://podminky.urs.cz/item/CS_URS_2023_02/013244000"/>
    <hyperlink ref="F92" r:id="rId3" display="https://podminky.urs.cz/item/CS_URS_2023_02/030001000"/>
    <hyperlink ref="F97" r:id="rId4" display="https://podminky.urs.cz/item/CS_URS_2023_02/034503000"/>
    <hyperlink ref="F100" r:id="rId5" display="https://podminky.urs.cz/item/CS_URS_2023_02/09410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3:H20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9"/>
      <c r="C3" s="20"/>
      <c r="D3" s="20"/>
      <c r="E3" s="20"/>
      <c r="F3" s="20"/>
      <c r="G3" s="20"/>
      <c r="H3" s="21"/>
    </row>
    <row r="4" spans="2:8" ht="24.95" customHeight="1">
      <c r="B4" s="21"/>
      <c r="C4" s="22" t="s">
        <v>1148</v>
      </c>
      <c r="H4" s="21"/>
    </row>
    <row r="5" spans="2:8" ht="12" customHeight="1">
      <c r="B5" s="21"/>
      <c r="C5" s="25" t="s">
        <v>14</v>
      </c>
      <c r="D5" s="292" t="s">
        <v>15</v>
      </c>
      <c r="E5" s="288"/>
      <c r="F5" s="288"/>
      <c r="H5" s="21"/>
    </row>
    <row r="6" spans="2:8" ht="36.95" customHeight="1">
      <c r="B6" s="21"/>
      <c r="C6" s="27" t="s">
        <v>17</v>
      </c>
      <c r="D6" s="289" t="s">
        <v>18</v>
      </c>
      <c r="E6" s="288"/>
      <c r="F6" s="288"/>
      <c r="H6" s="21"/>
    </row>
    <row r="7" spans="2:8" ht="16.5" customHeight="1">
      <c r="B7" s="21"/>
      <c r="C7" s="28" t="s">
        <v>25</v>
      </c>
      <c r="D7" s="50" t="str">
        <f>'Rekapitulace stavby'!AN8</f>
        <v>4. 10. 2023</v>
      </c>
      <c r="H7" s="21"/>
    </row>
    <row r="8" spans="2:8" s="1" customFormat="1" ht="10.9" customHeight="1">
      <c r="B8" s="33"/>
      <c r="H8" s="33"/>
    </row>
    <row r="9" spans="2:8" s="10" customFormat="1" ht="29.25" customHeight="1">
      <c r="B9" s="108"/>
      <c r="C9" s="109" t="s">
        <v>54</v>
      </c>
      <c r="D9" s="110" t="s">
        <v>55</v>
      </c>
      <c r="E9" s="110" t="s">
        <v>100</v>
      </c>
      <c r="F9" s="111" t="s">
        <v>1149</v>
      </c>
      <c r="H9" s="108"/>
    </row>
    <row r="10" spans="2:8" s="1" customFormat="1" ht="26.45" customHeight="1">
      <c r="B10" s="33"/>
      <c r="C10" s="191" t="s">
        <v>1150</v>
      </c>
      <c r="D10" s="191" t="s">
        <v>79</v>
      </c>
      <c r="H10" s="33"/>
    </row>
    <row r="11" spans="2:8" s="1" customFormat="1" ht="16.9" customHeight="1">
      <c r="B11" s="33"/>
      <c r="C11" s="192" t="s">
        <v>257</v>
      </c>
      <c r="D11" s="193" t="s">
        <v>258</v>
      </c>
      <c r="E11" s="194" t="s">
        <v>166</v>
      </c>
      <c r="F11" s="195">
        <v>1.818</v>
      </c>
      <c r="H11" s="33"/>
    </row>
    <row r="12" spans="2:8" s="1" customFormat="1" ht="16.9" customHeight="1">
      <c r="B12" s="33"/>
      <c r="C12" s="196" t="s">
        <v>3</v>
      </c>
      <c r="D12" s="196" t="s">
        <v>1151</v>
      </c>
      <c r="E12" s="18" t="s">
        <v>3</v>
      </c>
      <c r="F12" s="197">
        <v>1.818</v>
      </c>
      <c r="H12" s="33"/>
    </row>
    <row r="13" spans="2:8" s="1" customFormat="1" ht="16.9" customHeight="1">
      <c r="B13" s="33"/>
      <c r="C13" s="192" t="s">
        <v>1152</v>
      </c>
      <c r="D13" s="193" t="s">
        <v>1153</v>
      </c>
      <c r="E13" s="194" t="s">
        <v>166</v>
      </c>
      <c r="F13" s="195">
        <v>0</v>
      </c>
      <c r="H13" s="33"/>
    </row>
    <row r="14" spans="2:8" s="1" customFormat="1" ht="16.9" customHeight="1">
      <c r="B14" s="33"/>
      <c r="C14" s="196" t="s">
        <v>3</v>
      </c>
      <c r="D14" s="196" t="s">
        <v>1154</v>
      </c>
      <c r="E14" s="18" t="s">
        <v>3</v>
      </c>
      <c r="F14" s="197">
        <v>0</v>
      </c>
      <c r="H14" s="33"/>
    </row>
    <row r="15" spans="2:8" s="1" customFormat="1" ht="16.9" customHeight="1">
      <c r="B15" s="33"/>
      <c r="C15" s="192" t="s">
        <v>1155</v>
      </c>
      <c r="D15" s="193" t="s">
        <v>1156</v>
      </c>
      <c r="E15" s="194" t="s">
        <v>166</v>
      </c>
      <c r="F15" s="195">
        <v>0</v>
      </c>
      <c r="H15" s="33"/>
    </row>
    <row r="16" spans="2:8" s="1" customFormat="1" ht="16.9" customHeight="1">
      <c r="B16" s="33"/>
      <c r="C16" s="192" t="s">
        <v>1157</v>
      </c>
      <c r="D16" s="193" t="s">
        <v>1158</v>
      </c>
      <c r="E16" s="194" t="s">
        <v>166</v>
      </c>
      <c r="F16" s="195">
        <v>0</v>
      </c>
      <c r="H16" s="33"/>
    </row>
    <row r="17" spans="2:8" s="1" customFormat="1" ht="16.9" customHeight="1">
      <c r="B17" s="33"/>
      <c r="C17" s="192" t="s">
        <v>260</v>
      </c>
      <c r="D17" s="193" t="s">
        <v>1159</v>
      </c>
      <c r="E17" s="194" t="s">
        <v>166</v>
      </c>
      <c r="F17" s="195">
        <v>6.43</v>
      </c>
      <c r="H17" s="33"/>
    </row>
    <row r="18" spans="2:8" s="1" customFormat="1" ht="16.9" customHeight="1">
      <c r="B18" s="33"/>
      <c r="C18" s="196" t="s">
        <v>3</v>
      </c>
      <c r="D18" s="196" t="s">
        <v>1160</v>
      </c>
      <c r="E18" s="18" t="s">
        <v>3</v>
      </c>
      <c r="F18" s="197">
        <v>6.43</v>
      </c>
      <c r="H18" s="33"/>
    </row>
    <row r="19" spans="2:8" s="1" customFormat="1" ht="16.9" customHeight="1">
      <c r="B19" s="33"/>
      <c r="C19" s="192" t="s">
        <v>1161</v>
      </c>
      <c r="D19" s="193" t="s">
        <v>1162</v>
      </c>
      <c r="E19" s="194" t="s">
        <v>166</v>
      </c>
      <c r="F19" s="195">
        <v>0</v>
      </c>
      <c r="H19" s="33"/>
    </row>
    <row r="20" spans="2:8" s="1" customFormat="1" ht="16.9" customHeight="1">
      <c r="B20" s="33"/>
      <c r="C20" s="192" t="s">
        <v>1163</v>
      </c>
      <c r="D20" s="193" t="s">
        <v>1164</v>
      </c>
      <c r="E20" s="194" t="s">
        <v>166</v>
      </c>
      <c r="F20" s="195">
        <v>6.43</v>
      </c>
      <c r="H20" s="33"/>
    </row>
    <row r="21" spans="2:8" s="1" customFormat="1" ht="16.9" customHeight="1">
      <c r="B21" s="33"/>
      <c r="C21" s="196" t="s">
        <v>3</v>
      </c>
      <c r="D21" s="196" t="s">
        <v>1160</v>
      </c>
      <c r="E21" s="18" t="s">
        <v>3</v>
      </c>
      <c r="F21" s="197">
        <v>6.43</v>
      </c>
      <c r="H21" s="33"/>
    </row>
    <row r="22" spans="2:8" s="1" customFormat="1" ht="16.9" customHeight="1">
      <c r="B22" s="33"/>
      <c r="C22" s="192" t="s">
        <v>1165</v>
      </c>
      <c r="D22" s="193" t="s">
        <v>1166</v>
      </c>
      <c r="E22" s="194" t="s">
        <v>166</v>
      </c>
      <c r="F22" s="195">
        <v>0</v>
      </c>
      <c r="H22" s="33"/>
    </row>
    <row r="23" spans="2:8" s="1" customFormat="1" ht="16.9" customHeight="1">
      <c r="B23" s="33"/>
      <c r="C23" s="192" t="s">
        <v>1167</v>
      </c>
      <c r="D23" s="193" t="s">
        <v>1168</v>
      </c>
      <c r="E23" s="194" t="s">
        <v>166</v>
      </c>
      <c r="F23" s="195">
        <v>0</v>
      </c>
      <c r="H23" s="33"/>
    </row>
    <row r="24" spans="2:8" s="1" customFormat="1" ht="16.9" customHeight="1">
      <c r="B24" s="33"/>
      <c r="C24" s="192" t="s">
        <v>1169</v>
      </c>
      <c r="D24" s="193" t="s">
        <v>1170</v>
      </c>
      <c r="E24" s="194" t="s">
        <v>166</v>
      </c>
      <c r="F24" s="195">
        <v>0</v>
      </c>
      <c r="H24" s="33"/>
    </row>
    <row r="25" spans="2:8" s="1" customFormat="1" ht="16.9" customHeight="1">
      <c r="B25" s="33"/>
      <c r="C25" s="192" t="s">
        <v>1171</v>
      </c>
      <c r="D25" s="193" t="s">
        <v>1172</v>
      </c>
      <c r="E25" s="194" t="s">
        <v>166</v>
      </c>
      <c r="F25" s="195">
        <v>0</v>
      </c>
      <c r="H25" s="33"/>
    </row>
    <row r="26" spans="2:8" s="1" customFormat="1" ht="16.9" customHeight="1">
      <c r="B26" s="33"/>
      <c r="C26" s="192" t="s">
        <v>1173</v>
      </c>
      <c r="D26" s="193" t="s">
        <v>1174</v>
      </c>
      <c r="E26" s="194" t="s">
        <v>166</v>
      </c>
      <c r="F26" s="195">
        <v>0</v>
      </c>
      <c r="H26" s="33"/>
    </row>
    <row r="27" spans="2:8" s="1" customFormat="1" ht="16.9" customHeight="1">
      <c r="B27" s="33"/>
      <c r="C27" s="192" t="s">
        <v>263</v>
      </c>
      <c r="D27" s="193" t="s">
        <v>264</v>
      </c>
      <c r="E27" s="194" t="s">
        <v>265</v>
      </c>
      <c r="F27" s="195">
        <v>3</v>
      </c>
      <c r="H27" s="33"/>
    </row>
    <row r="28" spans="2:8" s="1" customFormat="1" ht="16.9" customHeight="1">
      <c r="B28" s="33"/>
      <c r="C28" s="196" t="s">
        <v>3</v>
      </c>
      <c r="D28" s="196" t="s">
        <v>1175</v>
      </c>
      <c r="E28" s="18" t="s">
        <v>3</v>
      </c>
      <c r="F28" s="197">
        <v>3</v>
      </c>
      <c r="H28" s="33"/>
    </row>
    <row r="29" spans="2:8" s="1" customFormat="1" ht="16.9" customHeight="1">
      <c r="B29" s="33"/>
      <c r="C29" s="192" t="s">
        <v>267</v>
      </c>
      <c r="D29" s="193" t="s">
        <v>268</v>
      </c>
      <c r="E29" s="194" t="s">
        <v>166</v>
      </c>
      <c r="F29" s="195">
        <v>15</v>
      </c>
      <c r="H29" s="33"/>
    </row>
    <row r="30" spans="2:8" s="1" customFormat="1" ht="16.9" customHeight="1">
      <c r="B30" s="33"/>
      <c r="C30" s="196" t="s">
        <v>3</v>
      </c>
      <c r="D30" s="196" t="s">
        <v>1176</v>
      </c>
      <c r="E30" s="18" t="s">
        <v>3</v>
      </c>
      <c r="F30" s="197">
        <v>15</v>
      </c>
      <c r="H30" s="33"/>
    </row>
    <row r="31" spans="2:8" s="1" customFormat="1" ht="16.9" customHeight="1">
      <c r="B31" s="33"/>
      <c r="C31" s="192" t="s">
        <v>1177</v>
      </c>
      <c r="D31" s="193" t="s">
        <v>1178</v>
      </c>
      <c r="E31" s="194" t="s">
        <v>166</v>
      </c>
      <c r="F31" s="195">
        <v>4</v>
      </c>
      <c r="H31" s="33"/>
    </row>
    <row r="32" spans="2:8" s="1" customFormat="1" ht="16.9" customHeight="1">
      <c r="B32" s="33"/>
      <c r="C32" s="196" t="s">
        <v>3</v>
      </c>
      <c r="D32" s="196" t="s">
        <v>1179</v>
      </c>
      <c r="E32" s="18" t="s">
        <v>3</v>
      </c>
      <c r="F32" s="197">
        <v>0</v>
      </c>
      <c r="H32" s="33"/>
    </row>
    <row r="33" spans="2:8" s="1" customFormat="1" ht="16.9" customHeight="1">
      <c r="B33" s="33"/>
      <c r="C33" s="196" t="s">
        <v>3</v>
      </c>
      <c r="D33" s="196" t="s">
        <v>1180</v>
      </c>
      <c r="E33" s="18" t="s">
        <v>3</v>
      </c>
      <c r="F33" s="197">
        <v>4</v>
      </c>
      <c r="H33" s="33"/>
    </row>
    <row r="34" spans="2:8" s="1" customFormat="1" ht="16.9" customHeight="1">
      <c r="B34" s="33"/>
      <c r="C34" s="192" t="s">
        <v>270</v>
      </c>
      <c r="D34" s="193" t="s">
        <v>1181</v>
      </c>
      <c r="E34" s="194" t="s">
        <v>265</v>
      </c>
      <c r="F34" s="195">
        <v>1.8</v>
      </c>
      <c r="H34" s="33"/>
    </row>
    <row r="35" spans="2:8" s="1" customFormat="1" ht="16.9" customHeight="1">
      <c r="B35" s="33"/>
      <c r="C35" s="196" t="s">
        <v>3</v>
      </c>
      <c r="D35" s="196" t="s">
        <v>819</v>
      </c>
      <c r="E35" s="18" t="s">
        <v>3</v>
      </c>
      <c r="F35" s="197">
        <v>1.8</v>
      </c>
      <c r="H35" s="33"/>
    </row>
    <row r="36" spans="2:8" s="1" customFormat="1" ht="16.9" customHeight="1">
      <c r="B36" s="33"/>
      <c r="C36" s="192" t="s">
        <v>1182</v>
      </c>
      <c r="D36" s="193" t="s">
        <v>1183</v>
      </c>
      <c r="E36" s="194" t="s">
        <v>265</v>
      </c>
      <c r="F36" s="195">
        <v>0</v>
      </c>
      <c r="H36" s="33"/>
    </row>
    <row r="37" spans="2:8" s="1" customFormat="1" ht="16.9" customHeight="1">
      <c r="B37" s="33"/>
      <c r="C37" s="192" t="s">
        <v>1184</v>
      </c>
      <c r="D37" s="193" t="s">
        <v>1185</v>
      </c>
      <c r="E37" s="194" t="s">
        <v>166</v>
      </c>
      <c r="F37" s="195">
        <v>0</v>
      </c>
      <c r="H37" s="33"/>
    </row>
    <row r="38" spans="2:8" s="1" customFormat="1" ht="16.9" customHeight="1">
      <c r="B38" s="33"/>
      <c r="C38" s="196" t="s">
        <v>3</v>
      </c>
      <c r="D38" s="196" t="s">
        <v>1186</v>
      </c>
      <c r="E38" s="18" t="s">
        <v>3</v>
      </c>
      <c r="F38" s="197">
        <v>0</v>
      </c>
      <c r="H38" s="33"/>
    </row>
    <row r="39" spans="2:8" s="1" customFormat="1" ht="16.9" customHeight="1">
      <c r="B39" s="33"/>
      <c r="C39" s="196" t="s">
        <v>3</v>
      </c>
      <c r="D39" s="196" t="s">
        <v>1187</v>
      </c>
      <c r="E39" s="18" t="s">
        <v>3</v>
      </c>
      <c r="F39" s="197">
        <v>0</v>
      </c>
      <c r="H39" s="33"/>
    </row>
    <row r="40" spans="2:8" s="1" customFormat="1" ht="16.9" customHeight="1">
      <c r="B40" s="33"/>
      <c r="C40" s="196" t="s">
        <v>3</v>
      </c>
      <c r="D40" s="196" t="s">
        <v>1188</v>
      </c>
      <c r="E40" s="18" t="s">
        <v>3</v>
      </c>
      <c r="F40" s="197">
        <v>0</v>
      </c>
      <c r="H40" s="33"/>
    </row>
    <row r="41" spans="2:8" s="1" customFormat="1" ht="16.9" customHeight="1">
      <c r="B41" s="33"/>
      <c r="C41" s="196" t="s">
        <v>3</v>
      </c>
      <c r="D41" s="196" t="s">
        <v>128</v>
      </c>
      <c r="E41" s="18" t="s">
        <v>3</v>
      </c>
      <c r="F41" s="197">
        <v>0</v>
      </c>
      <c r="H41" s="33"/>
    </row>
    <row r="42" spans="2:8" s="1" customFormat="1" ht="16.9" customHeight="1">
      <c r="B42" s="33"/>
      <c r="C42" s="192" t="s">
        <v>273</v>
      </c>
      <c r="D42" s="193" t="s">
        <v>1189</v>
      </c>
      <c r="E42" s="194" t="s">
        <v>265</v>
      </c>
      <c r="F42" s="195">
        <v>10.4</v>
      </c>
      <c r="H42" s="33"/>
    </row>
    <row r="43" spans="2:8" s="1" customFormat="1" ht="16.9" customHeight="1">
      <c r="B43" s="33"/>
      <c r="C43" s="196" t="s">
        <v>3</v>
      </c>
      <c r="D43" s="196" t="s">
        <v>1190</v>
      </c>
      <c r="E43" s="18" t="s">
        <v>3</v>
      </c>
      <c r="F43" s="197">
        <v>0</v>
      </c>
      <c r="H43" s="33"/>
    </row>
    <row r="44" spans="2:8" s="1" customFormat="1" ht="16.9" customHeight="1">
      <c r="B44" s="33"/>
      <c r="C44" s="196" t="s">
        <v>3</v>
      </c>
      <c r="D44" s="196" t="s">
        <v>276</v>
      </c>
      <c r="E44" s="18" t="s">
        <v>3</v>
      </c>
      <c r="F44" s="197">
        <v>10.4</v>
      </c>
      <c r="H44" s="33"/>
    </row>
    <row r="45" spans="2:8" s="1" customFormat="1" ht="16.9" customHeight="1">
      <c r="B45" s="33"/>
      <c r="C45" s="196" t="s">
        <v>3</v>
      </c>
      <c r="D45" s="196" t="s">
        <v>1191</v>
      </c>
      <c r="E45" s="18" t="s">
        <v>3</v>
      </c>
      <c r="F45" s="197">
        <v>0</v>
      </c>
      <c r="H45" s="33"/>
    </row>
    <row r="46" spans="2:8" s="1" customFormat="1" ht="16.9" customHeight="1">
      <c r="B46" s="33"/>
      <c r="C46" s="196" t="s">
        <v>3</v>
      </c>
      <c r="D46" s="196" t="s">
        <v>1192</v>
      </c>
      <c r="E46" s="18" t="s">
        <v>3</v>
      </c>
      <c r="F46" s="197">
        <v>0</v>
      </c>
      <c r="H46" s="33"/>
    </row>
    <row r="47" spans="2:8" s="1" customFormat="1" ht="16.9" customHeight="1">
      <c r="B47" s="33"/>
      <c r="C47" s="196" t="s">
        <v>3</v>
      </c>
      <c r="D47" s="196" t="s">
        <v>1193</v>
      </c>
      <c r="E47" s="18" t="s">
        <v>3</v>
      </c>
      <c r="F47" s="197">
        <v>0</v>
      </c>
      <c r="H47" s="33"/>
    </row>
    <row r="48" spans="2:8" s="1" customFormat="1" ht="16.9" customHeight="1">
      <c r="B48" s="33"/>
      <c r="C48" s="196" t="s">
        <v>3</v>
      </c>
      <c r="D48" s="196" t="s">
        <v>128</v>
      </c>
      <c r="E48" s="18" t="s">
        <v>3</v>
      </c>
      <c r="F48" s="197">
        <v>10.4</v>
      </c>
      <c r="H48" s="33"/>
    </row>
    <row r="49" spans="2:8" s="1" customFormat="1" ht="16.9" customHeight="1">
      <c r="B49" s="33"/>
      <c r="C49" s="192" t="s">
        <v>276</v>
      </c>
      <c r="D49" s="193" t="s">
        <v>1194</v>
      </c>
      <c r="E49" s="194" t="s">
        <v>265</v>
      </c>
      <c r="F49" s="195">
        <v>10.4</v>
      </c>
      <c r="H49" s="33"/>
    </row>
    <row r="50" spans="2:8" s="1" customFormat="1" ht="16.9" customHeight="1">
      <c r="B50" s="33"/>
      <c r="C50" s="196" t="s">
        <v>3</v>
      </c>
      <c r="D50" s="196" t="s">
        <v>1195</v>
      </c>
      <c r="E50" s="18" t="s">
        <v>3</v>
      </c>
      <c r="F50" s="197">
        <v>5.2</v>
      </c>
      <c r="H50" s="33"/>
    </row>
    <row r="51" spans="2:8" s="1" customFormat="1" ht="16.9" customHeight="1">
      <c r="B51" s="33"/>
      <c r="C51" s="196" t="s">
        <v>3</v>
      </c>
      <c r="D51" s="196" t="s">
        <v>1195</v>
      </c>
      <c r="E51" s="18" t="s">
        <v>3</v>
      </c>
      <c r="F51" s="197">
        <v>5.2</v>
      </c>
      <c r="H51" s="33"/>
    </row>
    <row r="52" spans="2:8" s="1" customFormat="1" ht="16.9" customHeight="1">
      <c r="B52" s="33"/>
      <c r="C52" s="196" t="s">
        <v>3</v>
      </c>
      <c r="D52" s="196" t="s">
        <v>128</v>
      </c>
      <c r="E52" s="18" t="s">
        <v>3</v>
      </c>
      <c r="F52" s="197">
        <v>10.4</v>
      </c>
      <c r="H52" s="33"/>
    </row>
    <row r="53" spans="2:8" s="1" customFormat="1" ht="16.9" customHeight="1">
      <c r="B53" s="33"/>
      <c r="C53" s="192" t="s">
        <v>1196</v>
      </c>
      <c r="D53" s="193" t="s">
        <v>1197</v>
      </c>
      <c r="E53" s="194" t="s">
        <v>265</v>
      </c>
      <c r="F53" s="195">
        <v>0</v>
      </c>
      <c r="H53" s="33"/>
    </row>
    <row r="54" spans="2:8" s="1" customFormat="1" ht="16.9" customHeight="1">
      <c r="B54" s="33"/>
      <c r="C54" s="196" t="s">
        <v>3</v>
      </c>
      <c r="D54" s="196" t="s">
        <v>1198</v>
      </c>
      <c r="E54" s="18" t="s">
        <v>3</v>
      </c>
      <c r="F54" s="197">
        <v>0</v>
      </c>
      <c r="H54" s="33"/>
    </row>
    <row r="55" spans="2:8" s="1" customFormat="1" ht="16.9" customHeight="1">
      <c r="B55" s="33"/>
      <c r="C55" s="196" t="s">
        <v>3</v>
      </c>
      <c r="D55" s="196" t="s">
        <v>1199</v>
      </c>
      <c r="E55" s="18" t="s">
        <v>3</v>
      </c>
      <c r="F55" s="197">
        <v>0</v>
      </c>
      <c r="H55" s="33"/>
    </row>
    <row r="56" spans="2:8" s="1" customFormat="1" ht="16.9" customHeight="1">
      <c r="B56" s="33"/>
      <c r="C56" s="196" t="s">
        <v>3</v>
      </c>
      <c r="D56" s="196" t="s">
        <v>1200</v>
      </c>
      <c r="E56" s="18" t="s">
        <v>3</v>
      </c>
      <c r="F56" s="197">
        <v>0</v>
      </c>
      <c r="H56" s="33"/>
    </row>
    <row r="57" spans="2:8" s="1" customFormat="1" ht="16.9" customHeight="1">
      <c r="B57" s="33"/>
      <c r="C57" s="196" t="s">
        <v>3</v>
      </c>
      <c r="D57" s="196" t="s">
        <v>1201</v>
      </c>
      <c r="E57" s="18" t="s">
        <v>3</v>
      </c>
      <c r="F57" s="197">
        <v>0</v>
      </c>
      <c r="H57" s="33"/>
    </row>
    <row r="58" spans="2:8" s="1" customFormat="1" ht="16.9" customHeight="1">
      <c r="B58" s="33"/>
      <c r="C58" s="196" t="s">
        <v>3</v>
      </c>
      <c r="D58" s="196" t="s">
        <v>1202</v>
      </c>
      <c r="E58" s="18" t="s">
        <v>3</v>
      </c>
      <c r="F58" s="197">
        <v>0</v>
      </c>
      <c r="H58" s="33"/>
    </row>
    <row r="59" spans="2:8" s="1" customFormat="1" ht="16.9" customHeight="1">
      <c r="B59" s="33"/>
      <c r="C59" s="196" t="s">
        <v>3</v>
      </c>
      <c r="D59" s="196" t="s">
        <v>128</v>
      </c>
      <c r="E59" s="18" t="s">
        <v>3</v>
      </c>
      <c r="F59" s="197">
        <v>0</v>
      </c>
      <c r="H59" s="33"/>
    </row>
    <row r="60" spans="2:8" s="1" customFormat="1" ht="16.9" customHeight="1">
      <c r="B60" s="33"/>
      <c r="C60" s="192" t="s">
        <v>1199</v>
      </c>
      <c r="D60" s="193" t="s">
        <v>1203</v>
      </c>
      <c r="E60" s="194" t="s">
        <v>265</v>
      </c>
      <c r="F60" s="195">
        <v>0</v>
      </c>
      <c r="H60" s="33"/>
    </row>
    <row r="61" spans="2:8" s="1" customFormat="1" ht="16.9" customHeight="1">
      <c r="B61" s="33"/>
      <c r="C61" s="192" t="s">
        <v>279</v>
      </c>
      <c r="D61" s="193" t="s">
        <v>1204</v>
      </c>
      <c r="E61" s="194" t="s">
        <v>166</v>
      </c>
      <c r="F61" s="195">
        <v>2.358</v>
      </c>
      <c r="H61" s="33"/>
    </row>
    <row r="62" spans="2:8" s="1" customFormat="1" ht="16.9" customHeight="1">
      <c r="B62" s="33"/>
      <c r="C62" s="196" t="s">
        <v>3</v>
      </c>
      <c r="D62" s="196" t="s">
        <v>1205</v>
      </c>
      <c r="E62" s="18" t="s">
        <v>3</v>
      </c>
      <c r="F62" s="197">
        <v>2.358</v>
      </c>
      <c r="H62" s="33"/>
    </row>
    <row r="63" spans="2:8" s="1" customFormat="1" ht="16.9" customHeight="1">
      <c r="B63" s="33"/>
      <c r="C63" s="192" t="s">
        <v>1206</v>
      </c>
      <c r="D63" s="193" t="s">
        <v>1204</v>
      </c>
      <c r="E63" s="194" t="s">
        <v>166</v>
      </c>
      <c r="F63" s="195">
        <v>0</v>
      </c>
      <c r="H63" s="33"/>
    </row>
    <row r="64" spans="2:8" s="1" customFormat="1" ht="16.9" customHeight="1">
      <c r="B64" s="33"/>
      <c r="C64" s="196" t="s">
        <v>3</v>
      </c>
      <c r="D64" s="196" t="s">
        <v>3</v>
      </c>
      <c r="E64" s="18" t="s">
        <v>3</v>
      </c>
      <c r="F64" s="197">
        <v>0</v>
      </c>
      <c r="H64" s="33"/>
    </row>
    <row r="65" spans="2:8" s="1" customFormat="1" ht="16.9" customHeight="1">
      <c r="B65" s="33"/>
      <c r="C65" s="196" t="s">
        <v>3</v>
      </c>
      <c r="D65" s="196" t="s">
        <v>3</v>
      </c>
      <c r="E65" s="18" t="s">
        <v>3</v>
      </c>
      <c r="F65" s="197">
        <v>0</v>
      </c>
      <c r="H65" s="33"/>
    </row>
    <row r="66" spans="2:8" s="1" customFormat="1" ht="16.9" customHeight="1">
      <c r="B66" s="33"/>
      <c r="C66" s="196" t="s">
        <v>3</v>
      </c>
      <c r="D66" s="196" t="s">
        <v>3</v>
      </c>
      <c r="E66" s="18" t="s">
        <v>3</v>
      </c>
      <c r="F66" s="197">
        <v>0</v>
      </c>
      <c r="H66" s="33"/>
    </row>
    <row r="67" spans="2:8" s="1" customFormat="1" ht="16.9" customHeight="1">
      <c r="B67" s="33"/>
      <c r="C67" s="196" t="s">
        <v>3</v>
      </c>
      <c r="D67" s="196" t="s">
        <v>3</v>
      </c>
      <c r="E67" s="18" t="s">
        <v>3</v>
      </c>
      <c r="F67" s="197">
        <v>0</v>
      </c>
      <c r="H67" s="33"/>
    </row>
    <row r="68" spans="2:8" s="1" customFormat="1" ht="16.9" customHeight="1">
      <c r="B68" s="33"/>
      <c r="C68" s="196" t="s">
        <v>3</v>
      </c>
      <c r="D68" s="196" t="s">
        <v>3</v>
      </c>
      <c r="E68" s="18" t="s">
        <v>3</v>
      </c>
      <c r="F68" s="197">
        <v>0</v>
      </c>
      <c r="H68" s="33"/>
    </row>
    <row r="69" spans="2:8" s="1" customFormat="1" ht="16.9" customHeight="1">
      <c r="B69" s="33"/>
      <c r="C69" s="196" t="s">
        <v>3</v>
      </c>
      <c r="D69" s="196" t="s">
        <v>3</v>
      </c>
      <c r="E69" s="18" t="s">
        <v>3</v>
      </c>
      <c r="F69" s="197">
        <v>0</v>
      </c>
      <c r="H69" s="33"/>
    </row>
    <row r="70" spans="2:8" s="1" customFormat="1" ht="16.9" customHeight="1">
      <c r="B70" s="33"/>
      <c r="C70" s="196" t="s">
        <v>3</v>
      </c>
      <c r="D70" s="196" t="s">
        <v>3</v>
      </c>
      <c r="E70" s="18" t="s">
        <v>3</v>
      </c>
      <c r="F70" s="197">
        <v>0</v>
      </c>
      <c r="H70" s="33"/>
    </row>
    <row r="71" spans="2:8" s="1" customFormat="1" ht="16.9" customHeight="1">
      <c r="B71" s="33"/>
      <c r="C71" s="196" t="s">
        <v>3</v>
      </c>
      <c r="D71" s="196" t="s">
        <v>3</v>
      </c>
      <c r="E71" s="18" t="s">
        <v>3</v>
      </c>
      <c r="F71" s="197">
        <v>0</v>
      </c>
      <c r="H71" s="33"/>
    </row>
    <row r="72" spans="2:8" s="1" customFormat="1" ht="16.9" customHeight="1">
      <c r="B72" s="33"/>
      <c r="C72" s="196" t="s">
        <v>3</v>
      </c>
      <c r="D72" s="196" t="s">
        <v>73</v>
      </c>
      <c r="E72" s="18" t="s">
        <v>3</v>
      </c>
      <c r="F72" s="197">
        <v>0</v>
      </c>
      <c r="H72" s="33"/>
    </row>
    <row r="73" spans="2:8" s="1" customFormat="1" ht="16.9" customHeight="1">
      <c r="B73" s="33"/>
      <c r="C73" s="192" t="s">
        <v>1207</v>
      </c>
      <c r="D73" s="193" t="s">
        <v>1208</v>
      </c>
      <c r="E73" s="194" t="s">
        <v>166</v>
      </c>
      <c r="F73" s="195">
        <v>0</v>
      </c>
      <c r="H73" s="33"/>
    </row>
    <row r="74" spans="2:8" s="1" customFormat="1" ht="16.9" customHeight="1">
      <c r="B74" s="33"/>
      <c r="C74" s="192" t="s">
        <v>282</v>
      </c>
      <c r="D74" s="193" t="s">
        <v>283</v>
      </c>
      <c r="E74" s="194" t="s">
        <v>166</v>
      </c>
      <c r="F74" s="195">
        <v>17.76</v>
      </c>
      <c r="H74" s="33"/>
    </row>
    <row r="75" spans="2:8" s="1" customFormat="1" ht="16.9" customHeight="1">
      <c r="B75" s="33"/>
      <c r="C75" s="196" t="s">
        <v>3</v>
      </c>
      <c r="D75" s="196" t="s">
        <v>205</v>
      </c>
      <c r="E75" s="18" t="s">
        <v>3</v>
      </c>
      <c r="F75" s="197">
        <v>6</v>
      </c>
      <c r="H75" s="33"/>
    </row>
    <row r="76" spans="2:8" s="1" customFormat="1" ht="16.9" customHeight="1">
      <c r="B76" s="33"/>
      <c r="C76" s="196" t="s">
        <v>3</v>
      </c>
      <c r="D76" s="196" t="s">
        <v>1209</v>
      </c>
      <c r="E76" s="18" t="s">
        <v>3</v>
      </c>
      <c r="F76" s="197">
        <v>10</v>
      </c>
      <c r="H76" s="33"/>
    </row>
    <row r="77" spans="2:8" s="1" customFormat="1" ht="16.9" customHeight="1">
      <c r="B77" s="33"/>
      <c r="C77" s="196" t="s">
        <v>3</v>
      </c>
      <c r="D77" s="196" t="s">
        <v>1210</v>
      </c>
      <c r="E77" s="18" t="s">
        <v>3</v>
      </c>
      <c r="F77" s="197">
        <v>1.76</v>
      </c>
      <c r="H77" s="33"/>
    </row>
    <row r="78" spans="2:8" s="1" customFormat="1" ht="16.9" customHeight="1">
      <c r="B78" s="33"/>
      <c r="C78" s="196" t="s">
        <v>3</v>
      </c>
      <c r="D78" s="196" t="s">
        <v>128</v>
      </c>
      <c r="E78" s="18" t="s">
        <v>3</v>
      </c>
      <c r="F78" s="197">
        <v>17.76</v>
      </c>
      <c r="H78" s="33"/>
    </row>
    <row r="79" spans="2:8" s="1" customFormat="1" ht="16.9" customHeight="1">
      <c r="B79" s="33"/>
      <c r="C79" s="192" t="s">
        <v>1211</v>
      </c>
      <c r="D79" s="193" t="s">
        <v>283</v>
      </c>
      <c r="E79" s="194" t="s">
        <v>166</v>
      </c>
      <c r="F79" s="195">
        <v>24.366</v>
      </c>
      <c r="H79" s="33"/>
    </row>
    <row r="80" spans="2:8" s="1" customFormat="1" ht="16.9" customHeight="1">
      <c r="B80" s="33"/>
      <c r="C80" s="196" t="s">
        <v>3</v>
      </c>
      <c r="D80" s="196" t="s">
        <v>1212</v>
      </c>
      <c r="E80" s="18" t="s">
        <v>3</v>
      </c>
      <c r="F80" s="197">
        <v>0</v>
      </c>
      <c r="H80" s="33"/>
    </row>
    <row r="81" spans="2:8" s="1" customFormat="1" ht="16.9" customHeight="1">
      <c r="B81" s="33"/>
      <c r="C81" s="196" t="s">
        <v>3</v>
      </c>
      <c r="D81" s="196" t="s">
        <v>1213</v>
      </c>
      <c r="E81" s="18" t="s">
        <v>3</v>
      </c>
      <c r="F81" s="197">
        <v>28.6</v>
      </c>
      <c r="H81" s="33"/>
    </row>
    <row r="82" spans="2:8" s="1" customFormat="1" ht="16.9" customHeight="1">
      <c r="B82" s="33"/>
      <c r="C82" s="196" t="s">
        <v>3</v>
      </c>
      <c r="D82" s="196" t="s">
        <v>1214</v>
      </c>
      <c r="E82" s="18" t="s">
        <v>3</v>
      </c>
      <c r="F82" s="197">
        <v>-2.358</v>
      </c>
      <c r="H82" s="33"/>
    </row>
    <row r="83" spans="2:8" s="1" customFormat="1" ht="16.9" customHeight="1">
      <c r="B83" s="33"/>
      <c r="C83" s="196" t="s">
        <v>3</v>
      </c>
      <c r="D83" s="196" t="s">
        <v>1215</v>
      </c>
      <c r="E83" s="18" t="s">
        <v>3</v>
      </c>
      <c r="F83" s="197">
        <v>-3.636</v>
      </c>
      <c r="H83" s="33"/>
    </row>
    <row r="84" spans="2:8" s="1" customFormat="1" ht="16.9" customHeight="1">
      <c r="B84" s="33"/>
      <c r="C84" s="196" t="s">
        <v>3</v>
      </c>
      <c r="D84" s="196" t="s">
        <v>1210</v>
      </c>
      <c r="E84" s="18" t="s">
        <v>3</v>
      </c>
      <c r="F84" s="197">
        <v>1.76</v>
      </c>
      <c r="H84" s="33"/>
    </row>
    <row r="85" spans="2:8" s="1" customFormat="1" ht="16.9" customHeight="1">
      <c r="B85" s="33"/>
      <c r="C85" s="196" t="s">
        <v>3</v>
      </c>
      <c r="D85" s="196" t="s">
        <v>1216</v>
      </c>
      <c r="E85" s="18" t="s">
        <v>3</v>
      </c>
      <c r="F85" s="197">
        <v>24.366</v>
      </c>
      <c r="H85" s="33"/>
    </row>
    <row r="86" spans="2:8" s="1" customFormat="1" ht="16.9" customHeight="1">
      <c r="B86" s="33"/>
      <c r="C86" s="196" t="s">
        <v>3</v>
      </c>
      <c r="D86" s="196" t="s">
        <v>1217</v>
      </c>
      <c r="E86" s="18" t="s">
        <v>3</v>
      </c>
      <c r="F86" s="197">
        <v>0</v>
      </c>
      <c r="H86" s="33"/>
    </row>
    <row r="87" spans="2:8" s="1" customFormat="1" ht="16.9" customHeight="1">
      <c r="B87" s="33"/>
      <c r="C87" s="196" t="s">
        <v>3</v>
      </c>
      <c r="D87" s="196" t="s">
        <v>1218</v>
      </c>
      <c r="E87" s="18" t="s">
        <v>3</v>
      </c>
      <c r="F87" s="197">
        <v>0</v>
      </c>
      <c r="H87" s="33"/>
    </row>
    <row r="88" spans="2:8" s="1" customFormat="1" ht="16.9" customHeight="1">
      <c r="B88" s="33"/>
      <c r="C88" s="196" t="s">
        <v>3</v>
      </c>
      <c r="D88" s="196" t="s">
        <v>1219</v>
      </c>
      <c r="E88" s="18" t="s">
        <v>3</v>
      </c>
      <c r="F88" s="197">
        <v>0</v>
      </c>
      <c r="H88" s="33"/>
    </row>
    <row r="89" spans="2:8" s="1" customFormat="1" ht="16.9" customHeight="1">
      <c r="B89" s="33"/>
      <c r="C89" s="196" t="s">
        <v>3</v>
      </c>
      <c r="D89" s="196" t="s">
        <v>1220</v>
      </c>
      <c r="E89" s="18" t="s">
        <v>3</v>
      </c>
      <c r="F89" s="197">
        <v>0</v>
      </c>
      <c r="H89" s="33"/>
    </row>
    <row r="90" spans="2:8" s="1" customFormat="1" ht="16.9" customHeight="1">
      <c r="B90" s="33"/>
      <c r="C90" s="196" t="s">
        <v>3</v>
      </c>
      <c r="D90" s="196" t="s">
        <v>1221</v>
      </c>
      <c r="E90" s="18" t="s">
        <v>3</v>
      </c>
      <c r="F90" s="197">
        <v>0</v>
      </c>
      <c r="H90" s="33"/>
    </row>
    <row r="91" spans="2:8" s="1" customFormat="1" ht="16.9" customHeight="1">
      <c r="B91" s="33"/>
      <c r="C91" s="196" t="s">
        <v>3</v>
      </c>
      <c r="D91" s="196" t="s">
        <v>1222</v>
      </c>
      <c r="E91" s="18" t="s">
        <v>3</v>
      </c>
      <c r="F91" s="197">
        <v>0</v>
      </c>
      <c r="H91" s="33"/>
    </row>
    <row r="92" spans="2:8" s="1" customFormat="1" ht="16.9" customHeight="1">
      <c r="B92" s="33"/>
      <c r="C92" s="196" t="s">
        <v>3</v>
      </c>
      <c r="D92" s="196" t="s">
        <v>1216</v>
      </c>
      <c r="E92" s="18" t="s">
        <v>3</v>
      </c>
      <c r="F92" s="197">
        <v>0</v>
      </c>
      <c r="H92" s="33"/>
    </row>
    <row r="93" spans="2:8" s="1" customFormat="1" ht="16.9" customHeight="1">
      <c r="B93" s="33"/>
      <c r="C93" s="196" t="s">
        <v>3</v>
      </c>
      <c r="D93" s="196" t="s">
        <v>128</v>
      </c>
      <c r="E93" s="18" t="s">
        <v>3</v>
      </c>
      <c r="F93" s="197">
        <v>24.366</v>
      </c>
      <c r="H93" s="33"/>
    </row>
    <row r="94" spans="2:8" s="1" customFormat="1" ht="16.9" customHeight="1">
      <c r="B94" s="33"/>
      <c r="C94" s="192" t="s">
        <v>285</v>
      </c>
      <c r="D94" s="193" t="s">
        <v>1223</v>
      </c>
      <c r="E94" s="194" t="s">
        <v>265</v>
      </c>
      <c r="F94" s="195">
        <v>5.24</v>
      </c>
      <c r="H94" s="33"/>
    </row>
    <row r="95" spans="2:8" s="1" customFormat="1" ht="16.9" customHeight="1">
      <c r="B95" s="33"/>
      <c r="C95" s="196" t="s">
        <v>3</v>
      </c>
      <c r="D95" s="196" t="s">
        <v>1224</v>
      </c>
      <c r="E95" s="18" t="s">
        <v>3</v>
      </c>
      <c r="F95" s="197">
        <v>5.24</v>
      </c>
      <c r="H95" s="33"/>
    </row>
    <row r="96" spans="2:8" s="1" customFormat="1" ht="16.9" customHeight="1">
      <c r="B96" s="33"/>
      <c r="C96" s="192" t="s">
        <v>1225</v>
      </c>
      <c r="D96" s="193" t="s">
        <v>1226</v>
      </c>
      <c r="E96" s="194" t="s">
        <v>265</v>
      </c>
      <c r="F96" s="195">
        <v>0</v>
      </c>
      <c r="H96" s="33"/>
    </row>
    <row r="97" spans="2:8" s="1" customFormat="1" ht="16.9" customHeight="1">
      <c r="B97" s="33"/>
      <c r="C97" s="192" t="s">
        <v>288</v>
      </c>
      <c r="D97" s="193" t="s">
        <v>289</v>
      </c>
      <c r="E97" s="194" t="s">
        <v>166</v>
      </c>
      <c r="F97" s="195">
        <v>1.92</v>
      </c>
      <c r="H97" s="33"/>
    </row>
    <row r="98" spans="2:8" s="1" customFormat="1" ht="16.9" customHeight="1">
      <c r="B98" s="33"/>
      <c r="C98" s="196" t="s">
        <v>3</v>
      </c>
      <c r="D98" s="196" t="s">
        <v>1227</v>
      </c>
      <c r="E98" s="18" t="s">
        <v>3</v>
      </c>
      <c r="F98" s="197">
        <v>1.92</v>
      </c>
      <c r="H98" s="33"/>
    </row>
    <row r="99" spans="2:8" s="1" customFormat="1" ht="16.9" customHeight="1">
      <c r="B99" s="33"/>
      <c r="C99" s="192" t="s">
        <v>291</v>
      </c>
      <c r="D99" s="193" t="s">
        <v>292</v>
      </c>
      <c r="E99" s="194" t="s">
        <v>166</v>
      </c>
      <c r="F99" s="195">
        <v>6.288</v>
      </c>
      <c r="H99" s="33"/>
    </row>
    <row r="100" spans="2:8" s="1" customFormat="1" ht="16.9" customHeight="1">
      <c r="B100" s="33"/>
      <c r="C100" s="196" t="s">
        <v>3</v>
      </c>
      <c r="D100" s="196" t="s">
        <v>293</v>
      </c>
      <c r="E100" s="18" t="s">
        <v>3</v>
      </c>
      <c r="F100" s="197">
        <v>6.288</v>
      </c>
      <c r="H100" s="33"/>
    </row>
    <row r="101" spans="2:8" s="1" customFormat="1" ht="16.9" customHeight="1">
      <c r="B101" s="33"/>
      <c r="C101" s="192" t="s">
        <v>294</v>
      </c>
      <c r="D101" s="193" t="s">
        <v>295</v>
      </c>
      <c r="E101" s="194" t="s">
        <v>166</v>
      </c>
      <c r="F101" s="195">
        <v>145.075</v>
      </c>
      <c r="H101" s="33"/>
    </row>
    <row r="102" spans="2:8" s="1" customFormat="1" ht="16.9" customHeight="1">
      <c r="B102" s="33"/>
      <c r="C102" s="196" t="s">
        <v>3</v>
      </c>
      <c r="D102" s="196" t="s">
        <v>1228</v>
      </c>
      <c r="E102" s="18" t="s">
        <v>3</v>
      </c>
      <c r="F102" s="197">
        <v>98.07</v>
      </c>
      <c r="H102" s="33"/>
    </row>
    <row r="103" spans="2:8" s="1" customFormat="1" ht="16.9" customHeight="1">
      <c r="B103" s="33"/>
      <c r="C103" s="196" t="s">
        <v>3</v>
      </c>
      <c r="D103" s="196" t="s">
        <v>1229</v>
      </c>
      <c r="E103" s="18" t="s">
        <v>3</v>
      </c>
      <c r="F103" s="197">
        <v>47.005</v>
      </c>
      <c r="H103" s="33"/>
    </row>
    <row r="104" spans="2:8" s="1" customFormat="1" ht="16.9" customHeight="1">
      <c r="B104" s="33"/>
      <c r="C104" s="196" t="s">
        <v>3</v>
      </c>
      <c r="D104" s="196" t="s">
        <v>128</v>
      </c>
      <c r="E104" s="18" t="s">
        <v>3</v>
      </c>
      <c r="F104" s="197">
        <v>145.075</v>
      </c>
      <c r="H104" s="33"/>
    </row>
    <row r="105" spans="2:8" s="1" customFormat="1" ht="26.45" customHeight="1">
      <c r="B105" s="33"/>
      <c r="C105" s="191" t="s">
        <v>1230</v>
      </c>
      <c r="D105" s="191" t="s">
        <v>83</v>
      </c>
      <c r="H105" s="33"/>
    </row>
    <row r="106" spans="2:8" s="1" customFormat="1" ht="16.9" customHeight="1">
      <c r="B106" s="33"/>
      <c r="C106" s="192" t="s">
        <v>257</v>
      </c>
      <c r="D106" s="193" t="s">
        <v>258</v>
      </c>
      <c r="E106" s="194" t="s">
        <v>166</v>
      </c>
      <c r="F106" s="195">
        <v>1.818</v>
      </c>
      <c r="H106" s="33"/>
    </row>
    <row r="107" spans="2:8" s="1" customFormat="1" ht="16.9" customHeight="1">
      <c r="B107" s="33"/>
      <c r="C107" s="196" t="s">
        <v>3</v>
      </c>
      <c r="D107" s="196" t="s">
        <v>1151</v>
      </c>
      <c r="E107" s="18" t="s">
        <v>3</v>
      </c>
      <c r="F107" s="197">
        <v>1.818</v>
      </c>
      <c r="H107" s="33"/>
    </row>
    <row r="108" spans="2:8" s="1" customFormat="1" ht="16.9" customHeight="1">
      <c r="B108" s="33"/>
      <c r="C108" s="198" t="s">
        <v>1231</v>
      </c>
      <c r="H108" s="33"/>
    </row>
    <row r="109" spans="2:8" s="1" customFormat="1" ht="16.9" customHeight="1">
      <c r="B109" s="33"/>
      <c r="C109" s="196" t="s">
        <v>750</v>
      </c>
      <c r="D109" s="196" t="s">
        <v>1232</v>
      </c>
      <c r="E109" s="18" t="s">
        <v>166</v>
      </c>
      <c r="F109" s="197">
        <v>14.662</v>
      </c>
      <c r="H109" s="33"/>
    </row>
    <row r="110" spans="2:8" s="1" customFormat="1" ht="16.9" customHeight="1">
      <c r="B110" s="33"/>
      <c r="C110" s="196" t="s">
        <v>1058</v>
      </c>
      <c r="D110" s="196" t="s">
        <v>1233</v>
      </c>
      <c r="E110" s="18" t="s">
        <v>180</v>
      </c>
      <c r="F110" s="197">
        <v>19.49</v>
      </c>
      <c r="H110" s="33"/>
    </row>
    <row r="111" spans="2:8" s="1" customFormat="1" ht="16.9" customHeight="1">
      <c r="B111" s="33"/>
      <c r="C111" s="196" t="s">
        <v>1084</v>
      </c>
      <c r="D111" s="196" t="s">
        <v>1234</v>
      </c>
      <c r="E111" s="18" t="s">
        <v>166</v>
      </c>
      <c r="F111" s="197">
        <v>3.636</v>
      </c>
      <c r="H111" s="33"/>
    </row>
    <row r="112" spans="2:8" s="1" customFormat="1" ht="16.9" customHeight="1">
      <c r="B112" s="33"/>
      <c r="C112" s="192" t="s">
        <v>260</v>
      </c>
      <c r="D112" s="193" t="s">
        <v>261</v>
      </c>
      <c r="E112" s="194" t="s">
        <v>166</v>
      </c>
      <c r="F112" s="195">
        <v>6.43</v>
      </c>
      <c r="H112" s="33"/>
    </row>
    <row r="113" spans="2:8" s="1" customFormat="1" ht="16.9" customHeight="1">
      <c r="B113" s="33"/>
      <c r="C113" s="196" t="s">
        <v>3</v>
      </c>
      <c r="D113" s="196" t="s">
        <v>1160</v>
      </c>
      <c r="E113" s="18" t="s">
        <v>3</v>
      </c>
      <c r="F113" s="197">
        <v>6.43</v>
      </c>
      <c r="H113" s="33"/>
    </row>
    <row r="114" spans="2:8" s="1" customFormat="1" ht="16.9" customHeight="1">
      <c r="B114" s="33"/>
      <c r="C114" s="198" t="s">
        <v>1231</v>
      </c>
      <c r="H114" s="33"/>
    </row>
    <row r="115" spans="2:8" s="1" customFormat="1" ht="16.9" customHeight="1">
      <c r="B115" s="33"/>
      <c r="C115" s="196" t="s">
        <v>996</v>
      </c>
      <c r="D115" s="196" t="s">
        <v>1235</v>
      </c>
      <c r="E115" s="18" t="s">
        <v>166</v>
      </c>
      <c r="F115" s="197">
        <v>6.43</v>
      </c>
      <c r="H115" s="33"/>
    </row>
    <row r="116" spans="2:8" s="1" customFormat="1" ht="16.9" customHeight="1">
      <c r="B116" s="33"/>
      <c r="C116" s="196" t="s">
        <v>1075</v>
      </c>
      <c r="D116" s="196" t="s">
        <v>1236</v>
      </c>
      <c r="E116" s="18" t="s">
        <v>166</v>
      </c>
      <c r="F116" s="197">
        <v>6.43</v>
      </c>
      <c r="H116" s="33"/>
    </row>
    <row r="117" spans="2:8" s="1" customFormat="1" ht="16.9" customHeight="1">
      <c r="B117" s="33"/>
      <c r="C117" s="196" t="s">
        <v>1016</v>
      </c>
      <c r="D117" s="196" t="s">
        <v>1017</v>
      </c>
      <c r="E117" s="18" t="s">
        <v>166</v>
      </c>
      <c r="F117" s="197">
        <v>6.43</v>
      </c>
      <c r="H117" s="33"/>
    </row>
    <row r="118" spans="2:8" s="1" customFormat="1" ht="16.9" customHeight="1">
      <c r="B118" s="33"/>
      <c r="C118" s="192" t="s">
        <v>263</v>
      </c>
      <c r="D118" s="193" t="s">
        <v>264</v>
      </c>
      <c r="E118" s="194" t="s">
        <v>265</v>
      </c>
      <c r="F118" s="195">
        <v>2.44</v>
      </c>
      <c r="H118" s="33"/>
    </row>
    <row r="119" spans="2:8" s="1" customFormat="1" ht="16.9" customHeight="1">
      <c r="B119" s="33"/>
      <c r="C119" s="196" t="s">
        <v>3</v>
      </c>
      <c r="D119" s="196" t="s">
        <v>1237</v>
      </c>
      <c r="E119" s="18" t="s">
        <v>3</v>
      </c>
      <c r="F119" s="197">
        <v>2.44</v>
      </c>
      <c r="H119" s="33"/>
    </row>
    <row r="120" spans="2:8" s="1" customFormat="1" ht="16.9" customHeight="1">
      <c r="B120" s="33"/>
      <c r="C120" s="198" t="s">
        <v>1231</v>
      </c>
      <c r="H120" s="33"/>
    </row>
    <row r="121" spans="2:8" s="1" customFormat="1" ht="16.9" customHeight="1">
      <c r="B121" s="33"/>
      <c r="C121" s="196" t="s">
        <v>454</v>
      </c>
      <c r="D121" s="196" t="s">
        <v>1238</v>
      </c>
      <c r="E121" s="18" t="s">
        <v>119</v>
      </c>
      <c r="F121" s="197">
        <v>0.146</v>
      </c>
      <c r="H121" s="33"/>
    </row>
    <row r="122" spans="2:8" s="1" customFormat="1" ht="16.9" customHeight="1">
      <c r="B122" s="33"/>
      <c r="C122" s="196" t="s">
        <v>466</v>
      </c>
      <c r="D122" s="196" t="s">
        <v>1239</v>
      </c>
      <c r="E122" s="18" t="s">
        <v>180</v>
      </c>
      <c r="F122" s="197">
        <v>2.44</v>
      </c>
      <c r="H122" s="33"/>
    </row>
    <row r="123" spans="2:8" s="1" customFormat="1" ht="16.9" customHeight="1">
      <c r="B123" s="33"/>
      <c r="C123" s="196" t="s">
        <v>471</v>
      </c>
      <c r="D123" s="196" t="s">
        <v>1240</v>
      </c>
      <c r="E123" s="18" t="s">
        <v>166</v>
      </c>
      <c r="F123" s="197">
        <v>0.939</v>
      </c>
      <c r="H123" s="33"/>
    </row>
    <row r="124" spans="2:8" s="1" customFormat="1" ht="16.9" customHeight="1">
      <c r="B124" s="33"/>
      <c r="C124" s="192" t="s">
        <v>267</v>
      </c>
      <c r="D124" s="193" t="s">
        <v>268</v>
      </c>
      <c r="E124" s="194" t="s">
        <v>166</v>
      </c>
      <c r="F124" s="195">
        <v>194.58</v>
      </c>
      <c r="H124" s="33"/>
    </row>
    <row r="125" spans="2:8" s="1" customFormat="1" ht="16.9" customHeight="1">
      <c r="B125" s="33"/>
      <c r="C125" s="196" t="s">
        <v>3</v>
      </c>
      <c r="D125" s="196" t="s">
        <v>1176</v>
      </c>
      <c r="E125" s="18" t="s">
        <v>3</v>
      </c>
      <c r="F125" s="197">
        <v>15</v>
      </c>
      <c r="H125" s="33"/>
    </row>
    <row r="126" spans="2:8" s="1" customFormat="1" ht="16.9" customHeight="1">
      <c r="B126" s="33"/>
      <c r="C126" s="196" t="s">
        <v>3</v>
      </c>
      <c r="D126" s="196" t="s">
        <v>1241</v>
      </c>
      <c r="E126" s="18" t="s">
        <v>3</v>
      </c>
      <c r="F126" s="197">
        <v>0</v>
      </c>
      <c r="H126" s="33"/>
    </row>
    <row r="127" spans="2:8" s="1" customFormat="1" ht="16.9" customHeight="1">
      <c r="B127" s="33"/>
      <c r="C127" s="196" t="s">
        <v>3</v>
      </c>
      <c r="D127" s="196" t="s">
        <v>1242</v>
      </c>
      <c r="E127" s="18" t="s">
        <v>3</v>
      </c>
      <c r="F127" s="197">
        <v>179.58</v>
      </c>
      <c r="H127" s="33"/>
    </row>
    <row r="128" spans="2:8" s="1" customFormat="1" ht="16.9" customHeight="1">
      <c r="B128" s="33"/>
      <c r="C128" s="196" t="s">
        <v>3</v>
      </c>
      <c r="D128" s="196" t="s">
        <v>128</v>
      </c>
      <c r="E128" s="18" t="s">
        <v>3</v>
      </c>
      <c r="F128" s="197">
        <v>194.58</v>
      </c>
      <c r="H128" s="33"/>
    </row>
    <row r="129" spans="2:8" s="1" customFormat="1" ht="16.9" customHeight="1">
      <c r="B129" s="33"/>
      <c r="C129" s="198" t="s">
        <v>1231</v>
      </c>
      <c r="H129" s="33"/>
    </row>
    <row r="130" spans="2:8" s="1" customFormat="1" ht="22.5">
      <c r="B130" s="33"/>
      <c r="C130" s="196" t="s">
        <v>641</v>
      </c>
      <c r="D130" s="196" t="s">
        <v>1243</v>
      </c>
      <c r="E130" s="18" t="s">
        <v>166</v>
      </c>
      <c r="F130" s="197">
        <v>194.58</v>
      </c>
      <c r="H130" s="33"/>
    </row>
    <row r="131" spans="2:8" s="1" customFormat="1" ht="22.5">
      <c r="B131" s="33"/>
      <c r="C131" s="196" t="s">
        <v>646</v>
      </c>
      <c r="D131" s="196" t="s">
        <v>1244</v>
      </c>
      <c r="E131" s="18" t="s">
        <v>166</v>
      </c>
      <c r="F131" s="197">
        <v>10418.145</v>
      </c>
      <c r="H131" s="33"/>
    </row>
    <row r="132" spans="2:8" s="1" customFormat="1" ht="22.5">
      <c r="B132" s="33"/>
      <c r="C132" s="196" t="s">
        <v>655</v>
      </c>
      <c r="D132" s="196" t="s">
        <v>1245</v>
      </c>
      <c r="E132" s="18" t="s">
        <v>166</v>
      </c>
      <c r="F132" s="197">
        <v>194.58</v>
      </c>
      <c r="H132" s="33"/>
    </row>
    <row r="133" spans="2:8" s="1" customFormat="1" ht="16.9" customHeight="1">
      <c r="B133" s="33"/>
      <c r="C133" s="196" t="s">
        <v>663</v>
      </c>
      <c r="D133" s="196" t="s">
        <v>1246</v>
      </c>
      <c r="E133" s="18" t="s">
        <v>166</v>
      </c>
      <c r="F133" s="197">
        <v>194.58</v>
      </c>
      <c r="H133" s="33"/>
    </row>
    <row r="134" spans="2:8" s="1" customFormat="1" ht="16.9" customHeight="1">
      <c r="B134" s="33"/>
      <c r="C134" s="196" t="s">
        <v>668</v>
      </c>
      <c r="D134" s="196" t="s">
        <v>1247</v>
      </c>
      <c r="E134" s="18" t="s">
        <v>166</v>
      </c>
      <c r="F134" s="197">
        <v>194.58</v>
      </c>
      <c r="H134" s="33"/>
    </row>
    <row r="135" spans="2:8" s="1" customFormat="1" ht="16.9" customHeight="1">
      <c r="B135" s="33"/>
      <c r="C135" s="192" t="s">
        <v>1177</v>
      </c>
      <c r="D135" s="193" t="s">
        <v>1178</v>
      </c>
      <c r="E135" s="194" t="s">
        <v>166</v>
      </c>
      <c r="F135" s="195">
        <v>4</v>
      </c>
      <c r="H135" s="33"/>
    </row>
    <row r="136" spans="2:8" s="1" customFormat="1" ht="16.9" customHeight="1">
      <c r="B136" s="33"/>
      <c r="C136" s="196" t="s">
        <v>3</v>
      </c>
      <c r="D136" s="196" t="s">
        <v>1179</v>
      </c>
      <c r="E136" s="18" t="s">
        <v>3</v>
      </c>
      <c r="F136" s="197">
        <v>0</v>
      </c>
      <c r="H136" s="33"/>
    </row>
    <row r="137" spans="2:8" s="1" customFormat="1" ht="16.9" customHeight="1">
      <c r="B137" s="33"/>
      <c r="C137" s="196" t="s">
        <v>3</v>
      </c>
      <c r="D137" s="196" t="s">
        <v>1180</v>
      </c>
      <c r="E137" s="18" t="s">
        <v>3</v>
      </c>
      <c r="F137" s="197">
        <v>4</v>
      </c>
      <c r="H137" s="33"/>
    </row>
    <row r="138" spans="2:8" s="1" customFormat="1" ht="16.9" customHeight="1">
      <c r="B138" s="33"/>
      <c r="C138" s="192" t="s">
        <v>270</v>
      </c>
      <c r="D138" s="193" t="s">
        <v>271</v>
      </c>
      <c r="E138" s="194" t="s">
        <v>265</v>
      </c>
      <c r="F138" s="195">
        <v>1.8</v>
      </c>
      <c r="H138" s="33"/>
    </row>
    <row r="139" spans="2:8" s="1" customFormat="1" ht="16.9" customHeight="1">
      <c r="B139" s="33"/>
      <c r="C139" s="196" t="s">
        <v>3</v>
      </c>
      <c r="D139" s="196" t="s">
        <v>819</v>
      </c>
      <c r="E139" s="18" t="s">
        <v>3</v>
      </c>
      <c r="F139" s="197">
        <v>1.8</v>
      </c>
      <c r="H139" s="33"/>
    </row>
    <row r="140" spans="2:8" s="1" customFormat="1" ht="16.9" customHeight="1">
      <c r="B140" s="33"/>
      <c r="C140" s="198" t="s">
        <v>1231</v>
      </c>
      <c r="H140" s="33"/>
    </row>
    <row r="141" spans="2:8" s="1" customFormat="1" ht="16.9" customHeight="1">
      <c r="B141" s="33"/>
      <c r="C141" s="196" t="s">
        <v>486</v>
      </c>
      <c r="D141" s="196" t="s">
        <v>1248</v>
      </c>
      <c r="E141" s="18" t="s">
        <v>180</v>
      </c>
      <c r="F141" s="197">
        <v>7.04</v>
      </c>
      <c r="H141" s="33"/>
    </row>
    <row r="142" spans="2:8" s="1" customFormat="1" ht="16.9" customHeight="1">
      <c r="B142" s="33"/>
      <c r="C142" s="196" t="s">
        <v>558</v>
      </c>
      <c r="D142" s="196" t="s">
        <v>1248</v>
      </c>
      <c r="E142" s="18" t="s">
        <v>180</v>
      </c>
      <c r="F142" s="197">
        <v>7.04</v>
      </c>
      <c r="H142" s="33"/>
    </row>
    <row r="143" spans="2:8" s="1" customFormat="1" ht="16.9" customHeight="1">
      <c r="B143" s="33"/>
      <c r="C143" s="196" t="s">
        <v>604</v>
      </c>
      <c r="D143" s="196" t="s">
        <v>1249</v>
      </c>
      <c r="E143" s="18" t="s">
        <v>166</v>
      </c>
      <c r="F143" s="197">
        <v>28.6</v>
      </c>
      <c r="H143" s="33"/>
    </row>
    <row r="144" spans="2:8" s="1" customFormat="1" ht="22.5">
      <c r="B144" s="33"/>
      <c r="C144" s="196" t="s">
        <v>583</v>
      </c>
      <c r="D144" s="196" t="s">
        <v>1250</v>
      </c>
      <c r="E144" s="18" t="s">
        <v>180</v>
      </c>
      <c r="F144" s="197">
        <v>7.04</v>
      </c>
      <c r="H144" s="33"/>
    </row>
    <row r="145" spans="2:8" s="1" customFormat="1" ht="16.9" customHeight="1">
      <c r="B145" s="33"/>
      <c r="C145" s="196" t="s">
        <v>507</v>
      </c>
      <c r="D145" s="196" t="s">
        <v>508</v>
      </c>
      <c r="E145" s="18" t="s">
        <v>180</v>
      </c>
      <c r="F145" s="197">
        <v>7.744</v>
      </c>
      <c r="H145" s="33"/>
    </row>
    <row r="146" spans="2:8" s="1" customFormat="1" ht="16.9" customHeight="1">
      <c r="B146" s="33"/>
      <c r="C146" s="196" t="s">
        <v>906</v>
      </c>
      <c r="D146" s="196" t="s">
        <v>907</v>
      </c>
      <c r="E146" s="18" t="s">
        <v>180</v>
      </c>
      <c r="F146" s="197">
        <v>8.96</v>
      </c>
      <c r="H146" s="33"/>
    </row>
    <row r="147" spans="2:8" s="1" customFormat="1" ht="16.9" customHeight="1">
      <c r="B147" s="33"/>
      <c r="C147" s="192" t="s">
        <v>273</v>
      </c>
      <c r="D147" s="193" t="s">
        <v>274</v>
      </c>
      <c r="E147" s="194" t="s">
        <v>265</v>
      </c>
      <c r="F147" s="195">
        <v>10.4</v>
      </c>
      <c r="H147" s="33"/>
    </row>
    <row r="148" spans="2:8" s="1" customFormat="1" ht="16.9" customHeight="1">
      <c r="B148" s="33"/>
      <c r="C148" s="196" t="s">
        <v>3</v>
      </c>
      <c r="D148" s="196" t="s">
        <v>276</v>
      </c>
      <c r="E148" s="18" t="s">
        <v>3</v>
      </c>
      <c r="F148" s="197">
        <v>10.4</v>
      </c>
      <c r="H148" s="33"/>
    </row>
    <row r="149" spans="2:8" s="1" customFormat="1" ht="16.9" customHeight="1">
      <c r="B149" s="33"/>
      <c r="C149" s="196" t="s">
        <v>3</v>
      </c>
      <c r="D149" s="196" t="s">
        <v>128</v>
      </c>
      <c r="E149" s="18" t="s">
        <v>3</v>
      </c>
      <c r="F149" s="197">
        <v>10.4</v>
      </c>
      <c r="H149" s="33"/>
    </row>
    <row r="150" spans="2:8" s="1" customFormat="1" ht="16.9" customHeight="1">
      <c r="B150" s="33"/>
      <c r="C150" s="198" t="s">
        <v>1231</v>
      </c>
      <c r="H150" s="33"/>
    </row>
    <row r="151" spans="2:8" s="1" customFormat="1" ht="16.9" customHeight="1">
      <c r="B151" s="33"/>
      <c r="C151" s="196" t="s">
        <v>785</v>
      </c>
      <c r="D151" s="196" t="s">
        <v>786</v>
      </c>
      <c r="E151" s="18" t="s">
        <v>265</v>
      </c>
      <c r="F151" s="197">
        <v>10.4</v>
      </c>
      <c r="H151" s="33"/>
    </row>
    <row r="152" spans="2:8" s="1" customFormat="1" ht="16.9" customHeight="1">
      <c r="B152" s="33"/>
      <c r="C152" s="196" t="s">
        <v>1058</v>
      </c>
      <c r="D152" s="196" t="s">
        <v>1233</v>
      </c>
      <c r="E152" s="18" t="s">
        <v>180</v>
      </c>
      <c r="F152" s="197">
        <v>19.49</v>
      </c>
      <c r="H152" s="33"/>
    </row>
    <row r="153" spans="2:8" s="1" customFormat="1" ht="16.9" customHeight="1">
      <c r="B153" s="33"/>
      <c r="C153" s="192" t="s">
        <v>276</v>
      </c>
      <c r="D153" s="193" t="s">
        <v>277</v>
      </c>
      <c r="E153" s="194" t="s">
        <v>265</v>
      </c>
      <c r="F153" s="195">
        <v>10.4</v>
      </c>
      <c r="H153" s="33"/>
    </row>
    <row r="154" spans="2:8" s="1" customFormat="1" ht="16.9" customHeight="1">
      <c r="B154" s="33"/>
      <c r="C154" s="196" t="s">
        <v>3</v>
      </c>
      <c r="D154" s="196" t="s">
        <v>1195</v>
      </c>
      <c r="E154" s="18" t="s">
        <v>3</v>
      </c>
      <c r="F154" s="197">
        <v>5.2</v>
      </c>
      <c r="H154" s="33"/>
    </row>
    <row r="155" spans="2:8" s="1" customFormat="1" ht="16.9" customHeight="1">
      <c r="B155" s="33"/>
      <c r="C155" s="196" t="s">
        <v>3</v>
      </c>
      <c r="D155" s="196" t="s">
        <v>1195</v>
      </c>
      <c r="E155" s="18" t="s">
        <v>3</v>
      </c>
      <c r="F155" s="197">
        <v>5.2</v>
      </c>
      <c r="H155" s="33"/>
    </row>
    <row r="156" spans="2:8" s="1" customFormat="1" ht="16.9" customHeight="1">
      <c r="B156" s="33"/>
      <c r="C156" s="196" t="s">
        <v>3</v>
      </c>
      <c r="D156" s="196" t="s">
        <v>128</v>
      </c>
      <c r="E156" s="18" t="s">
        <v>3</v>
      </c>
      <c r="F156" s="197">
        <v>10.4</v>
      </c>
      <c r="H156" s="33"/>
    </row>
    <row r="157" spans="2:8" s="1" customFormat="1" ht="16.9" customHeight="1">
      <c r="B157" s="33"/>
      <c r="C157" s="198" t="s">
        <v>1231</v>
      </c>
      <c r="H157" s="33"/>
    </row>
    <row r="158" spans="2:8" s="1" customFormat="1" ht="22.5">
      <c r="B158" s="33"/>
      <c r="C158" s="196" t="s">
        <v>1021</v>
      </c>
      <c r="D158" s="196" t="s">
        <v>1251</v>
      </c>
      <c r="E158" s="18" t="s">
        <v>180</v>
      </c>
      <c r="F158" s="197">
        <v>9.5</v>
      </c>
      <c r="H158" s="33"/>
    </row>
    <row r="159" spans="2:8" s="1" customFormat="1" ht="16.9" customHeight="1">
      <c r="B159" s="33"/>
      <c r="C159" s="192" t="s">
        <v>279</v>
      </c>
      <c r="D159" s="193" t="s">
        <v>280</v>
      </c>
      <c r="E159" s="194" t="s">
        <v>166</v>
      </c>
      <c r="F159" s="195">
        <v>2.358</v>
      </c>
      <c r="H159" s="33"/>
    </row>
    <row r="160" spans="2:8" s="1" customFormat="1" ht="16.9" customHeight="1">
      <c r="B160" s="33"/>
      <c r="C160" s="196" t="s">
        <v>3</v>
      </c>
      <c r="D160" s="196" t="s">
        <v>1205</v>
      </c>
      <c r="E160" s="18" t="s">
        <v>3</v>
      </c>
      <c r="F160" s="197">
        <v>2.358</v>
      </c>
      <c r="H160" s="33"/>
    </row>
    <row r="161" spans="2:8" s="1" customFormat="1" ht="16.9" customHeight="1">
      <c r="B161" s="33"/>
      <c r="C161" s="198" t="s">
        <v>1231</v>
      </c>
      <c r="H161" s="33"/>
    </row>
    <row r="162" spans="2:8" s="1" customFormat="1" ht="16.9" customHeight="1">
      <c r="B162" s="33"/>
      <c r="C162" s="196" t="s">
        <v>511</v>
      </c>
      <c r="D162" s="196" t="s">
        <v>1252</v>
      </c>
      <c r="E162" s="18" t="s">
        <v>166</v>
      </c>
      <c r="F162" s="197">
        <v>2.358</v>
      </c>
      <c r="H162" s="33"/>
    </row>
    <row r="163" spans="2:8" s="1" customFormat="1" ht="16.9" customHeight="1">
      <c r="B163" s="33"/>
      <c r="C163" s="196" t="s">
        <v>891</v>
      </c>
      <c r="D163" s="196" t="s">
        <v>1253</v>
      </c>
      <c r="E163" s="18" t="s">
        <v>166</v>
      </c>
      <c r="F163" s="197">
        <v>2.358</v>
      </c>
      <c r="H163" s="33"/>
    </row>
    <row r="164" spans="2:8" s="1" customFormat="1" ht="16.9" customHeight="1">
      <c r="B164" s="33"/>
      <c r="C164" s="196" t="s">
        <v>896</v>
      </c>
      <c r="D164" s="196" t="s">
        <v>897</v>
      </c>
      <c r="E164" s="18" t="s">
        <v>166</v>
      </c>
      <c r="F164" s="197">
        <v>2.358</v>
      </c>
      <c r="H164" s="33"/>
    </row>
    <row r="165" spans="2:8" s="1" customFormat="1" ht="16.9" customHeight="1">
      <c r="B165" s="33"/>
      <c r="C165" s="192" t="s">
        <v>282</v>
      </c>
      <c r="D165" s="193" t="s">
        <v>283</v>
      </c>
      <c r="E165" s="194" t="s">
        <v>166</v>
      </c>
      <c r="F165" s="195">
        <v>16.034</v>
      </c>
      <c r="H165" s="33"/>
    </row>
    <row r="166" spans="2:8" s="1" customFormat="1" ht="16.9" customHeight="1">
      <c r="B166" s="33"/>
      <c r="C166" s="196" t="s">
        <v>3</v>
      </c>
      <c r="D166" s="196" t="s">
        <v>1254</v>
      </c>
      <c r="E166" s="18" t="s">
        <v>3</v>
      </c>
      <c r="F166" s="197">
        <v>10.632</v>
      </c>
      <c r="H166" s="33"/>
    </row>
    <row r="167" spans="2:8" s="1" customFormat="1" ht="16.9" customHeight="1">
      <c r="B167" s="33"/>
      <c r="C167" s="196" t="s">
        <v>3</v>
      </c>
      <c r="D167" s="196" t="s">
        <v>1255</v>
      </c>
      <c r="E167" s="18" t="s">
        <v>3</v>
      </c>
      <c r="F167" s="197">
        <v>6</v>
      </c>
      <c r="H167" s="33"/>
    </row>
    <row r="168" spans="2:8" s="1" customFormat="1" ht="16.9" customHeight="1">
      <c r="B168" s="33"/>
      <c r="C168" s="196" t="s">
        <v>3</v>
      </c>
      <c r="D168" s="196" t="s">
        <v>1256</v>
      </c>
      <c r="E168" s="18" t="s">
        <v>3</v>
      </c>
      <c r="F168" s="197">
        <v>-0.598</v>
      </c>
      <c r="H168" s="33"/>
    </row>
    <row r="169" spans="2:8" s="1" customFormat="1" ht="16.9" customHeight="1">
      <c r="B169" s="33"/>
      <c r="C169" s="196" t="s">
        <v>3</v>
      </c>
      <c r="D169" s="196" t="s">
        <v>128</v>
      </c>
      <c r="E169" s="18" t="s">
        <v>3</v>
      </c>
      <c r="F169" s="197">
        <v>16.034</v>
      </c>
      <c r="H169" s="33"/>
    </row>
    <row r="170" spans="2:8" s="1" customFormat="1" ht="16.9" customHeight="1">
      <c r="B170" s="33"/>
      <c r="C170" s="198" t="s">
        <v>1231</v>
      </c>
      <c r="H170" s="33"/>
    </row>
    <row r="171" spans="2:8" s="1" customFormat="1" ht="16.9" customHeight="1">
      <c r="B171" s="33"/>
      <c r="C171" s="196" t="s">
        <v>518</v>
      </c>
      <c r="D171" s="196" t="s">
        <v>1257</v>
      </c>
      <c r="E171" s="18" t="s">
        <v>166</v>
      </c>
      <c r="F171" s="197">
        <v>16.034</v>
      </c>
      <c r="H171" s="33"/>
    </row>
    <row r="172" spans="2:8" s="1" customFormat="1" ht="16.9" customHeight="1">
      <c r="B172" s="33"/>
      <c r="C172" s="196" t="s">
        <v>523</v>
      </c>
      <c r="D172" s="196" t="s">
        <v>1258</v>
      </c>
      <c r="E172" s="18" t="s">
        <v>166</v>
      </c>
      <c r="F172" s="197">
        <v>16.034</v>
      </c>
      <c r="H172" s="33"/>
    </row>
    <row r="173" spans="2:8" s="1" customFormat="1" ht="16.9" customHeight="1">
      <c r="B173" s="33"/>
      <c r="C173" s="196" t="s">
        <v>1052</v>
      </c>
      <c r="D173" s="196" t="s">
        <v>1259</v>
      </c>
      <c r="E173" s="18" t="s">
        <v>166</v>
      </c>
      <c r="F173" s="197">
        <v>36.922</v>
      </c>
      <c r="H173" s="33"/>
    </row>
    <row r="174" spans="2:8" s="1" customFormat="1" ht="16.9" customHeight="1">
      <c r="B174" s="33"/>
      <c r="C174" s="196" t="s">
        <v>501</v>
      </c>
      <c r="D174" s="196" t="s">
        <v>502</v>
      </c>
      <c r="E174" s="18" t="s">
        <v>180</v>
      </c>
      <c r="F174" s="197">
        <v>21.165</v>
      </c>
      <c r="H174" s="33"/>
    </row>
    <row r="175" spans="2:8" s="1" customFormat="1" ht="16.9" customHeight="1">
      <c r="B175" s="33"/>
      <c r="C175" s="192" t="s">
        <v>285</v>
      </c>
      <c r="D175" s="193" t="s">
        <v>286</v>
      </c>
      <c r="E175" s="194" t="s">
        <v>265</v>
      </c>
      <c r="F175" s="195">
        <v>5.24</v>
      </c>
      <c r="H175" s="33"/>
    </row>
    <row r="176" spans="2:8" s="1" customFormat="1" ht="16.9" customHeight="1">
      <c r="B176" s="33"/>
      <c r="C176" s="196" t="s">
        <v>3</v>
      </c>
      <c r="D176" s="196" t="s">
        <v>1224</v>
      </c>
      <c r="E176" s="18" t="s">
        <v>3</v>
      </c>
      <c r="F176" s="197">
        <v>5.24</v>
      </c>
      <c r="H176" s="33"/>
    </row>
    <row r="177" spans="2:8" s="1" customFormat="1" ht="16.9" customHeight="1">
      <c r="B177" s="33"/>
      <c r="C177" s="198" t="s">
        <v>1231</v>
      </c>
      <c r="H177" s="33"/>
    </row>
    <row r="178" spans="2:8" s="1" customFormat="1" ht="16.9" customHeight="1">
      <c r="B178" s="33"/>
      <c r="C178" s="196" t="s">
        <v>486</v>
      </c>
      <c r="D178" s="196" t="s">
        <v>1248</v>
      </c>
      <c r="E178" s="18" t="s">
        <v>180</v>
      </c>
      <c r="F178" s="197">
        <v>7.04</v>
      </c>
      <c r="H178" s="33"/>
    </row>
    <row r="179" spans="2:8" s="1" customFormat="1" ht="16.9" customHeight="1">
      <c r="B179" s="33"/>
      <c r="C179" s="196" t="s">
        <v>558</v>
      </c>
      <c r="D179" s="196" t="s">
        <v>1248</v>
      </c>
      <c r="E179" s="18" t="s">
        <v>180</v>
      </c>
      <c r="F179" s="197">
        <v>7.04</v>
      </c>
      <c r="H179" s="33"/>
    </row>
    <row r="180" spans="2:8" s="1" customFormat="1" ht="22.5">
      <c r="B180" s="33"/>
      <c r="C180" s="196" t="s">
        <v>583</v>
      </c>
      <c r="D180" s="196" t="s">
        <v>1250</v>
      </c>
      <c r="E180" s="18" t="s">
        <v>180</v>
      </c>
      <c r="F180" s="197">
        <v>7.04</v>
      </c>
      <c r="H180" s="33"/>
    </row>
    <row r="181" spans="2:8" s="1" customFormat="1" ht="16.9" customHeight="1">
      <c r="B181" s="33"/>
      <c r="C181" s="196" t="s">
        <v>507</v>
      </c>
      <c r="D181" s="196" t="s">
        <v>508</v>
      </c>
      <c r="E181" s="18" t="s">
        <v>180</v>
      </c>
      <c r="F181" s="197">
        <v>7.744</v>
      </c>
      <c r="H181" s="33"/>
    </row>
    <row r="182" spans="2:8" s="1" customFormat="1" ht="16.9" customHeight="1">
      <c r="B182" s="33"/>
      <c r="C182" s="196" t="s">
        <v>906</v>
      </c>
      <c r="D182" s="196" t="s">
        <v>907</v>
      </c>
      <c r="E182" s="18" t="s">
        <v>180</v>
      </c>
      <c r="F182" s="197">
        <v>8.96</v>
      </c>
      <c r="H182" s="33"/>
    </row>
    <row r="183" spans="2:8" s="1" customFormat="1" ht="16.9" customHeight="1">
      <c r="B183" s="33"/>
      <c r="C183" s="192" t="s">
        <v>288</v>
      </c>
      <c r="D183" s="193" t="s">
        <v>289</v>
      </c>
      <c r="E183" s="194" t="s">
        <v>166</v>
      </c>
      <c r="F183" s="195">
        <v>1.92</v>
      </c>
      <c r="H183" s="33"/>
    </row>
    <row r="184" spans="2:8" s="1" customFormat="1" ht="16.9" customHeight="1">
      <c r="B184" s="33"/>
      <c r="C184" s="196" t="s">
        <v>3</v>
      </c>
      <c r="D184" s="196" t="s">
        <v>1227</v>
      </c>
      <c r="E184" s="18" t="s">
        <v>3</v>
      </c>
      <c r="F184" s="197">
        <v>1.92</v>
      </c>
      <c r="H184" s="33"/>
    </row>
    <row r="185" spans="2:8" s="1" customFormat="1" ht="16.9" customHeight="1">
      <c r="B185" s="33"/>
      <c r="C185" s="198" t="s">
        <v>1231</v>
      </c>
      <c r="H185" s="33"/>
    </row>
    <row r="186" spans="2:8" s="1" customFormat="1" ht="22.5">
      <c r="B186" s="33"/>
      <c r="C186" s="196" t="s">
        <v>593</v>
      </c>
      <c r="D186" s="196" t="s">
        <v>1250</v>
      </c>
      <c r="E186" s="18" t="s">
        <v>180</v>
      </c>
      <c r="F186" s="197">
        <v>1.92</v>
      </c>
      <c r="H186" s="33"/>
    </row>
    <row r="187" spans="2:8" s="1" customFormat="1" ht="16.9" customHeight="1">
      <c r="B187" s="33"/>
      <c r="C187" s="196" t="s">
        <v>841</v>
      </c>
      <c r="D187" s="196" t="s">
        <v>1260</v>
      </c>
      <c r="E187" s="18" t="s">
        <v>180</v>
      </c>
      <c r="F187" s="197">
        <v>1.92</v>
      </c>
      <c r="H187" s="33"/>
    </row>
    <row r="188" spans="2:8" s="1" customFormat="1" ht="16.9" customHeight="1">
      <c r="B188" s="33"/>
      <c r="C188" s="196" t="s">
        <v>906</v>
      </c>
      <c r="D188" s="196" t="s">
        <v>907</v>
      </c>
      <c r="E188" s="18" t="s">
        <v>180</v>
      </c>
      <c r="F188" s="197">
        <v>8.96</v>
      </c>
      <c r="H188" s="33"/>
    </row>
    <row r="189" spans="2:8" s="1" customFormat="1" ht="16.9" customHeight="1">
      <c r="B189" s="33"/>
      <c r="C189" s="192" t="s">
        <v>291</v>
      </c>
      <c r="D189" s="193" t="s">
        <v>292</v>
      </c>
      <c r="E189" s="194" t="s">
        <v>166</v>
      </c>
      <c r="F189" s="195">
        <v>6.288</v>
      </c>
      <c r="H189" s="33"/>
    </row>
    <row r="190" spans="2:8" s="1" customFormat="1" ht="16.9" customHeight="1">
      <c r="B190" s="33"/>
      <c r="C190" s="196" t="s">
        <v>3</v>
      </c>
      <c r="D190" s="196" t="s">
        <v>293</v>
      </c>
      <c r="E190" s="18" t="s">
        <v>3</v>
      </c>
      <c r="F190" s="197">
        <v>6.288</v>
      </c>
      <c r="H190" s="33"/>
    </row>
    <row r="191" spans="2:8" s="1" customFormat="1" ht="16.9" customHeight="1">
      <c r="B191" s="33"/>
      <c r="C191" s="198" t="s">
        <v>1231</v>
      </c>
      <c r="H191" s="33"/>
    </row>
    <row r="192" spans="2:8" s="1" customFormat="1" ht="16.9" customHeight="1">
      <c r="B192" s="33"/>
      <c r="C192" s="196" t="s">
        <v>684</v>
      </c>
      <c r="D192" s="196" t="s">
        <v>1261</v>
      </c>
      <c r="E192" s="18" t="s">
        <v>166</v>
      </c>
      <c r="F192" s="197">
        <v>12.576</v>
      </c>
      <c r="H192" s="33"/>
    </row>
    <row r="193" spans="2:8" s="1" customFormat="1" ht="16.9" customHeight="1">
      <c r="B193" s="33"/>
      <c r="C193" s="196" t="s">
        <v>737</v>
      </c>
      <c r="D193" s="196" t="s">
        <v>1262</v>
      </c>
      <c r="E193" s="18" t="s">
        <v>166</v>
      </c>
      <c r="F193" s="197">
        <v>6.288</v>
      </c>
      <c r="H193" s="33"/>
    </row>
    <row r="194" spans="2:8" s="1" customFormat="1" ht="16.9" customHeight="1">
      <c r="B194" s="33"/>
      <c r="C194" s="196" t="s">
        <v>794</v>
      </c>
      <c r="D194" s="196" t="s">
        <v>1263</v>
      </c>
      <c r="E194" s="18" t="s">
        <v>166</v>
      </c>
      <c r="F194" s="197">
        <v>6.288</v>
      </c>
      <c r="H194" s="33"/>
    </row>
    <row r="195" spans="2:8" s="1" customFormat="1" ht="16.9" customHeight="1">
      <c r="B195" s="33"/>
      <c r="C195" s="196" t="s">
        <v>1052</v>
      </c>
      <c r="D195" s="196" t="s">
        <v>1259</v>
      </c>
      <c r="E195" s="18" t="s">
        <v>166</v>
      </c>
      <c r="F195" s="197">
        <v>36.922</v>
      </c>
      <c r="H195" s="33"/>
    </row>
    <row r="196" spans="2:8" s="1" customFormat="1" ht="16.9" customHeight="1">
      <c r="B196" s="33"/>
      <c r="C196" s="192" t="s">
        <v>294</v>
      </c>
      <c r="D196" s="193" t="s">
        <v>295</v>
      </c>
      <c r="E196" s="194" t="s">
        <v>166</v>
      </c>
      <c r="F196" s="195">
        <v>145.075</v>
      </c>
      <c r="H196" s="33"/>
    </row>
    <row r="197" spans="2:8" s="1" customFormat="1" ht="16.9" customHeight="1">
      <c r="B197" s="33"/>
      <c r="C197" s="196" t="s">
        <v>3</v>
      </c>
      <c r="D197" s="196" t="s">
        <v>1228</v>
      </c>
      <c r="E197" s="18" t="s">
        <v>3</v>
      </c>
      <c r="F197" s="197">
        <v>98.07</v>
      </c>
      <c r="H197" s="33"/>
    </row>
    <row r="198" spans="2:8" s="1" customFormat="1" ht="16.9" customHeight="1">
      <c r="B198" s="33"/>
      <c r="C198" s="196" t="s">
        <v>3</v>
      </c>
      <c r="D198" s="196" t="s">
        <v>1229</v>
      </c>
      <c r="E198" s="18" t="s">
        <v>3</v>
      </c>
      <c r="F198" s="197">
        <v>47.005</v>
      </c>
      <c r="H198" s="33"/>
    </row>
    <row r="199" spans="2:8" s="1" customFormat="1" ht="16.9" customHeight="1">
      <c r="B199" s="33"/>
      <c r="C199" s="196" t="s">
        <v>3</v>
      </c>
      <c r="D199" s="196" t="s">
        <v>128</v>
      </c>
      <c r="E199" s="18" t="s">
        <v>3</v>
      </c>
      <c r="F199" s="197">
        <v>145.075</v>
      </c>
      <c r="H199" s="33"/>
    </row>
    <row r="200" spans="2:8" s="1" customFormat="1" ht="16.9" customHeight="1">
      <c r="B200" s="33"/>
      <c r="C200" s="198" t="s">
        <v>1231</v>
      </c>
      <c r="H200" s="33"/>
    </row>
    <row r="201" spans="2:8" s="1" customFormat="1" ht="16.9" customHeight="1">
      <c r="B201" s="33"/>
      <c r="C201" s="196" t="s">
        <v>415</v>
      </c>
      <c r="D201" s="196" t="s">
        <v>1264</v>
      </c>
      <c r="E201" s="18" t="s">
        <v>119</v>
      </c>
      <c r="F201" s="197">
        <v>10.736</v>
      </c>
      <c r="H201" s="33"/>
    </row>
    <row r="202" spans="2:8" s="1" customFormat="1" ht="22.5">
      <c r="B202" s="33"/>
      <c r="C202" s="196" t="s">
        <v>428</v>
      </c>
      <c r="D202" s="196" t="s">
        <v>1265</v>
      </c>
      <c r="E202" s="18" t="s">
        <v>166</v>
      </c>
      <c r="F202" s="197">
        <v>145.075</v>
      </c>
      <c r="H202" s="33"/>
    </row>
    <row r="203" spans="2:8" s="1" customFormat="1" ht="16.9" customHeight="1">
      <c r="B203" s="33"/>
      <c r="C203" s="196" t="s">
        <v>423</v>
      </c>
      <c r="D203" s="196" t="s">
        <v>1266</v>
      </c>
      <c r="E203" s="18" t="s">
        <v>237</v>
      </c>
      <c r="F203" s="197">
        <v>1.172</v>
      </c>
      <c r="H203" s="33"/>
    </row>
    <row r="204" spans="2:8" s="1" customFormat="1" ht="16.9" customHeight="1">
      <c r="B204" s="33"/>
      <c r="C204" s="196" t="s">
        <v>705</v>
      </c>
      <c r="D204" s="196" t="s">
        <v>1267</v>
      </c>
      <c r="E204" s="18" t="s">
        <v>166</v>
      </c>
      <c r="F204" s="197">
        <v>145.075</v>
      </c>
      <c r="H204" s="33"/>
    </row>
    <row r="205" spans="2:8" s="1" customFormat="1" ht="16.9" customHeight="1">
      <c r="B205" s="33"/>
      <c r="C205" s="196" t="s">
        <v>695</v>
      </c>
      <c r="D205" s="196" t="s">
        <v>1268</v>
      </c>
      <c r="E205" s="18" t="s">
        <v>166</v>
      </c>
      <c r="F205" s="197">
        <v>145.075</v>
      </c>
      <c r="H205" s="33"/>
    </row>
    <row r="206" spans="2:8" s="1" customFormat="1" ht="16.9" customHeight="1">
      <c r="B206" s="33"/>
      <c r="C206" s="196" t="s">
        <v>432</v>
      </c>
      <c r="D206" s="196" t="s">
        <v>1269</v>
      </c>
      <c r="E206" s="18" t="s">
        <v>166</v>
      </c>
      <c r="F206" s="197">
        <v>145.075</v>
      </c>
      <c r="H206" s="33"/>
    </row>
    <row r="207" spans="2:8" s="1" customFormat="1" ht="7.35" customHeight="1">
      <c r="B207" s="42"/>
      <c r="C207" s="43"/>
      <c r="D207" s="43"/>
      <c r="E207" s="43"/>
      <c r="F207" s="43"/>
      <c r="G207" s="43"/>
      <c r="H207" s="33"/>
    </row>
    <row r="208" s="1" customFormat="1" ht="11.25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99" customWidth="1"/>
    <col min="2" max="2" width="1.7109375" style="199" customWidth="1"/>
    <col min="3" max="4" width="5.00390625" style="199" customWidth="1"/>
    <col min="5" max="5" width="11.7109375" style="199" customWidth="1"/>
    <col min="6" max="6" width="9.140625" style="199" customWidth="1"/>
    <col min="7" max="7" width="5.00390625" style="199" customWidth="1"/>
    <col min="8" max="8" width="77.8515625" style="199" customWidth="1"/>
    <col min="9" max="10" width="20.00390625" style="199" customWidth="1"/>
    <col min="11" max="11" width="1.7109375" style="199" customWidth="1"/>
  </cols>
  <sheetData>
    <row r="1" ht="37.5" customHeight="1"/>
    <row r="2" spans="2:11" ht="7.5" customHeight="1">
      <c r="B2" s="200"/>
      <c r="C2" s="201"/>
      <c r="D2" s="201"/>
      <c r="E2" s="201"/>
      <c r="F2" s="201"/>
      <c r="G2" s="201"/>
      <c r="H2" s="201"/>
      <c r="I2" s="201"/>
      <c r="J2" s="201"/>
      <c r="K2" s="202"/>
    </row>
    <row r="3" spans="2:11" s="16" customFormat="1" ht="45" customHeight="1">
      <c r="B3" s="203"/>
      <c r="C3" s="328" t="s">
        <v>1270</v>
      </c>
      <c r="D3" s="328"/>
      <c r="E3" s="328"/>
      <c r="F3" s="328"/>
      <c r="G3" s="328"/>
      <c r="H3" s="328"/>
      <c r="I3" s="328"/>
      <c r="J3" s="328"/>
      <c r="K3" s="204"/>
    </row>
    <row r="4" spans="2:11" ht="25.5" customHeight="1">
      <c r="B4" s="205"/>
      <c r="C4" s="327" t="s">
        <v>1271</v>
      </c>
      <c r="D4" s="327"/>
      <c r="E4" s="327"/>
      <c r="F4" s="327"/>
      <c r="G4" s="327"/>
      <c r="H4" s="327"/>
      <c r="I4" s="327"/>
      <c r="J4" s="327"/>
      <c r="K4" s="206"/>
    </row>
    <row r="5" spans="2:11" ht="5.25" customHeight="1">
      <c r="B5" s="205"/>
      <c r="C5" s="207"/>
      <c r="D5" s="207"/>
      <c r="E5" s="207"/>
      <c r="F5" s="207"/>
      <c r="G5" s="207"/>
      <c r="H5" s="207"/>
      <c r="I5" s="207"/>
      <c r="J5" s="207"/>
      <c r="K5" s="206"/>
    </row>
    <row r="6" spans="2:11" ht="15" customHeight="1">
      <c r="B6" s="205"/>
      <c r="C6" s="326" t="s">
        <v>1272</v>
      </c>
      <c r="D6" s="326"/>
      <c r="E6" s="326"/>
      <c r="F6" s="326"/>
      <c r="G6" s="326"/>
      <c r="H6" s="326"/>
      <c r="I6" s="326"/>
      <c r="J6" s="326"/>
      <c r="K6" s="206"/>
    </row>
    <row r="7" spans="2:11" ht="15" customHeight="1">
      <c r="B7" s="209"/>
      <c r="C7" s="326" t="s">
        <v>1273</v>
      </c>
      <c r="D7" s="326"/>
      <c r="E7" s="326"/>
      <c r="F7" s="326"/>
      <c r="G7" s="326"/>
      <c r="H7" s="326"/>
      <c r="I7" s="326"/>
      <c r="J7" s="326"/>
      <c r="K7" s="206"/>
    </row>
    <row r="8" spans="2:11" ht="12.75" customHeight="1">
      <c r="B8" s="209"/>
      <c r="C8" s="208"/>
      <c r="D8" s="208"/>
      <c r="E8" s="208"/>
      <c r="F8" s="208"/>
      <c r="G8" s="208"/>
      <c r="H8" s="208"/>
      <c r="I8" s="208"/>
      <c r="J8" s="208"/>
      <c r="K8" s="206"/>
    </row>
    <row r="9" spans="2:11" ht="15" customHeight="1">
      <c r="B9" s="209"/>
      <c r="C9" s="326" t="s">
        <v>1274</v>
      </c>
      <c r="D9" s="326"/>
      <c r="E9" s="326"/>
      <c r="F9" s="326"/>
      <c r="G9" s="326"/>
      <c r="H9" s="326"/>
      <c r="I9" s="326"/>
      <c r="J9" s="326"/>
      <c r="K9" s="206"/>
    </row>
    <row r="10" spans="2:11" ht="15" customHeight="1">
      <c r="B10" s="209"/>
      <c r="C10" s="208"/>
      <c r="D10" s="326" t="s">
        <v>1275</v>
      </c>
      <c r="E10" s="326"/>
      <c r="F10" s="326"/>
      <c r="G10" s="326"/>
      <c r="H10" s="326"/>
      <c r="I10" s="326"/>
      <c r="J10" s="326"/>
      <c r="K10" s="206"/>
    </row>
    <row r="11" spans="2:11" ht="15" customHeight="1">
      <c r="B11" s="209"/>
      <c r="C11" s="210"/>
      <c r="D11" s="326" t="s">
        <v>1276</v>
      </c>
      <c r="E11" s="326"/>
      <c r="F11" s="326"/>
      <c r="G11" s="326"/>
      <c r="H11" s="326"/>
      <c r="I11" s="326"/>
      <c r="J11" s="326"/>
      <c r="K11" s="206"/>
    </row>
    <row r="12" spans="2:11" ht="15" customHeight="1">
      <c r="B12" s="209"/>
      <c r="C12" s="210"/>
      <c r="D12" s="208"/>
      <c r="E12" s="208"/>
      <c r="F12" s="208"/>
      <c r="G12" s="208"/>
      <c r="H12" s="208"/>
      <c r="I12" s="208"/>
      <c r="J12" s="208"/>
      <c r="K12" s="206"/>
    </row>
    <row r="13" spans="2:11" ht="15" customHeight="1">
      <c r="B13" s="209"/>
      <c r="C13" s="210"/>
      <c r="D13" s="211" t="s">
        <v>1277</v>
      </c>
      <c r="E13" s="208"/>
      <c r="F13" s="208"/>
      <c r="G13" s="208"/>
      <c r="H13" s="208"/>
      <c r="I13" s="208"/>
      <c r="J13" s="208"/>
      <c r="K13" s="206"/>
    </row>
    <row r="14" spans="2:11" ht="12.75" customHeight="1">
      <c r="B14" s="209"/>
      <c r="C14" s="210"/>
      <c r="D14" s="210"/>
      <c r="E14" s="210"/>
      <c r="F14" s="210"/>
      <c r="G14" s="210"/>
      <c r="H14" s="210"/>
      <c r="I14" s="210"/>
      <c r="J14" s="210"/>
      <c r="K14" s="206"/>
    </row>
    <row r="15" spans="2:11" ht="15" customHeight="1">
      <c r="B15" s="209"/>
      <c r="C15" s="210"/>
      <c r="D15" s="326" t="s">
        <v>1278</v>
      </c>
      <c r="E15" s="326"/>
      <c r="F15" s="326"/>
      <c r="G15" s="326"/>
      <c r="H15" s="326"/>
      <c r="I15" s="326"/>
      <c r="J15" s="326"/>
      <c r="K15" s="206"/>
    </row>
    <row r="16" spans="2:11" ht="15" customHeight="1">
      <c r="B16" s="209"/>
      <c r="C16" s="210"/>
      <c r="D16" s="326" t="s">
        <v>1279</v>
      </c>
      <c r="E16" s="326"/>
      <c r="F16" s="326"/>
      <c r="G16" s="326"/>
      <c r="H16" s="326"/>
      <c r="I16" s="326"/>
      <c r="J16" s="326"/>
      <c r="K16" s="206"/>
    </row>
    <row r="17" spans="2:11" ht="15" customHeight="1">
      <c r="B17" s="209"/>
      <c r="C17" s="210"/>
      <c r="D17" s="326" t="s">
        <v>1280</v>
      </c>
      <c r="E17" s="326"/>
      <c r="F17" s="326"/>
      <c r="G17" s="326"/>
      <c r="H17" s="326"/>
      <c r="I17" s="326"/>
      <c r="J17" s="326"/>
      <c r="K17" s="206"/>
    </row>
    <row r="18" spans="2:11" ht="15" customHeight="1">
      <c r="B18" s="209"/>
      <c r="C18" s="210"/>
      <c r="D18" s="210"/>
      <c r="E18" s="212" t="s">
        <v>80</v>
      </c>
      <c r="F18" s="326" t="s">
        <v>1281</v>
      </c>
      <c r="G18" s="326"/>
      <c r="H18" s="326"/>
      <c r="I18" s="326"/>
      <c r="J18" s="326"/>
      <c r="K18" s="206"/>
    </row>
    <row r="19" spans="2:11" ht="15" customHeight="1">
      <c r="B19" s="209"/>
      <c r="C19" s="210"/>
      <c r="D19" s="210"/>
      <c r="E19" s="212" t="s">
        <v>1282</v>
      </c>
      <c r="F19" s="326" t="s">
        <v>1283</v>
      </c>
      <c r="G19" s="326"/>
      <c r="H19" s="326"/>
      <c r="I19" s="326"/>
      <c r="J19" s="326"/>
      <c r="K19" s="206"/>
    </row>
    <row r="20" spans="2:11" ht="15" customHeight="1">
      <c r="B20" s="209"/>
      <c r="C20" s="210"/>
      <c r="D20" s="210"/>
      <c r="E20" s="212" t="s">
        <v>1284</v>
      </c>
      <c r="F20" s="326" t="s">
        <v>1285</v>
      </c>
      <c r="G20" s="326"/>
      <c r="H20" s="326"/>
      <c r="I20" s="326"/>
      <c r="J20" s="326"/>
      <c r="K20" s="206"/>
    </row>
    <row r="21" spans="2:11" ht="15" customHeight="1">
      <c r="B21" s="209"/>
      <c r="C21" s="210"/>
      <c r="D21" s="210"/>
      <c r="E21" s="212" t="s">
        <v>1286</v>
      </c>
      <c r="F21" s="326" t="s">
        <v>1287</v>
      </c>
      <c r="G21" s="326"/>
      <c r="H21" s="326"/>
      <c r="I21" s="326"/>
      <c r="J21" s="326"/>
      <c r="K21" s="206"/>
    </row>
    <row r="22" spans="2:11" ht="15" customHeight="1">
      <c r="B22" s="209"/>
      <c r="C22" s="210"/>
      <c r="D22" s="210"/>
      <c r="E22" s="212" t="s">
        <v>1288</v>
      </c>
      <c r="F22" s="326" t="s">
        <v>1289</v>
      </c>
      <c r="G22" s="326"/>
      <c r="H22" s="326"/>
      <c r="I22" s="326"/>
      <c r="J22" s="326"/>
      <c r="K22" s="206"/>
    </row>
    <row r="23" spans="2:11" ht="15" customHeight="1">
      <c r="B23" s="209"/>
      <c r="C23" s="210"/>
      <c r="D23" s="210"/>
      <c r="E23" s="212" t="s">
        <v>1290</v>
      </c>
      <c r="F23" s="326" t="s">
        <v>1291</v>
      </c>
      <c r="G23" s="326"/>
      <c r="H23" s="326"/>
      <c r="I23" s="326"/>
      <c r="J23" s="326"/>
      <c r="K23" s="206"/>
    </row>
    <row r="24" spans="2:11" ht="12.75" customHeight="1">
      <c r="B24" s="209"/>
      <c r="C24" s="210"/>
      <c r="D24" s="210"/>
      <c r="E24" s="210"/>
      <c r="F24" s="210"/>
      <c r="G24" s="210"/>
      <c r="H24" s="210"/>
      <c r="I24" s="210"/>
      <c r="J24" s="210"/>
      <c r="K24" s="206"/>
    </row>
    <row r="25" spans="2:11" ht="15" customHeight="1">
      <c r="B25" s="209"/>
      <c r="C25" s="326" t="s">
        <v>1292</v>
      </c>
      <c r="D25" s="326"/>
      <c r="E25" s="326"/>
      <c r="F25" s="326"/>
      <c r="G25" s="326"/>
      <c r="H25" s="326"/>
      <c r="I25" s="326"/>
      <c r="J25" s="326"/>
      <c r="K25" s="206"/>
    </row>
    <row r="26" spans="2:11" ht="15" customHeight="1">
      <c r="B26" s="209"/>
      <c r="C26" s="326" t="s">
        <v>1293</v>
      </c>
      <c r="D26" s="326"/>
      <c r="E26" s="326"/>
      <c r="F26" s="326"/>
      <c r="G26" s="326"/>
      <c r="H26" s="326"/>
      <c r="I26" s="326"/>
      <c r="J26" s="326"/>
      <c r="K26" s="206"/>
    </row>
    <row r="27" spans="2:11" ht="15" customHeight="1">
      <c r="B27" s="209"/>
      <c r="C27" s="208"/>
      <c r="D27" s="326" t="s">
        <v>1294</v>
      </c>
      <c r="E27" s="326"/>
      <c r="F27" s="326"/>
      <c r="G27" s="326"/>
      <c r="H27" s="326"/>
      <c r="I27" s="326"/>
      <c r="J27" s="326"/>
      <c r="K27" s="206"/>
    </row>
    <row r="28" spans="2:11" ht="15" customHeight="1">
      <c r="B28" s="209"/>
      <c r="C28" s="210"/>
      <c r="D28" s="326" t="s">
        <v>1295</v>
      </c>
      <c r="E28" s="326"/>
      <c r="F28" s="326"/>
      <c r="G28" s="326"/>
      <c r="H28" s="326"/>
      <c r="I28" s="326"/>
      <c r="J28" s="326"/>
      <c r="K28" s="206"/>
    </row>
    <row r="29" spans="2:11" ht="12.75" customHeight="1">
      <c r="B29" s="209"/>
      <c r="C29" s="210"/>
      <c r="D29" s="210"/>
      <c r="E29" s="210"/>
      <c r="F29" s="210"/>
      <c r="G29" s="210"/>
      <c r="H29" s="210"/>
      <c r="I29" s="210"/>
      <c r="J29" s="210"/>
      <c r="K29" s="206"/>
    </row>
    <row r="30" spans="2:11" ht="15" customHeight="1">
      <c r="B30" s="209"/>
      <c r="C30" s="210"/>
      <c r="D30" s="326" t="s">
        <v>1296</v>
      </c>
      <c r="E30" s="326"/>
      <c r="F30" s="326"/>
      <c r="G30" s="326"/>
      <c r="H30" s="326"/>
      <c r="I30" s="326"/>
      <c r="J30" s="326"/>
      <c r="K30" s="206"/>
    </row>
    <row r="31" spans="2:11" ht="15" customHeight="1">
      <c r="B31" s="209"/>
      <c r="C31" s="210"/>
      <c r="D31" s="326" t="s">
        <v>1297</v>
      </c>
      <c r="E31" s="326"/>
      <c r="F31" s="326"/>
      <c r="G31" s="326"/>
      <c r="H31" s="326"/>
      <c r="I31" s="326"/>
      <c r="J31" s="326"/>
      <c r="K31" s="206"/>
    </row>
    <row r="32" spans="2:11" ht="12.75" customHeight="1">
      <c r="B32" s="209"/>
      <c r="C32" s="210"/>
      <c r="D32" s="210"/>
      <c r="E32" s="210"/>
      <c r="F32" s="210"/>
      <c r="G32" s="210"/>
      <c r="H32" s="210"/>
      <c r="I32" s="210"/>
      <c r="J32" s="210"/>
      <c r="K32" s="206"/>
    </row>
    <row r="33" spans="2:11" ht="15" customHeight="1">
      <c r="B33" s="209"/>
      <c r="C33" s="210"/>
      <c r="D33" s="326" t="s">
        <v>1298</v>
      </c>
      <c r="E33" s="326"/>
      <c r="F33" s="326"/>
      <c r="G33" s="326"/>
      <c r="H33" s="326"/>
      <c r="I33" s="326"/>
      <c r="J33" s="326"/>
      <c r="K33" s="206"/>
    </row>
    <row r="34" spans="2:11" ht="15" customHeight="1">
      <c r="B34" s="209"/>
      <c r="C34" s="210"/>
      <c r="D34" s="326" t="s">
        <v>1299</v>
      </c>
      <c r="E34" s="326"/>
      <c r="F34" s="326"/>
      <c r="G34" s="326"/>
      <c r="H34" s="326"/>
      <c r="I34" s="326"/>
      <c r="J34" s="326"/>
      <c r="K34" s="206"/>
    </row>
    <row r="35" spans="2:11" ht="15" customHeight="1">
      <c r="B35" s="209"/>
      <c r="C35" s="210"/>
      <c r="D35" s="326" t="s">
        <v>1300</v>
      </c>
      <c r="E35" s="326"/>
      <c r="F35" s="326"/>
      <c r="G35" s="326"/>
      <c r="H35" s="326"/>
      <c r="I35" s="326"/>
      <c r="J35" s="326"/>
      <c r="K35" s="206"/>
    </row>
    <row r="36" spans="2:11" ht="15" customHeight="1">
      <c r="B36" s="209"/>
      <c r="C36" s="210"/>
      <c r="D36" s="208"/>
      <c r="E36" s="211" t="s">
        <v>99</v>
      </c>
      <c r="F36" s="208"/>
      <c r="G36" s="326" t="s">
        <v>1301</v>
      </c>
      <c r="H36" s="326"/>
      <c r="I36" s="326"/>
      <c r="J36" s="326"/>
      <c r="K36" s="206"/>
    </row>
    <row r="37" spans="2:11" ht="30.75" customHeight="1">
      <c r="B37" s="209"/>
      <c r="C37" s="210"/>
      <c r="D37" s="208"/>
      <c r="E37" s="211" t="s">
        <v>1302</v>
      </c>
      <c r="F37" s="208"/>
      <c r="G37" s="326" t="s">
        <v>1303</v>
      </c>
      <c r="H37" s="326"/>
      <c r="I37" s="326"/>
      <c r="J37" s="326"/>
      <c r="K37" s="206"/>
    </row>
    <row r="38" spans="2:11" ht="15" customHeight="1">
      <c r="B38" s="209"/>
      <c r="C38" s="210"/>
      <c r="D38" s="208"/>
      <c r="E38" s="211" t="s">
        <v>54</v>
      </c>
      <c r="F38" s="208"/>
      <c r="G38" s="326" t="s">
        <v>1304</v>
      </c>
      <c r="H38" s="326"/>
      <c r="I38" s="326"/>
      <c r="J38" s="326"/>
      <c r="K38" s="206"/>
    </row>
    <row r="39" spans="2:11" ht="15" customHeight="1">
      <c r="B39" s="209"/>
      <c r="C39" s="210"/>
      <c r="D39" s="208"/>
      <c r="E39" s="211" t="s">
        <v>55</v>
      </c>
      <c r="F39" s="208"/>
      <c r="G39" s="326" t="s">
        <v>1305</v>
      </c>
      <c r="H39" s="326"/>
      <c r="I39" s="326"/>
      <c r="J39" s="326"/>
      <c r="K39" s="206"/>
    </row>
    <row r="40" spans="2:11" ht="15" customHeight="1">
      <c r="B40" s="209"/>
      <c r="C40" s="210"/>
      <c r="D40" s="208"/>
      <c r="E40" s="211" t="s">
        <v>100</v>
      </c>
      <c r="F40" s="208"/>
      <c r="G40" s="326" t="s">
        <v>1306</v>
      </c>
      <c r="H40" s="326"/>
      <c r="I40" s="326"/>
      <c r="J40" s="326"/>
      <c r="K40" s="206"/>
    </row>
    <row r="41" spans="2:11" ht="15" customHeight="1">
      <c r="B41" s="209"/>
      <c r="C41" s="210"/>
      <c r="D41" s="208"/>
      <c r="E41" s="211" t="s">
        <v>101</v>
      </c>
      <c r="F41" s="208"/>
      <c r="G41" s="326" t="s">
        <v>1307</v>
      </c>
      <c r="H41" s="326"/>
      <c r="I41" s="326"/>
      <c r="J41" s="326"/>
      <c r="K41" s="206"/>
    </row>
    <row r="42" spans="2:11" ht="15" customHeight="1">
      <c r="B42" s="209"/>
      <c r="C42" s="210"/>
      <c r="D42" s="208"/>
      <c r="E42" s="211" t="s">
        <v>1308</v>
      </c>
      <c r="F42" s="208"/>
      <c r="G42" s="326" t="s">
        <v>1309</v>
      </c>
      <c r="H42" s="326"/>
      <c r="I42" s="326"/>
      <c r="J42" s="326"/>
      <c r="K42" s="206"/>
    </row>
    <row r="43" spans="2:11" ht="15" customHeight="1">
      <c r="B43" s="209"/>
      <c r="C43" s="210"/>
      <c r="D43" s="208"/>
      <c r="E43" s="211"/>
      <c r="F43" s="208"/>
      <c r="G43" s="326" t="s">
        <v>1310</v>
      </c>
      <c r="H43" s="326"/>
      <c r="I43" s="326"/>
      <c r="J43" s="326"/>
      <c r="K43" s="206"/>
    </row>
    <row r="44" spans="2:11" ht="15" customHeight="1">
      <c r="B44" s="209"/>
      <c r="C44" s="210"/>
      <c r="D44" s="208"/>
      <c r="E44" s="211" t="s">
        <v>1311</v>
      </c>
      <c r="F44" s="208"/>
      <c r="G44" s="326" t="s">
        <v>1312</v>
      </c>
      <c r="H44" s="326"/>
      <c r="I44" s="326"/>
      <c r="J44" s="326"/>
      <c r="K44" s="206"/>
    </row>
    <row r="45" spans="2:11" ht="15" customHeight="1">
      <c r="B45" s="209"/>
      <c r="C45" s="210"/>
      <c r="D45" s="208"/>
      <c r="E45" s="211" t="s">
        <v>103</v>
      </c>
      <c r="F45" s="208"/>
      <c r="G45" s="326" t="s">
        <v>1313</v>
      </c>
      <c r="H45" s="326"/>
      <c r="I45" s="326"/>
      <c r="J45" s="326"/>
      <c r="K45" s="206"/>
    </row>
    <row r="46" spans="2:11" ht="12.75" customHeight="1">
      <c r="B46" s="209"/>
      <c r="C46" s="210"/>
      <c r="D46" s="208"/>
      <c r="E46" s="208"/>
      <c r="F46" s="208"/>
      <c r="G46" s="208"/>
      <c r="H46" s="208"/>
      <c r="I46" s="208"/>
      <c r="J46" s="208"/>
      <c r="K46" s="206"/>
    </row>
    <row r="47" spans="2:11" ht="15" customHeight="1">
      <c r="B47" s="209"/>
      <c r="C47" s="210"/>
      <c r="D47" s="326" t="s">
        <v>1314</v>
      </c>
      <c r="E47" s="326"/>
      <c r="F47" s="326"/>
      <c r="G47" s="326"/>
      <c r="H47" s="326"/>
      <c r="I47" s="326"/>
      <c r="J47" s="326"/>
      <c r="K47" s="206"/>
    </row>
    <row r="48" spans="2:11" ht="15" customHeight="1">
      <c r="B48" s="209"/>
      <c r="C48" s="210"/>
      <c r="D48" s="210"/>
      <c r="E48" s="326" t="s">
        <v>1315</v>
      </c>
      <c r="F48" s="326"/>
      <c r="G48" s="326"/>
      <c r="H48" s="326"/>
      <c r="I48" s="326"/>
      <c r="J48" s="326"/>
      <c r="K48" s="206"/>
    </row>
    <row r="49" spans="2:11" ht="15" customHeight="1">
      <c r="B49" s="209"/>
      <c r="C49" s="210"/>
      <c r="D49" s="210"/>
      <c r="E49" s="326" t="s">
        <v>1316</v>
      </c>
      <c r="F49" s="326"/>
      <c r="G49" s="326"/>
      <c r="H49" s="326"/>
      <c r="I49" s="326"/>
      <c r="J49" s="326"/>
      <c r="K49" s="206"/>
    </row>
    <row r="50" spans="2:11" ht="15" customHeight="1">
      <c r="B50" s="209"/>
      <c r="C50" s="210"/>
      <c r="D50" s="210"/>
      <c r="E50" s="326" t="s">
        <v>1317</v>
      </c>
      <c r="F50" s="326"/>
      <c r="G50" s="326"/>
      <c r="H50" s="326"/>
      <c r="I50" s="326"/>
      <c r="J50" s="326"/>
      <c r="K50" s="206"/>
    </row>
    <row r="51" spans="2:11" ht="15" customHeight="1">
      <c r="B51" s="209"/>
      <c r="C51" s="210"/>
      <c r="D51" s="326" t="s">
        <v>1318</v>
      </c>
      <c r="E51" s="326"/>
      <c r="F51" s="326"/>
      <c r="G51" s="326"/>
      <c r="H51" s="326"/>
      <c r="I51" s="326"/>
      <c r="J51" s="326"/>
      <c r="K51" s="206"/>
    </row>
    <row r="52" spans="2:11" ht="25.5" customHeight="1">
      <c r="B52" s="205"/>
      <c r="C52" s="327" t="s">
        <v>1319</v>
      </c>
      <c r="D52" s="327"/>
      <c r="E52" s="327"/>
      <c r="F52" s="327"/>
      <c r="G52" s="327"/>
      <c r="H52" s="327"/>
      <c r="I52" s="327"/>
      <c r="J52" s="327"/>
      <c r="K52" s="206"/>
    </row>
    <row r="53" spans="2:11" ht="5.25" customHeight="1">
      <c r="B53" s="205"/>
      <c r="C53" s="207"/>
      <c r="D53" s="207"/>
      <c r="E53" s="207"/>
      <c r="F53" s="207"/>
      <c r="G53" s="207"/>
      <c r="H53" s="207"/>
      <c r="I53" s="207"/>
      <c r="J53" s="207"/>
      <c r="K53" s="206"/>
    </row>
    <row r="54" spans="2:11" ht="15" customHeight="1">
      <c r="B54" s="205"/>
      <c r="C54" s="326" t="s">
        <v>1320</v>
      </c>
      <c r="D54" s="326"/>
      <c r="E54" s="326"/>
      <c r="F54" s="326"/>
      <c r="G54" s="326"/>
      <c r="H54" s="326"/>
      <c r="I54" s="326"/>
      <c r="J54" s="326"/>
      <c r="K54" s="206"/>
    </row>
    <row r="55" spans="2:11" ht="15" customHeight="1">
      <c r="B55" s="205"/>
      <c r="C55" s="326" t="s">
        <v>1321</v>
      </c>
      <c r="D55" s="326"/>
      <c r="E55" s="326"/>
      <c r="F55" s="326"/>
      <c r="G55" s="326"/>
      <c r="H55" s="326"/>
      <c r="I55" s="326"/>
      <c r="J55" s="326"/>
      <c r="K55" s="206"/>
    </row>
    <row r="56" spans="2:11" ht="12.75" customHeight="1">
      <c r="B56" s="205"/>
      <c r="C56" s="208"/>
      <c r="D56" s="208"/>
      <c r="E56" s="208"/>
      <c r="F56" s="208"/>
      <c r="G56" s="208"/>
      <c r="H56" s="208"/>
      <c r="I56" s="208"/>
      <c r="J56" s="208"/>
      <c r="K56" s="206"/>
    </row>
    <row r="57" spans="2:11" ht="15" customHeight="1">
      <c r="B57" s="205"/>
      <c r="C57" s="326" t="s">
        <v>1322</v>
      </c>
      <c r="D57" s="326"/>
      <c r="E57" s="326"/>
      <c r="F57" s="326"/>
      <c r="G57" s="326"/>
      <c r="H57" s="326"/>
      <c r="I57" s="326"/>
      <c r="J57" s="326"/>
      <c r="K57" s="206"/>
    </row>
    <row r="58" spans="2:11" ht="15" customHeight="1">
      <c r="B58" s="205"/>
      <c r="C58" s="210"/>
      <c r="D58" s="326" t="s">
        <v>1323</v>
      </c>
      <c r="E58" s="326"/>
      <c r="F58" s="326"/>
      <c r="G58" s="326"/>
      <c r="H58" s="326"/>
      <c r="I58" s="326"/>
      <c r="J58" s="326"/>
      <c r="K58" s="206"/>
    </row>
    <row r="59" spans="2:11" ht="15" customHeight="1">
      <c r="B59" s="205"/>
      <c r="C59" s="210"/>
      <c r="D59" s="326" t="s">
        <v>1324</v>
      </c>
      <c r="E59" s="326"/>
      <c r="F59" s="326"/>
      <c r="G59" s="326"/>
      <c r="H59" s="326"/>
      <c r="I59" s="326"/>
      <c r="J59" s="326"/>
      <c r="K59" s="206"/>
    </row>
    <row r="60" spans="2:11" ht="15" customHeight="1">
      <c r="B60" s="205"/>
      <c r="C60" s="210"/>
      <c r="D60" s="326" t="s">
        <v>1325</v>
      </c>
      <c r="E60" s="326"/>
      <c r="F60" s="326"/>
      <c r="G60" s="326"/>
      <c r="H60" s="326"/>
      <c r="I60" s="326"/>
      <c r="J60" s="326"/>
      <c r="K60" s="206"/>
    </row>
    <row r="61" spans="2:11" ht="15" customHeight="1">
      <c r="B61" s="205"/>
      <c r="C61" s="210"/>
      <c r="D61" s="326" t="s">
        <v>1326</v>
      </c>
      <c r="E61" s="326"/>
      <c r="F61" s="326"/>
      <c r="G61" s="326"/>
      <c r="H61" s="326"/>
      <c r="I61" s="326"/>
      <c r="J61" s="326"/>
      <c r="K61" s="206"/>
    </row>
    <row r="62" spans="2:11" ht="15" customHeight="1">
      <c r="B62" s="205"/>
      <c r="C62" s="210"/>
      <c r="D62" s="329" t="s">
        <v>1327</v>
      </c>
      <c r="E62" s="329"/>
      <c r="F62" s="329"/>
      <c r="G62" s="329"/>
      <c r="H62" s="329"/>
      <c r="I62" s="329"/>
      <c r="J62" s="329"/>
      <c r="K62" s="206"/>
    </row>
    <row r="63" spans="2:11" ht="15" customHeight="1">
      <c r="B63" s="205"/>
      <c r="C63" s="210"/>
      <c r="D63" s="326" t="s">
        <v>1328</v>
      </c>
      <c r="E63" s="326"/>
      <c r="F63" s="326"/>
      <c r="G63" s="326"/>
      <c r="H63" s="326"/>
      <c r="I63" s="326"/>
      <c r="J63" s="326"/>
      <c r="K63" s="206"/>
    </row>
    <row r="64" spans="2:11" ht="12.75" customHeight="1">
      <c r="B64" s="205"/>
      <c r="C64" s="210"/>
      <c r="D64" s="210"/>
      <c r="E64" s="213"/>
      <c r="F64" s="210"/>
      <c r="G64" s="210"/>
      <c r="H64" s="210"/>
      <c r="I64" s="210"/>
      <c r="J64" s="210"/>
      <c r="K64" s="206"/>
    </row>
    <row r="65" spans="2:11" ht="15" customHeight="1">
      <c r="B65" s="205"/>
      <c r="C65" s="210"/>
      <c r="D65" s="326" t="s">
        <v>1329</v>
      </c>
      <c r="E65" s="326"/>
      <c r="F65" s="326"/>
      <c r="G65" s="326"/>
      <c r="H65" s="326"/>
      <c r="I65" s="326"/>
      <c r="J65" s="326"/>
      <c r="K65" s="206"/>
    </row>
    <row r="66" spans="2:11" ht="15" customHeight="1">
      <c r="B66" s="205"/>
      <c r="C66" s="210"/>
      <c r="D66" s="329" t="s">
        <v>1330</v>
      </c>
      <c r="E66" s="329"/>
      <c r="F66" s="329"/>
      <c r="G66" s="329"/>
      <c r="H66" s="329"/>
      <c r="I66" s="329"/>
      <c r="J66" s="329"/>
      <c r="K66" s="206"/>
    </row>
    <row r="67" spans="2:11" ht="15" customHeight="1">
      <c r="B67" s="205"/>
      <c r="C67" s="210"/>
      <c r="D67" s="326" t="s">
        <v>1331</v>
      </c>
      <c r="E67" s="326"/>
      <c r="F67" s="326"/>
      <c r="G67" s="326"/>
      <c r="H67" s="326"/>
      <c r="I67" s="326"/>
      <c r="J67" s="326"/>
      <c r="K67" s="206"/>
    </row>
    <row r="68" spans="2:11" ht="15" customHeight="1">
      <c r="B68" s="205"/>
      <c r="C68" s="210"/>
      <c r="D68" s="326" t="s">
        <v>1332</v>
      </c>
      <c r="E68" s="326"/>
      <c r="F68" s="326"/>
      <c r="G68" s="326"/>
      <c r="H68" s="326"/>
      <c r="I68" s="326"/>
      <c r="J68" s="326"/>
      <c r="K68" s="206"/>
    </row>
    <row r="69" spans="2:11" ht="15" customHeight="1">
      <c r="B69" s="205"/>
      <c r="C69" s="210"/>
      <c r="D69" s="326" t="s">
        <v>1333</v>
      </c>
      <c r="E69" s="326"/>
      <c r="F69" s="326"/>
      <c r="G69" s="326"/>
      <c r="H69" s="326"/>
      <c r="I69" s="326"/>
      <c r="J69" s="326"/>
      <c r="K69" s="206"/>
    </row>
    <row r="70" spans="2:11" ht="15" customHeight="1">
      <c r="B70" s="205"/>
      <c r="C70" s="210"/>
      <c r="D70" s="326" t="s">
        <v>1334</v>
      </c>
      <c r="E70" s="326"/>
      <c r="F70" s="326"/>
      <c r="G70" s="326"/>
      <c r="H70" s="326"/>
      <c r="I70" s="326"/>
      <c r="J70" s="326"/>
      <c r="K70" s="206"/>
    </row>
    <row r="71" spans="2:11" ht="12.75" customHeight="1">
      <c r="B71" s="214"/>
      <c r="C71" s="215"/>
      <c r="D71" s="215"/>
      <c r="E71" s="215"/>
      <c r="F71" s="215"/>
      <c r="G71" s="215"/>
      <c r="H71" s="215"/>
      <c r="I71" s="215"/>
      <c r="J71" s="215"/>
      <c r="K71" s="216"/>
    </row>
    <row r="72" spans="2:11" ht="18.75" customHeight="1">
      <c r="B72" s="217"/>
      <c r="C72" s="217"/>
      <c r="D72" s="217"/>
      <c r="E72" s="217"/>
      <c r="F72" s="217"/>
      <c r="G72" s="217"/>
      <c r="H72" s="217"/>
      <c r="I72" s="217"/>
      <c r="J72" s="217"/>
      <c r="K72" s="218"/>
    </row>
    <row r="73" spans="2:11" ht="18.75" customHeight="1">
      <c r="B73" s="218"/>
      <c r="C73" s="218"/>
      <c r="D73" s="218"/>
      <c r="E73" s="218"/>
      <c r="F73" s="218"/>
      <c r="G73" s="218"/>
      <c r="H73" s="218"/>
      <c r="I73" s="218"/>
      <c r="J73" s="218"/>
      <c r="K73" s="218"/>
    </row>
    <row r="74" spans="2:11" ht="7.5" customHeight="1">
      <c r="B74" s="219"/>
      <c r="C74" s="220"/>
      <c r="D74" s="220"/>
      <c r="E74" s="220"/>
      <c r="F74" s="220"/>
      <c r="G74" s="220"/>
      <c r="H74" s="220"/>
      <c r="I74" s="220"/>
      <c r="J74" s="220"/>
      <c r="K74" s="221"/>
    </row>
    <row r="75" spans="2:11" ht="45" customHeight="1">
      <c r="B75" s="222"/>
      <c r="C75" s="330" t="s">
        <v>1335</v>
      </c>
      <c r="D75" s="330"/>
      <c r="E75" s="330"/>
      <c r="F75" s="330"/>
      <c r="G75" s="330"/>
      <c r="H75" s="330"/>
      <c r="I75" s="330"/>
      <c r="J75" s="330"/>
      <c r="K75" s="223"/>
    </row>
    <row r="76" spans="2:11" ht="17.25" customHeight="1">
      <c r="B76" s="222"/>
      <c r="C76" s="224" t="s">
        <v>1336</v>
      </c>
      <c r="D76" s="224"/>
      <c r="E76" s="224"/>
      <c r="F76" s="224" t="s">
        <v>1337</v>
      </c>
      <c r="G76" s="225"/>
      <c r="H76" s="224" t="s">
        <v>55</v>
      </c>
      <c r="I76" s="224" t="s">
        <v>58</v>
      </c>
      <c r="J76" s="224" t="s">
        <v>1338</v>
      </c>
      <c r="K76" s="223"/>
    </row>
    <row r="77" spans="2:11" ht="17.25" customHeight="1">
      <c r="B77" s="222"/>
      <c r="C77" s="226" t="s">
        <v>1339</v>
      </c>
      <c r="D77" s="226"/>
      <c r="E77" s="226"/>
      <c r="F77" s="227" t="s">
        <v>1340</v>
      </c>
      <c r="G77" s="228"/>
      <c r="H77" s="226"/>
      <c r="I77" s="226"/>
      <c r="J77" s="226" t="s">
        <v>1341</v>
      </c>
      <c r="K77" s="223"/>
    </row>
    <row r="78" spans="2:11" ht="5.25" customHeight="1">
      <c r="B78" s="222"/>
      <c r="C78" s="229"/>
      <c r="D78" s="229"/>
      <c r="E78" s="229"/>
      <c r="F78" s="229"/>
      <c r="G78" s="230"/>
      <c r="H78" s="229"/>
      <c r="I78" s="229"/>
      <c r="J78" s="229"/>
      <c r="K78" s="223"/>
    </row>
    <row r="79" spans="2:11" ht="15" customHeight="1">
      <c r="B79" s="222"/>
      <c r="C79" s="211" t="s">
        <v>54</v>
      </c>
      <c r="D79" s="231"/>
      <c r="E79" s="231"/>
      <c r="F79" s="232" t="s">
        <v>1342</v>
      </c>
      <c r="G79" s="233"/>
      <c r="H79" s="211" t="s">
        <v>1343</v>
      </c>
      <c r="I79" s="211" t="s">
        <v>1344</v>
      </c>
      <c r="J79" s="211">
        <v>20</v>
      </c>
      <c r="K79" s="223"/>
    </row>
    <row r="80" spans="2:11" ht="15" customHeight="1">
      <c r="B80" s="222"/>
      <c r="C80" s="211" t="s">
        <v>1345</v>
      </c>
      <c r="D80" s="211"/>
      <c r="E80" s="211"/>
      <c r="F80" s="232" t="s">
        <v>1342</v>
      </c>
      <c r="G80" s="233"/>
      <c r="H80" s="211" t="s">
        <v>1346</v>
      </c>
      <c r="I80" s="211" t="s">
        <v>1344</v>
      </c>
      <c r="J80" s="211">
        <v>120</v>
      </c>
      <c r="K80" s="223"/>
    </row>
    <row r="81" spans="2:11" ht="15" customHeight="1">
      <c r="B81" s="234"/>
      <c r="C81" s="211" t="s">
        <v>1347</v>
      </c>
      <c r="D81" s="211"/>
      <c r="E81" s="211"/>
      <c r="F81" s="232" t="s">
        <v>1348</v>
      </c>
      <c r="G81" s="233"/>
      <c r="H81" s="211" t="s">
        <v>1349</v>
      </c>
      <c r="I81" s="211" t="s">
        <v>1344</v>
      </c>
      <c r="J81" s="211">
        <v>50</v>
      </c>
      <c r="K81" s="223"/>
    </row>
    <row r="82" spans="2:11" ht="15" customHeight="1">
      <c r="B82" s="234"/>
      <c r="C82" s="211" t="s">
        <v>1350</v>
      </c>
      <c r="D82" s="211"/>
      <c r="E82" s="211"/>
      <c r="F82" s="232" t="s">
        <v>1342</v>
      </c>
      <c r="G82" s="233"/>
      <c r="H82" s="211" t="s">
        <v>1351</v>
      </c>
      <c r="I82" s="211" t="s">
        <v>1352</v>
      </c>
      <c r="J82" s="211"/>
      <c r="K82" s="223"/>
    </row>
    <row r="83" spans="2:11" ht="15" customHeight="1">
      <c r="B83" s="234"/>
      <c r="C83" s="211" t="s">
        <v>1353</v>
      </c>
      <c r="D83" s="211"/>
      <c r="E83" s="211"/>
      <c r="F83" s="232" t="s">
        <v>1348</v>
      </c>
      <c r="G83" s="211"/>
      <c r="H83" s="211" t="s">
        <v>1354</v>
      </c>
      <c r="I83" s="211" t="s">
        <v>1344</v>
      </c>
      <c r="J83" s="211">
        <v>15</v>
      </c>
      <c r="K83" s="223"/>
    </row>
    <row r="84" spans="2:11" ht="15" customHeight="1">
      <c r="B84" s="234"/>
      <c r="C84" s="211" t="s">
        <v>1355</v>
      </c>
      <c r="D84" s="211"/>
      <c r="E84" s="211"/>
      <c r="F84" s="232" t="s">
        <v>1348</v>
      </c>
      <c r="G84" s="211"/>
      <c r="H84" s="211" t="s">
        <v>1356</v>
      </c>
      <c r="I84" s="211" t="s">
        <v>1344</v>
      </c>
      <c r="J84" s="211">
        <v>15</v>
      </c>
      <c r="K84" s="223"/>
    </row>
    <row r="85" spans="2:11" ht="15" customHeight="1">
      <c r="B85" s="234"/>
      <c r="C85" s="211" t="s">
        <v>1357</v>
      </c>
      <c r="D85" s="211"/>
      <c r="E85" s="211"/>
      <c r="F85" s="232" t="s">
        <v>1348</v>
      </c>
      <c r="G85" s="211"/>
      <c r="H85" s="211" t="s">
        <v>1358</v>
      </c>
      <c r="I85" s="211" t="s">
        <v>1344</v>
      </c>
      <c r="J85" s="211">
        <v>20</v>
      </c>
      <c r="K85" s="223"/>
    </row>
    <row r="86" spans="2:11" ht="15" customHeight="1">
      <c r="B86" s="234"/>
      <c r="C86" s="211" t="s">
        <v>1359</v>
      </c>
      <c r="D86" s="211"/>
      <c r="E86" s="211"/>
      <c r="F86" s="232" t="s">
        <v>1348</v>
      </c>
      <c r="G86" s="211"/>
      <c r="H86" s="211" t="s">
        <v>1360</v>
      </c>
      <c r="I86" s="211" t="s">
        <v>1344</v>
      </c>
      <c r="J86" s="211">
        <v>20</v>
      </c>
      <c r="K86" s="223"/>
    </row>
    <row r="87" spans="2:11" ht="15" customHeight="1">
      <c r="B87" s="234"/>
      <c r="C87" s="211" t="s">
        <v>1361</v>
      </c>
      <c r="D87" s="211"/>
      <c r="E87" s="211"/>
      <c r="F87" s="232" t="s">
        <v>1348</v>
      </c>
      <c r="G87" s="233"/>
      <c r="H87" s="211" t="s">
        <v>1362</v>
      </c>
      <c r="I87" s="211" t="s">
        <v>1344</v>
      </c>
      <c r="J87" s="211">
        <v>50</v>
      </c>
      <c r="K87" s="223"/>
    </row>
    <row r="88" spans="2:11" ht="15" customHeight="1">
      <c r="B88" s="234"/>
      <c r="C88" s="211" t="s">
        <v>1363</v>
      </c>
      <c r="D88" s="211"/>
      <c r="E88" s="211"/>
      <c r="F88" s="232" t="s">
        <v>1348</v>
      </c>
      <c r="G88" s="233"/>
      <c r="H88" s="211" t="s">
        <v>1364</v>
      </c>
      <c r="I88" s="211" t="s">
        <v>1344</v>
      </c>
      <c r="J88" s="211">
        <v>20</v>
      </c>
      <c r="K88" s="223"/>
    </row>
    <row r="89" spans="2:11" ht="15" customHeight="1">
      <c r="B89" s="234"/>
      <c r="C89" s="211" t="s">
        <v>1365</v>
      </c>
      <c r="D89" s="211"/>
      <c r="E89" s="211"/>
      <c r="F89" s="232" t="s">
        <v>1348</v>
      </c>
      <c r="G89" s="233"/>
      <c r="H89" s="211" t="s">
        <v>1366</v>
      </c>
      <c r="I89" s="211" t="s">
        <v>1344</v>
      </c>
      <c r="J89" s="211">
        <v>20</v>
      </c>
      <c r="K89" s="223"/>
    </row>
    <row r="90" spans="2:11" ht="15" customHeight="1">
      <c r="B90" s="234"/>
      <c r="C90" s="211" t="s">
        <v>1367</v>
      </c>
      <c r="D90" s="211"/>
      <c r="E90" s="211"/>
      <c r="F90" s="232" t="s">
        <v>1348</v>
      </c>
      <c r="G90" s="233"/>
      <c r="H90" s="211" t="s">
        <v>1368</v>
      </c>
      <c r="I90" s="211" t="s">
        <v>1344</v>
      </c>
      <c r="J90" s="211">
        <v>50</v>
      </c>
      <c r="K90" s="223"/>
    </row>
    <row r="91" spans="2:11" ht="15" customHeight="1">
      <c r="B91" s="234"/>
      <c r="C91" s="211" t="s">
        <v>1369</v>
      </c>
      <c r="D91" s="211"/>
      <c r="E91" s="211"/>
      <c r="F91" s="232" t="s">
        <v>1348</v>
      </c>
      <c r="G91" s="233"/>
      <c r="H91" s="211" t="s">
        <v>1369</v>
      </c>
      <c r="I91" s="211" t="s">
        <v>1344</v>
      </c>
      <c r="J91" s="211">
        <v>50</v>
      </c>
      <c r="K91" s="223"/>
    </row>
    <row r="92" spans="2:11" ht="15" customHeight="1">
      <c r="B92" s="234"/>
      <c r="C92" s="211" t="s">
        <v>1370</v>
      </c>
      <c r="D92" s="211"/>
      <c r="E92" s="211"/>
      <c r="F92" s="232" t="s">
        <v>1348</v>
      </c>
      <c r="G92" s="233"/>
      <c r="H92" s="211" t="s">
        <v>1371</v>
      </c>
      <c r="I92" s="211" t="s">
        <v>1344</v>
      </c>
      <c r="J92" s="211">
        <v>255</v>
      </c>
      <c r="K92" s="223"/>
    </row>
    <row r="93" spans="2:11" ht="15" customHeight="1">
      <c r="B93" s="234"/>
      <c r="C93" s="211" t="s">
        <v>1372</v>
      </c>
      <c r="D93" s="211"/>
      <c r="E93" s="211"/>
      <c r="F93" s="232" t="s">
        <v>1342</v>
      </c>
      <c r="G93" s="233"/>
      <c r="H93" s="211" t="s">
        <v>1373</v>
      </c>
      <c r="I93" s="211" t="s">
        <v>1374</v>
      </c>
      <c r="J93" s="211"/>
      <c r="K93" s="223"/>
    </row>
    <row r="94" spans="2:11" ht="15" customHeight="1">
      <c r="B94" s="234"/>
      <c r="C94" s="211" t="s">
        <v>1375</v>
      </c>
      <c r="D94" s="211"/>
      <c r="E94" s="211"/>
      <c r="F94" s="232" t="s">
        <v>1342</v>
      </c>
      <c r="G94" s="233"/>
      <c r="H94" s="211" t="s">
        <v>1376</v>
      </c>
      <c r="I94" s="211" t="s">
        <v>1377</v>
      </c>
      <c r="J94" s="211"/>
      <c r="K94" s="223"/>
    </row>
    <row r="95" spans="2:11" ht="15" customHeight="1">
      <c r="B95" s="234"/>
      <c r="C95" s="211" t="s">
        <v>1378</v>
      </c>
      <c r="D95" s="211"/>
      <c r="E95" s="211"/>
      <c r="F95" s="232" t="s">
        <v>1342</v>
      </c>
      <c r="G95" s="233"/>
      <c r="H95" s="211" t="s">
        <v>1378</v>
      </c>
      <c r="I95" s="211" t="s">
        <v>1377</v>
      </c>
      <c r="J95" s="211"/>
      <c r="K95" s="223"/>
    </row>
    <row r="96" spans="2:11" ht="15" customHeight="1">
      <c r="B96" s="234"/>
      <c r="C96" s="211" t="s">
        <v>39</v>
      </c>
      <c r="D96" s="211"/>
      <c r="E96" s="211"/>
      <c r="F96" s="232" t="s">
        <v>1342</v>
      </c>
      <c r="G96" s="233"/>
      <c r="H96" s="211" t="s">
        <v>1379</v>
      </c>
      <c r="I96" s="211" t="s">
        <v>1377</v>
      </c>
      <c r="J96" s="211"/>
      <c r="K96" s="223"/>
    </row>
    <row r="97" spans="2:11" ht="15" customHeight="1">
      <c r="B97" s="234"/>
      <c r="C97" s="211" t="s">
        <v>49</v>
      </c>
      <c r="D97" s="211"/>
      <c r="E97" s="211"/>
      <c r="F97" s="232" t="s">
        <v>1342</v>
      </c>
      <c r="G97" s="233"/>
      <c r="H97" s="211" t="s">
        <v>1380</v>
      </c>
      <c r="I97" s="211" t="s">
        <v>1377</v>
      </c>
      <c r="J97" s="211"/>
      <c r="K97" s="223"/>
    </row>
    <row r="98" spans="2:11" ht="15" customHeight="1">
      <c r="B98" s="235"/>
      <c r="C98" s="236"/>
      <c r="D98" s="236"/>
      <c r="E98" s="236"/>
      <c r="F98" s="236"/>
      <c r="G98" s="236"/>
      <c r="H98" s="236"/>
      <c r="I98" s="236"/>
      <c r="J98" s="236"/>
      <c r="K98" s="237"/>
    </row>
    <row r="99" spans="2:11" ht="18.75" customHeight="1">
      <c r="B99" s="238"/>
      <c r="C99" s="239"/>
      <c r="D99" s="239"/>
      <c r="E99" s="239"/>
      <c r="F99" s="239"/>
      <c r="G99" s="239"/>
      <c r="H99" s="239"/>
      <c r="I99" s="239"/>
      <c r="J99" s="239"/>
      <c r="K99" s="238"/>
    </row>
    <row r="100" spans="2:11" ht="18.75" customHeight="1"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</row>
    <row r="101" spans="2:11" ht="7.5" customHeight="1">
      <c r="B101" s="219"/>
      <c r="C101" s="220"/>
      <c r="D101" s="220"/>
      <c r="E101" s="220"/>
      <c r="F101" s="220"/>
      <c r="G101" s="220"/>
      <c r="H101" s="220"/>
      <c r="I101" s="220"/>
      <c r="J101" s="220"/>
      <c r="K101" s="221"/>
    </row>
    <row r="102" spans="2:11" ht="45" customHeight="1">
      <c r="B102" s="222"/>
      <c r="C102" s="330" t="s">
        <v>1381</v>
      </c>
      <c r="D102" s="330"/>
      <c r="E102" s="330"/>
      <c r="F102" s="330"/>
      <c r="G102" s="330"/>
      <c r="H102" s="330"/>
      <c r="I102" s="330"/>
      <c r="J102" s="330"/>
      <c r="K102" s="223"/>
    </row>
    <row r="103" spans="2:11" ht="17.25" customHeight="1">
      <c r="B103" s="222"/>
      <c r="C103" s="224" t="s">
        <v>1336</v>
      </c>
      <c r="D103" s="224"/>
      <c r="E103" s="224"/>
      <c r="F103" s="224" t="s">
        <v>1337</v>
      </c>
      <c r="G103" s="225"/>
      <c r="H103" s="224" t="s">
        <v>55</v>
      </c>
      <c r="I103" s="224" t="s">
        <v>58</v>
      </c>
      <c r="J103" s="224" t="s">
        <v>1338</v>
      </c>
      <c r="K103" s="223"/>
    </row>
    <row r="104" spans="2:11" ht="17.25" customHeight="1">
      <c r="B104" s="222"/>
      <c r="C104" s="226" t="s">
        <v>1339</v>
      </c>
      <c r="D104" s="226"/>
      <c r="E104" s="226"/>
      <c r="F104" s="227" t="s">
        <v>1340</v>
      </c>
      <c r="G104" s="228"/>
      <c r="H104" s="226"/>
      <c r="I104" s="226"/>
      <c r="J104" s="226" t="s">
        <v>1341</v>
      </c>
      <c r="K104" s="223"/>
    </row>
    <row r="105" spans="2:11" ht="5.25" customHeight="1">
      <c r="B105" s="222"/>
      <c r="C105" s="224"/>
      <c r="D105" s="224"/>
      <c r="E105" s="224"/>
      <c r="F105" s="224"/>
      <c r="G105" s="240"/>
      <c r="H105" s="224"/>
      <c r="I105" s="224"/>
      <c r="J105" s="224"/>
      <c r="K105" s="223"/>
    </row>
    <row r="106" spans="2:11" ht="15" customHeight="1">
      <c r="B106" s="222"/>
      <c r="C106" s="211" t="s">
        <v>54</v>
      </c>
      <c r="D106" s="231"/>
      <c r="E106" s="231"/>
      <c r="F106" s="232" t="s">
        <v>1342</v>
      </c>
      <c r="G106" s="211"/>
      <c r="H106" s="211" t="s">
        <v>1382</v>
      </c>
      <c r="I106" s="211" t="s">
        <v>1344</v>
      </c>
      <c r="J106" s="211">
        <v>20</v>
      </c>
      <c r="K106" s="223"/>
    </row>
    <row r="107" spans="2:11" ht="15" customHeight="1">
      <c r="B107" s="222"/>
      <c r="C107" s="211" t="s">
        <v>1345</v>
      </c>
      <c r="D107" s="211"/>
      <c r="E107" s="211"/>
      <c r="F107" s="232" t="s">
        <v>1342</v>
      </c>
      <c r="G107" s="211"/>
      <c r="H107" s="211" t="s">
        <v>1382</v>
      </c>
      <c r="I107" s="211" t="s">
        <v>1344</v>
      </c>
      <c r="J107" s="211">
        <v>120</v>
      </c>
      <c r="K107" s="223"/>
    </row>
    <row r="108" spans="2:11" ht="15" customHeight="1">
      <c r="B108" s="234"/>
      <c r="C108" s="211" t="s">
        <v>1347</v>
      </c>
      <c r="D108" s="211"/>
      <c r="E108" s="211"/>
      <c r="F108" s="232" t="s">
        <v>1348</v>
      </c>
      <c r="G108" s="211"/>
      <c r="H108" s="211" t="s">
        <v>1382</v>
      </c>
      <c r="I108" s="211" t="s">
        <v>1344</v>
      </c>
      <c r="J108" s="211">
        <v>50</v>
      </c>
      <c r="K108" s="223"/>
    </row>
    <row r="109" spans="2:11" ht="15" customHeight="1">
      <c r="B109" s="234"/>
      <c r="C109" s="211" t="s">
        <v>1350</v>
      </c>
      <c r="D109" s="211"/>
      <c r="E109" s="211"/>
      <c r="F109" s="232" t="s">
        <v>1342</v>
      </c>
      <c r="G109" s="211"/>
      <c r="H109" s="211" t="s">
        <v>1382</v>
      </c>
      <c r="I109" s="211" t="s">
        <v>1352</v>
      </c>
      <c r="J109" s="211"/>
      <c r="K109" s="223"/>
    </row>
    <row r="110" spans="2:11" ht="15" customHeight="1">
      <c r="B110" s="234"/>
      <c r="C110" s="211" t="s">
        <v>1361</v>
      </c>
      <c r="D110" s="211"/>
      <c r="E110" s="211"/>
      <c r="F110" s="232" t="s">
        <v>1348</v>
      </c>
      <c r="G110" s="211"/>
      <c r="H110" s="211" t="s">
        <v>1382</v>
      </c>
      <c r="I110" s="211" t="s">
        <v>1344</v>
      </c>
      <c r="J110" s="211">
        <v>50</v>
      </c>
      <c r="K110" s="223"/>
    </row>
    <row r="111" spans="2:11" ht="15" customHeight="1">
      <c r="B111" s="234"/>
      <c r="C111" s="211" t="s">
        <v>1369</v>
      </c>
      <c r="D111" s="211"/>
      <c r="E111" s="211"/>
      <c r="F111" s="232" t="s">
        <v>1348</v>
      </c>
      <c r="G111" s="211"/>
      <c r="H111" s="211" t="s">
        <v>1382</v>
      </c>
      <c r="I111" s="211" t="s">
        <v>1344</v>
      </c>
      <c r="J111" s="211">
        <v>50</v>
      </c>
      <c r="K111" s="223"/>
    </row>
    <row r="112" spans="2:11" ht="15" customHeight="1">
      <c r="B112" s="234"/>
      <c r="C112" s="211" t="s">
        <v>1367</v>
      </c>
      <c r="D112" s="211"/>
      <c r="E112" s="211"/>
      <c r="F112" s="232" t="s">
        <v>1348</v>
      </c>
      <c r="G112" s="211"/>
      <c r="H112" s="211" t="s">
        <v>1382</v>
      </c>
      <c r="I112" s="211" t="s">
        <v>1344</v>
      </c>
      <c r="J112" s="211">
        <v>50</v>
      </c>
      <c r="K112" s="223"/>
    </row>
    <row r="113" spans="2:11" ht="15" customHeight="1">
      <c r="B113" s="234"/>
      <c r="C113" s="211" t="s">
        <v>54</v>
      </c>
      <c r="D113" s="211"/>
      <c r="E113" s="211"/>
      <c r="F113" s="232" t="s">
        <v>1342</v>
      </c>
      <c r="G113" s="211"/>
      <c r="H113" s="211" t="s">
        <v>1383</v>
      </c>
      <c r="I113" s="211" t="s">
        <v>1344</v>
      </c>
      <c r="J113" s="211">
        <v>20</v>
      </c>
      <c r="K113" s="223"/>
    </row>
    <row r="114" spans="2:11" ht="15" customHeight="1">
      <c r="B114" s="234"/>
      <c r="C114" s="211" t="s">
        <v>1384</v>
      </c>
      <c r="D114" s="211"/>
      <c r="E114" s="211"/>
      <c r="F114" s="232" t="s">
        <v>1342</v>
      </c>
      <c r="G114" s="211"/>
      <c r="H114" s="211" t="s">
        <v>1385</v>
      </c>
      <c r="I114" s="211" t="s">
        <v>1344</v>
      </c>
      <c r="J114" s="211">
        <v>120</v>
      </c>
      <c r="K114" s="223"/>
    </row>
    <row r="115" spans="2:11" ht="15" customHeight="1">
      <c r="B115" s="234"/>
      <c r="C115" s="211" t="s">
        <v>39</v>
      </c>
      <c r="D115" s="211"/>
      <c r="E115" s="211"/>
      <c r="F115" s="232" t="s">
        <v>1342</v>
      </c>
      <c r="G115" s="211"/>
      <c r="H115" s="211" t="s">
        <v>1386</v>
      </c>
      <c r="I115" s="211" t="s">
        <v>1377</v>
      </c>
      <c r="J115" s="211"/>
      <c r="K115" s="223"/>
    </row>
    <row r="116" spans="2:11" ht="15" customHeight="1">
      <c r="B116" s="234"/>
      <c r="C116" s="211" t="s">
        <v>49</v>
      </c>
      <c r="D116" s="211"/>
      <c r="E116" s="211"/>
      <c r="F116" s="232" t="s">
        <v>1342</v>
      </c>
      <c r="G116" s="211"/>
      <c r="H116" s="211" t="s">
        <v>1387</v>
      </c>
      <c r="I116" s="211" t="s">
        <v>1377</v>
      </c>
      <c r="J116" s="211"/>
      <c r="K116" s="223"/>
    </row>
    <row r="117" spans="2:11" ht="15" customHeight="1">
      <c r="B117" s="234"/>
      <c r="C117" s="211" t="s">
        <v>58</v>
      </c>
      <c r="D117" s="211"/>
      <c r="E117" s="211"/>
      <c r="F117" s="232" t="s">
        <v>1342</v>
      </c>
      <c r="G117" s="211"/>
      <c r="H117" s="211" t="s">
        <v>1388</v>
      </c>
      <c r="I117" s="211" t="s">
        <v>1389</v>
      </c>
      <c r="J117" s="211"/>
      <c r="K117" s="223"/>
    </row>
    <row r="118" spans="2:11" ht="15" customHeight="1">
      <c r="B118" s="235"/>
      <c r="C118" s="241"/>
      <c r="D118" s="241"/>
      <c r="E118" s="241"/>
      <c r="F118" s="241"/>
      <c r="G118" s="241"/>
      <c r="H118" s="241"/>
      <c r="I118" s="241"/>
      <c r="J118" s="241"/>
      <c r="K118" s="237"/>
    </row>
    <row r="119" spans="2:11" ht="18.75" customHeight="1">
      <c r="B119" s="242"/>
      <c r="C119" s="243"/>
      <c r="D119" s="243"/>
      <c r="E119" s="243"/>
      <c r="F119" s="244"/>
      <c r="G119" s="243"/>
      <c r="H119" s="243"/>
      <c r="I119" s="243"/>
      <c r="J119" s="243"/>
      <c r="K119" s="242"/>
    </row>
    <row r="120" spans="2:11" ht="18.75" customHeight="1"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2:11" ht="7.5" customHeight="1">
      <c r="B121" s="245"/>
      <c r="C121" s="246"/>
      <c r="D121" s="246"/>
      <c r="E121" s="246"/>
      <c r="F121" s="246"/>
      <c r="G121" s="246"/>
      <c r="H121" s="246"/>
      <c r="I121" s="246"/>
      <c r="J121" s="246"/>
      <c r="K121" s="247"/>
    </row>
    <row r="122" spans="2:11" ht="45" customHeight="1">
      <c r="B122" s="248"/>
      <c r="C122" s="328" t="s">
        <v>1390</v>
      </c>
      <c r="D122" s="328"/>
      <c r="E122" s="328"/>
      <c r="F122" s="328"/>
      <c r="G122" s="328"/>
      <c r="H122" s="328"/>
      <c r="I122" s="328"/>
      <c r="J122" s="328"/>
      <c r="K122" s="249"/>
    </row>
    <row r="123" spans="2:11" ht="17.25" customHeight="1">
      <c r="B123" s="250"/>
      <c r="C123" s="224" t="s">
        <v>1336</v>
      </c>
      <c r="D123" s="224"/>
      <c r="E123" s="224"/>
      <c r="F123" s="224" t="s">
        <v>1337</v>
      </c>
      <c r="G123" s="225"/>
      <c r="H123" s="224" t="s">
        <v>55</v>
      </c>
      <c r="I123" s="224" t="s">
        <v>58</v>
      </c>
      <c r="J123" s="224" t="s">
        <v>1338</v>
      </c>
      <c r="K123" s="251"/>
    </row>
    <row r="124" spans="2:11" ht="17.25" customHeight="1">
      <c r="B124" s="250"/>
      <c r="C124" s="226" t="s">
        <v>1339</v>
      </c>
      <c r="D124" s="226"/>
      <c r="E124" s="226"/>
      <c r="F124" s="227" t="s">
        <v>1340</v>
      </c>
      <c r="G124" s="228"/>
      <c r="H124" s="226"/>
      <c r="I124" s="226"/>
      <c r="J124" s="226" t="s">
        <v>1341</v>
      </c>
      <c r="K124" s="251"/>
    </row>
    <row r="125" spans="2:11" ht="5.25" customHeight="1">
      <c r="B125" s="252"/>
      <c r="C125" s="229"/>
      <c r="D125" s="229"/>
      <c r="E125" s="229"/>
      <c r="F125" s="229"/>
      <c r="G125" s="253"/>
      <c r="H125" s="229"/>
      <c r="I125" s="229"/>
      <c r="J125" s="229"/>
      <c r="K125" s="254"/>
    </row>
    <row r="126" spans="2:11" ht="15" customHeight="1">
      <c r="B126" s="252"/>
      <c r="C126" s="211" t="s">
        <v>1345</v>
      </c>
      <c r="D126" s="231"/>
      <c r="E126" s="231"/>
      <c r="F126" s="232" t="s">
        <v>1342</v>
      </c>
      <c r="G126" s="211"/>
      <c r="H126" s="211" t="s">
        <v>1382</v>
      </c>
      <c r="I126" s="211" t="s">
        <v>1344</v>
      </c>
      <c r="J126" s="211">
        <v>120</v>
      </c>
      <c r="K126" s="255"/>
    </row>
    <row r="127" spans="2:11" ht="15" customHeight="1">
      <c r="B127" s="252"/>
      <c r="C127" s="211" t="s">
        <v>1391</v>
      </c>
      <c r="D127" s="211"/>
      <c r="E127" s="211"/>
      <c r="F127" s="232" t="s">
        <v>1342</v>
      </c>
      <c r="G127" s="211"/>
      <c r="H127" s="211" t="s">
        <v>1392</v>
      </c>
      <c r="I127" s="211" t="s">
        <v>1344</v>
      </c>
      <c r="J127" s="211" t="s">
        <v>1393</v>
      </c>
      <c r="K127" s="255"/>
    </row>
    <row r="128" spans="2:11" ht="15" customHeight="1">
      <c r="B128" s="252"/>
      <c r="C128" s="211" t="s">
        <v>1290</v>
      </c>
      <c r="D128" s="211"/>
      <c r="E128" s="211"/>
      <c r="F128" s="232" t="s">
        <v>1342</v>
      </c>
      <c r="G128" s="211"/>
      <c r="H128" s="211" t="s">
        <v>1394</v>
      </c>
      <c r="I128" s="211" t="s">
        <v>1344</v>
      </c>
      <c r="J128" s="211" t="s">
        <v>1393</v>
      </c>
      <c r="K128" s="255"/>
    </row>
    <row r="129" spans="2:11" ht="15" customHeight="1">
      <c r="B129" s="252"/>
      <c r="C129" s="211" t="s">
        <v>1353</v>
      </c>
      <c r="D129" s="211"/>
      <c r="E129" s="211"/>
      <c r="F129" s="232" t="s">
        <v>1348</v>
      </c>
      <c r="G129" s="211"/>
      <c r="H129" s="211" t="s">
        <v>1354</v>
      </c>
      <c r="I129" s="211" t="s">
        <v>1344</v>
      </c>
      <c r="J129" s="211">
        <v>15</v>
      </c>
      <c r="K129" s="255"/>
    </row>
    <row r="130" spans="2:11" ht="15" customHeight="1">
      <c r="B130" s="252"/>
      <c r="C130" s="211" t="s">
        <v>1355</v>
      </c>
      <c r="D130" s="211"/>
      <c r="E130" s="211"/>
      <c r="F130" s="232" t="s">
        <v>1348</v>
      </c>
      <c r="G130" s="211"/>
      <c r="H130" s="211" t="s">
        <v>1356</v>
      </c>
      <c r="I130" s="211" t="s">
        <v>1344</v>
      </c>
      <c r="J130" s="211">
        <v>15</v>
      </c>
      <c r="K130" s="255"/>
    </row>
    <row r="131" spans="2:11" ht="15" customHeight="1">
      <c r="B131" s="252"/>
      <c r="C131" s="211" t="s">
        <v>1357</v>
      </c>
      <c r="D131" s="211"/>
      <c r="E131" s="211"/>
      <c r="F131" s="232" t="s">
        <v>1348</v>
      </c>
      <c r="G131" s="211"/>
      <c r="H131" s="211" t="s">
        <v>1358</v>
      </c>
      <c r="I131" s="211" t="s">
        <v>1344</v>
      </c>
      <c r="J131" s="211">
        <v>20</v>
      </c>
      <c r="K131" s="255"/>
    </row>
    <row r="132" spans="2:11" ht="15" customHeight="1">
      <c r="B132" s="252"/>
      <c r="C132" s="211" t="s">
        <v>1359</v>
      </c>
      <c r="D132" s="211"/>
      <c r="E132" s="211"/>
      <c r="F132" s="232" t="s">
        <v>1348</v>
      </c>
      <c r="G132" s="211"/>
      <c r="H132" s="211" t="s">
        <v>1360</v>
      </c>
      <c r="I132" s="211" t="s">
        <v>1344</v>
      </c>
      <c r="J132" s="211">
        <v>20</v>
      </c>
      <c r="K132" s="255"/>
    </row>
    <row r="133" spans="2:11" ht="15" customHeight="1">
      <c r="B133" s="252"/>
      <c r="C133" s="211" t="s">
        <v>1347</v>
      </c>
      <c r="D133" s="211"/>
      <c r="E133" s="211"/>
      <c r="F133" s="232" t="s">
        <v>1348</v>
      </c>
      <c r="G133" s="211"/>
      <c r="H133" s="211" t="s">
        <v>1382</v>
      </c>
      <c r="I133" s="211" t="s">
        <v>1344</v>
      </c>
      <c r="J133" s="211">
        <v>50</v>
      </c>
      <c r="K133" s="255"/>
    </row>
    <row r="134" spans="2:11" ht="15" customHeight="1">
      <c r="B134" s="252"/>
      <c r="C134" s="211" t="s">
        <v>1361</v>
      </c>
      <c r="D134" s="211"/>
      <c r="E134" s="211"/>
      <c r="F134" s="232" t="s">
        <v>1348</v>
      </c>
      <c r="G134" s="211"/>
      <c r="H134" s="211" t="s">
        <v>1382</v>
      </c>
      <c r="I134" s="211" t="s">
        <v>1344</v>
      </c>
      <c r="J134" s="211">
        <v>50</v>
      </c>
      <c r="K134" s="255"/>
    </row>
    <row r="135" spans="2:11" ht="15" customHeight="1">
      <c r="B135" s="252"/>
      <c r="C135" s="211" t="s">
        <v>1367</v>
      </c>
      <c r="D135" s="211"/>
      <c r="E135" s="211"/>
      <c r="F135" s="232" t="s">
        <v>1348</v>
      </c>
      <c r="G135" s="211"/>
      <c r="H135" s="211" t="s">
        <v>1382</v>
      </c>
      <c r="I135" s="211" t="s">
        <v>1344</v>
      </c>
      <c r="J135" s="211">
        <v>50</v>
      </c>
      <c r="K135" s="255"/>
    </row>
    <row r="136" spans="2:11" ht="15" customHeight="1">
      <c r="B136" s="252"/>
      <c r="C136" s="211" t="s">
        <v>1369</v>
      </c>
      <c r="D136" s="211"/>
      <c r="E136" s="211"/>
      <c r="F136" s="232" t="s">
        <v>1348</v>
      </c>
      <c r="G136" s="211"/>
      <c r="H136" s="211" t="s">
        <v>1382</v>
      </c>
      <c r="I136" s="211" t="s">
        <v>1344</v>
      </c>
      <c r="J136" s="211">
        <v>50</v>
      </c>
      <c r="K136" s="255"/>
    </row>
    <row r="137" spans="2:11" ht="15" customHeight="1">
      <c r="B137" s="252"/>
      <c r="C137" s="211" t="s">
        <v>1370</v>
      </c>
      <c r="D137" s="211"/>
      <c r="E137" s="211"/>
      <c r="F137" s="232" t="s">
        <v>1348</v>
      </c>
      <c r="G137" s="211"/>
      <c r="H137" s="211" t="s">
        <v>1395</v>
      </c>
      <c r="I137" s="211" t="s">
        <v>1344</v>
      </c>
      <c r="J137" s="211">
        <v>255</v>
      </c>
      <c r="K137" s="255"/>
    </row>
    <row r="138" spans="2:11" ht="15" customHeight="1">
      <c r="B138" s="252"/>
      <c r="C138" s="211" t="s">
        <v>1372</v>
      </c>
      <c r="D138" s="211"/>
      <c r="E138" s="211"/>
      <c r="F138" s="232" t="s">
        <v>1342</v>
      </c>
      <c r="G138" s="211"/>
      <c r="H138" s="211" t="s">
        <v>1396</v>
      </c>
      <c r="I138" s="211" t="s">
        <v>1374</v>
      </c>
      <c r="J138" s="211"/>
      <c r="K138" s="255"/>
    </row>
    <row r="139" spans="2:11" ht="15" customHeight="1">
      <c r="B139" s="252"/>
      <c r="C139" s="211" t="s">
        <v>1375</v>
      </c>
      <c r="D139" s="211"/>
      <c r="E139" s="211"/>
      <c r="F139" s="232" t="s">
        <v>1342</v>
      </c>
      <c r="G139" s="211"/>
      <c r="H139" s="211" t="s">
        <v>1397</v>
      </c>
      <c r="I139" s="211" t="s">
        <v>1377</v>
      </c>
      <c r="J139" s="211"/>
      <c r="K139" s="255"/>
    </row>
    <row r="140" spans="2:11" ht="15" customHeight="1">
      <c r="B140" s="252"/>
      <c r="C140" s="211" t="s">
        <v>1378</v>
      </c>
      <c r="D140" s="211"/>
      <c r="E140" s="211"/>
      <c r="F140" s="232" t="s">
        <v>1342</v>
      </c>
      <c r="G140" s="211"/>
      <c r="H140" s="211" t="s">
        <v>1378</v>
      </c>
      <c r="I140" s="211" t="s">
        <v>1377</v>
      </c>
      <c r="J140" s="211"/>
      <c r="K140" s="255"/>
    </row>
    <row r="141" spans="2:11" ht="15" customHeight="1">
      <c r="B141" s="252"/>
      <c r="C141" s="211" t="s">
        <v>39</v>
      </c>
      <c r="D141" s="211"/>
      <c r="E141" s="211"/>
      <c r="F141" s="232" t="s">
        <v>1342</v>
      </c>
      <c r="G141" s="211"/>
      <c r="H141" s="211" t="s">
        <v>1398</v>
      </c>
      <c r="I141" s="211" t="s">
        <v>1377</v>
      </c>
      <c r="J141" s="211"/>
      <c r="K141" s="255"/>
    </row>
    <row r="142" spans="2:11" ht="15" customHeight="1">
      <c r="B142" s="252"/>
      <c r="C142" s="211" t="s">
        <v>1399</v>
      </c>
      <c r="D142" s="211"/>
      <c r="E142" s="211"/>
      <c r="F142" s="232" t="s">
        <v>1342</v>
      </c>
      <c r="G142" s="211"/>
      <c r="H142" s="211" t="s">
        <v>1400</v>
      </c>
      <c r="I142" s="211" t="s">
        <v>1377</v>
      </c>
      <c r="J142" s="211"/>
      <c r="K142" s="255"/>
    </row>
    <row r="143" spans="2:11" ht="15" customHeight="1">
      <c r="B143" s="256"/>
      <c r="C143" s="257"/>
      <c r="D143" s="257"/>
      <c r="E143" s="257"/>
      <c r="F143" s="257"/>
      <c r="G143" s="257"/>
      <c r="H143" s="257"/>
      <c r="I143" s="257"/>
      <c r="J143" s="257"/>
      <c r="K143" s="258"/>
    </row>
    <row r="144" spans="2:11" ht="18.75" customHeight="1">
      <c r="B144" s="243"/>
      <c r="C144" s="243"/>
      <c r="D144" s="243"/>
      <c r="E144" s="243"/>
      <c r="F144" s="244"/>
      <c r="G144" s="243"/>
      <c r="H144" s="243"/>
      <c r="I144" s="243"/>
      <c r="J144" s="243"/>
      <c r="K144" s="243"/>
    </row>
    <row r="145" spans="2:11" ht="18.75" customHeight="1"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</row>
    <row r="146" spans="2:11" ht="7.5" customHeight="1">
      <c r="B146" s="219"/>
      <c r="C146" s="220"/>
      <c r="D146" s="220"/>
      <c r="E146" s="220"/>
      <c r="F146" s="220"/>
      <c r="G146" s="220"/>
      <c r="H146" s="220"/>
      <c r="I146" s="220"/>
      <c r="J146" s="220"/>
      <c r="K146" s="221"/>
    </row>
    <row r="147" spans="2:11" ht="45" customHeight="1">
      <c r="B147" s="222"/>
      <c r="C147" s="330" t="s">
        <v>1401</v>
      </c>
      <c r="D147" s="330"/>
      <c r="E147" s="330"/>
      <c r="F147" s="330"/>
      <c r="G147" s="330"/>
      <c r="H147" s="330"/>
      <c r="I147" s="330"/>
      <c r="J147" s="330"/>
      <c r="K147" s="223"/>
    </row>
    <row r="148" spans="2:11" ht="17.25" customHeight="1">
      <c r="B148" s="222"/>
      <c r="C148" s="224" t="s">
        <v>1336</v>
      </c>
      <c r="D148" s="224"/>
      <c r="E148" s="224"/>
      <c r="F148" s="224" t="s">
        <v>1337</v>
      </c>
      <c r="G148" s="225"/>
      <c r="H148" s="224" t="s">
        <v>55</v>
      </c>
      <c r="I148" s="224" t="s">
        <v>58</v>
      </c>
      <c r="J148" s="224" t="s">
        <v>1338</v>
      </c>
      <c r="K148" s="223"/>
    </row>
    <row r="149" spans="2:11" ht="17.25" customHeight="1">
      <c r="B149" s="222"/>
      <c r="C149" s="226" t="s">
        <v>1339</v>
      </c>
      <c r="D149" s="226"/>
      <c r="E149" s="226"/>
      <c r="F149" s="227" t="s">
        <v>1340</v>
      </c>
      <c r="G149" s="228"/>
      <c r="H149" s="226"/>
      <c r="I149" s="226"/>
      <c r="J149" s="226" t="s">
        <v>1341</v>
      </c>
      <c r="K149" s="223"/>
    </row>
    <row r="150" spans="2:11" ht="5.25" customHeight="1">
      <c r="B150" s="234"/>
      <c r="C150" s="229"/>
      <c r="D150" s="229"/>
      <c r="E150" s="229"/>
      <c r="F150" s="229"/>
      <c r="G150" s="230"/>
      <c r="H150" s="229"/>
      <c r="I150" s="229"/>
      <c r="J150" s="229"/>
      <c r="K150" s="255"/>
    </row>
    <row r="151" spans="2:11" ht="15" customHeight="1">
      <c r="B151" s="234"/>
      <c r="C151" s="259" t="s">
        <v>1345</v>
      </c>
      <c r="D151" s="211"/>
      <c r="E151" s="211"/>
      <c r="F151" s="260" t="s">
        <v>1342</v>
      </c>
      <c r="G151" s="211"/>
      <c r="H151" s="259" t="s">
        <v>1382</v>
      </c>
      <c r="I151" s="259" t="s">
        <v>1344</v>
      </c>
      <c r="J151" s="259">
        <v>120</v>
      </c>
      <c r="K151" s="255"/>
    </row>
    <row r="152" spans="2:11" ht="15" customHeight="1">
      <c r="B152" s="234"/>
      <c r="C152" s="259" t="s">
        <v>1391</v>
      </c>
      <c r="D152" s="211"/>
      <c r="E152" s="211"/>
      <c r="F152" s="260" t="s">
        <v>1342</v>
      </c>
      <c r="G152" s="211"/>
      <c r="H152" s="259" t="s">
        <v>1402</v>
      </c>
      <c r="I152" s="259" t="s">
        <v>1344</v>
      </c>
      <c r="J152" s="259" t="s">
        <v>1393</v>
      </c>
      <c r="K152" s="255"/>
    </row>
    <row r="153" spans="2:11" ht="15" customHeight="1">
      <c r="B153" s="234"/>
      <c r="C153" s="259" t="s">
        <v>1290</v>
      </c>
      <c r="D153" s="211"/>
      <c r="E153" s="211"/>
      <c r="F153" s="260" t="s">
        <v>1342</v>
      </c>
      <c r="G153" s="211"/>
      <c r="H153" s="259" t="s">
        <v>1403</v>
      </c>
      <c r="I153" s="259" t="s">
        <v>1344</v>
      </c>
      <c r="J153" s="259" t="s">
        <v>1393</v>
      </c>
      <c r="K153" s="255"/>
    </row>
    <row r="154" spans="2:11" ht="15" customHeight="1">
      <c r="B154" s="234"/>
      <c r="C154" s="259" t="s">
        <v>1347</v>
      </c>
      <c r="D154" s="211"/>
      <c r="E154" s="211"/>
      <c r="F154" s="260" t="s">
        <v>1348</v>
      </c>
      <c r="G154" s="211"/>
      <c r="H154" s="259" t="s">
        <v>1382</v>
      </c>
      <c r="I154" s="259" t="s">
        <v>1344</v>
      </c>
      <c r="J154" s="259">
        <v>50</v>
      </c>
      <c r="K154" s="255"/>
    </row>
    <row r="155" spans="2:11" ht="15" customHeight="1">
      <c r="B155" s="234"/>
      <c r="C155" s="259" t="s">
        <v>1350</v>
      </c>
      <c r="D155" s="211"/>
      <c r="E155" s="211"/>
      <c r="F155" s="260" t="s">
        <v>1342</v>
      </c>
      <c r="G155" s="211"/>
      <c r="H155" s="259" t="s">
        <v>1382</v>
      </c>
      <c r="I155" s="259" t="s">
        <v>1352</v>
      </c>
      <c r="J155" s="259"/>
      <c r="K155" s="255"/>
    </row>
    <row r="156" spans="2:11" ht="15" customHeight="1">
      <c r="B156" s="234"/>
      <c r="C156" s="259" t="s">
        <v>1361</v>
      </c>
      <c r="D156" s="211"/>
      <c r="E156" s="211"/>
      <c r="F156" s="260" t="s">
        <v>1348</v>
      </c>
      <c r="G156" s="211"/>
      <c r="H156" s="259" t="s">
        <v>1382</v>
      </c>
      <c r="I156" s="259" t="s">
        <v>1344</v>
      </c>
      <c r="J156" s="259">
        <v>50</v>
      </c>
      <c r="K156" s="255"/>
    </row>
    <row r="157" spans="2:11" ht="15" customHeight="1">
      <c r="B157" s="234"/>
      <c r="C157" s="259" t="s">
        <v>1369</v>
      </c>
      <c r="D157" s="211"/>
      <c r="E157" s="211"/>
      <c r="F157" s="260" t="s">
        <v>1348</v>
      </c>
      <c r="G157" s="211"/>
      <c r="H157" s="259" t="s">
        <v>1382</v>
      </c>
      <c r="I157" s="259" t="s">
        <v>1344</v>
      </c>
      <c r="J157" s="259">
        <v>50</v>
      </c>
      <c r="K157" s="255"/>
    </row>
    <row r="158" spans="2:11" ht="15" customHeight="1">
      <c r="B158" s="234"/>
      <c r="C158" s="259" t="s">
        <v>1367</v>
      </c>
      <c r="D158" s="211"/>
      <c r="E158" s="211"/>
      <c r="F158" s="260" t="s">
        <v>1348</v>
      </c>
      <c r="G158" s="211"/>
      <c r="H158" s="259" t="s">
        <v>1382</v>
      </c>
      <c r="I158" s="259" t="s">
        <v>1344</v>
      </c>
      <c r="J158" s="259">
        <v>50</v>
      </c>
      <c r="K158" s="255"/>
    </row>
    <row r="159" spans="2:11" ht="15" customHeight="1">
      <c r="B159" s="234"/>
      <c r="C159" s="259" t="s">
        <v>92</v>
      </c>
      <c r="D159" s="211"/>
      <c r="E159" s="211"/>
      <c r="F159" s="260" t="s">
        <v>1342</v>
      </c>
      <c r="G159" s="211"/>
      <c r="H159" s="259" t="s">
        <v>1404</v>
      </c>
      <c r="I159" s="259" t="s">
        <v>1344</v>
      </c>
      <c r="J159" s="259" t="s">
        <v>1405</v>
      </c>
      <c r="K159" s="255"/>
    </row>
    <row r="160" spans="2:11" ht="15" customHeight="1">
      <c r="B160" s="234"/>
      <c r="C160" s="259" t="s">
        <v>1406</v>
      </c>
      <c r="D160" s="211"/>
      <c r="E160" s="211"/>
      <c r="F160" s="260" t="s">
        <v>1342</v>
      </c>
      <c r="G160" s="211"/>
      <c r="H160" s="259" t="s">
        <v>1407</v>
      </c>
      <c r="I160" s="259" t="s">
        <v>1377</v>
      </c>
      <c r="J160" s="259"/>
      <c r="K160" s="255"/>
    </row>
    <row r="161" spans="2:11" ht="15" customHeight="1">
      <c r="B161" s="261"/>
      <c r="C161" s="241"/>
      <c r="D161" s="241"/>
      <c r="E161" s="241"/>
      <c r="F161" s="241"/>
      <c r="G161" s="241"/>
      <c r="H161" s="241"/>
      <c r="I161" s="241"/>
      <c r="J161" s="241"/>
      <c r="K161" s="262"/>
    </row>
    <row r="162" spans="2:11" ht="18.75" customHeight="1">
      <c r="B162" s="243"/>
      <c r="C162" s="253"/>
      <c r="D162" s="253"/>
      <c r="E162" s="253"/>
      <c r="F162" s="263"/>
      <c r="G162" s="253"/>
      <c r="H162" s="253"/>
      <c r="I162" s="253"/>
      <c r="J162" s="253"/>
      <c r="K162" s="243"/>
    </row>
    <row r="163" spans="2:11" ht="18.75" customHeight="1"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</row>
    <row r="164" spans="2:11" ht="7.5" customHeight="1">
      <c r="B164" s="200"/>
      <c r="C164" s="201"/>
      <c r="D164" s="201"/>
      <c r="E164" s="201"/>
      <c r="F164" s="201"/>
      <c r="G164" s="201"/>
      <c r="H164" s="201"/>
      <c r="I164" s="201"/>
      <c r="J164" s="201"/>
      <c r="K164" s="202"/>
    </row>
    <row r="165" spans="2:11" ht="45" customHeight="1">
      <c r="B165" s="203"/>
      <c r="C165" s="328" t="s">
        <v>1408</v>
      </c>
      <c r="D165" s="328"/>
      <c r="E165" s="328"/>
      <c r="F165" s="328"/>
      <c r="G165" s="328"/>
      <c r="H165" s="328"/>
      <c r="I165" s="328"/>
      <c r="J165" s="328"/>
      <c r="K165" s="204"/>
    </row>
    <row r="166" spans="2:11" ht="17.25" customHeight="1">
      <c r="B166" s="203"/>
      <c r="C166" s="224" t="s">
        <v>1336</v>
      </c>
      <c r="D166" s="224"/>
      <c r="E166" s="224"/>
      <c r="F166" s="224" t="s">
        <v>1337</v>
      </c>
      <c r="G166" s="264"/>
      <c r="H166" s="265" t="s">
        <v>55</v>
      </c>
      <c r="I166" s="265" t="s">
        <v>58</v>
      </c>
      <c r="J166" s="224" t="s">
        <v>1338</v>
      </c>
      <c r="K166" s="204"/>
    </row>
    <row r="167" spans="2:11" ht="17.25" customHeight="1">
      <c r="B167" s="205"/>
      <c r="C167" s="226" t="s">
        <v>1339</v>
      </c>
      <c r="D167" s="226"/>
      <c r="E167" s="226"/>
      <c r="F167" s="227" t="s">
        <v>1340</v>
      </c>
      <c r="G167" s="266"/>
      <c r="H167" s="267"/>
      <c r="I167" s="267"/>
      <c r="J167" s="226" t="s">
        <v>1341</v>
      </c>
      <c r="K167" s="206"/>
    </row>
    <row r="168" spans="2:11" ht="5.25" customHeight="1">
      <c r="B168" s="234"/>
      <c r="C168" s="229"/>
      <c r="D168" s="229"/>
      <c r="E168" s="229"/>
      <c r="F168" s="229"/>
      <c r="G168" s="230"/>
      <c r="H168" s="229"/>
      <c r="I168" s="229"/>
      <c r="J168" s="229"/>
      <c r="K168" s="255"/>
    </row>
    <row r="169" spans="2:11" ht="15" customHeight="1">
      <c r="B169" s="234"/>
      <c r="C169" s="211" t="s">
        <v>1345</v>
      </c>
      <c r="D169" s="211"/>
      <c r="E169" s="211"/>
      <c r="F169" s="232" t="s">
        <v>1342</v>
      </c>
      <c r="G169" s="211"/>
      <c r="H169" s="211" t="s">
        <v>1382</v>
      </c>
      <c r="I169" s="211" t="s">
        <v>1344</v>
      </c>
      <c r="J169" s="211">
        <v>120</v>
      </c>
      <c r="K169" s="255"/>
    </row>
    <row r="170" spans="2:11" ht="15" customHeight="1">
      <c r="B170" s="234"/>
      <c r="C170" s="211" t="s">
        <v>1391</v>
      </c>
      <c r="D170" s="211"/>
      <c r="E170" s="211"/>
      <c r="F170" s="232" t="s">
        <v>1342</v>
      </c>
      <c r="G170" s="211"/>
      <c r="H170" s="211" t="s">
        <v>1392</v>
      </c>
      <c r="I170" s="211" t="s">
        <v>1344</v>
      </c>
      <c r="J170" s="211" t="s">
        <v>1393</v>
      </c>
      <c r="K170" s="255"/>
    </row>
    <row r="171" spans="2:11" ht="15" customHeight="1">
      <c r="B171" s="234"/>
      <c r="C171" s="211" t="s">
        <v>1290</v>
      </c>
      <c r="D171" s="211"/>
      <c r="E171" s="211"/>
      <c r="F171" s="232" t="s">
        <v>1342</v>
      </c>
      <c r="G171" s="211"/>
      <c r="H171" s="211" t="s">
        <v>1409</v>
      </c>
      <c r="I171" s="211" t="s">
        <v>1344</v>
      </c>
      <c r="J171" s="211" t="s">
        <v>1393</v>
      </c>
      <c r="K171" s="255"/>
    </row>
    <row r="172" spans="2:11" ht="15" customHeight="1">
      <c r="B172" s="234"/>
      <c r="C172" s="211" t="s">
        <v>1347</v>
      </c>
      <c r="D172" s="211"/>
      <c r="E172" s="211"/>
      <c r="F172" s="232" t="s">
        <v>1348</v>
      </c>
      <c r="G172" s="211"/>
      <c r="H172" s="211" t="s">
        <v>1409</v>
      </c>
      <c r="I172" s="211" t="s">
        <v>1344</v>
      </c>
      <c r="J172" s="211">
        <v>50</v>
      </c>
      <c r="K172" s="255"/>
    </row>
    <row r="173" spans="2:11" ht="15" customHeight="1">
      <c r="B173" s="234"/>
      <c r="C173" s="211" t="s">
        <v>1350</v>
      </c>
      <c r="D173" s="211"/>
      <c r="E173" s="211"/>
      <c r="F173" s="232" t="s">
        <v>1342</v>
      </c>
      <c r="G173" s="211"/>
      <c r="H173" s="211" t="s">
        <v>1409</v>
      </c>
      <c r="I173" s="211" t="s">
        <v>1352</v>
      </c>
      <c r="J173" s="211"/>
      <c r="K173" s="255"/>
    </row>
    <row r="174" spans="2:11" ht="15" customHeight="1">
      <c r="B174" s="234"/>
      <c r="C174" s="211" t="s">
        <v>1361</v>
      </c>
      <c r="D174" s="211"/>
      <c r="E174" s="211"/>
      <c r="F174" s="232" t="s">
        <v>1348</v>
      </c>
      <c r="G174" s="211"/>
      <c r="H174" s="211" t="s">
        <v>1409</v>
      </c>
      <c r="I174" s="211" t="s">
        <v>1344</v>
      </c>
      <c r="J174" s="211">
        <v>50</v>
      </c>
      <c r="K174" s="255"/>
    </row>
    <row r="175" spans="2:11" ht="15" customHeight="1">
      <c r="B175" s="234"/>
      <c r="C175" s="211" t="s">
        <v>1369</v>
      </c>
      <c r="D175" s="211"/>
      <c r="E175" s="211"/>
      <c r="F175" s="232" t="s">
        <v>1348</v>
      </c>
      <c r="G175" s="211"/>
      <c r="H175" s="211" t="s">
        <v>1409</v>
      </c>
      <c r="I175" s="211" t="s">
        <v>1344</v>
      </c>
      <c r="J175" s="211">
        <v>50</v>
      </c>
      <c r="K175" s="255"/>
    </row>
    <row r="176" spans="2:11" ht="15" customHeight="1">
      <c r="B176" s="234"/>
      <c r="C176" s="211" t="s">
        <v>1367</v>
      </c>
      <c r="D176" s="211"/>
      <c r="E176" s="211"/>
      <c r="F176" s="232" t="s">
        <v>1348</v>
      </c>
      <c r="G176" s="211"/>
      <c r="H176" s="211" t="s">
        <v>1409</v>
      </c>
      <c r="I176" s="211" t="s">
        <v>1344</v>
      </c>
      <c r="J176" s="211">
        <v>50</v>
      </c>
      <c r="K176" s="255"/>
    </row>
    <row r="177" spans="2:11" ht="15" customHeight="1">
      <c r="B177" s="234"/>
      <c r="C177" s="211" t="s">
        <v>99</v>
      </c>
      <c r="D177" s="211"/>
      <c r="E177" s="211"/>
      <c r="F177" s="232" t="s">
        <v>1342</v>
      </c>
      <c r="G177" s="211"/>
      <c r="H177" s="211" t="s">
        <v>1410</v>
      </c>
      <c r="I177" s="211" t="s">
        <v>1411</v>
      </c>
      <c r="J177" s="211"/>
      <c r="K177" s="255"/>
    </row>
    <row r="178" spans="2:11" ht="15" customHeight="1">
      <c r="B178" s="234"/>
      <c r="C178" s="211" t="s">
        <v>58</v>
      </c>
      <c r="D178" s="211"/>
      <c r="E178" s="211"/>
      <c r="F178" s="232" t="s">
        <v>1342</v>
      </c>
      <c r="G178" s="211"/>
      <c r="H178" s="211" t="s">
        <v>1412</v>
      </c>
      <c r="I178" s="211" t="s">
        <v>1413</v>
      </c>
      <c r="J178" s="211">
        <v>1</v>
      </c>
      <c r="K178" s="255"/>
    </row>
    <row r="179" spans="2:11" ht="15" customHeight="1">
      <c r="B179" s="234"/>
      <c r="C179" s="211" t="s">
        <v>54</v>
      </c>
      <c r="D179" s="211"/>
      <c r="E179" s="211"/>
      <c r="F179" s="232" t="s">
        <v>1342</v>
      </c>
      <c r="G179" s="211"/>
      <c r="H179" s="211" t="s">
        <v>1414</v>
      </c>
      <c r="I179" s="211" t="s">
        <v>1344</v>
      </c>
      <c r="J179" s="211">
        <v>20</v>
      </c>
      <c r="K179" s="255"/>
    </row>
    <row r="180" spans="2:11" ht="15" customHeight="1">
      <c r="B180" s="234"/>
      <c r="C180" s="211" t="s">
        <v>55</v>
      </c>
      <c r="D180" s="211"/>
      <c r="E180" s="211"/>
      <c r="F180" s="232" t="s">
        <v>1342</v>
      </c>
      <c r="G180" s="211"/>
      <c r="H180" s="211" t="s">
        <v>1415</v>
      </c>
      <c r="I180" s="211" t="s">
        <v>1344</v>
      </c>
      <c r="J180" s="211">
        <v>255</v>
      </c>
      <c r="K180" s="255"/>
    </row>
    <row r="181" spans="2:11" ht="15" customHeight="1">
      <c r="B181" s="234"/>
      <c r="C181" s="211" t="s">
        <v>100</v>
      </c>
      <c r="D181" s="211"/>
      <c r="E181" s="211"/>
      <c r="F181" s="232" t="s">
        <v>1342</v>
      </c>
      <c r="G181" s="211"/>
      <c r="H181" s="211" t="s">
        <v>1306</v>
      </c>
      <c r="I181" s="211" t="s">
        <v>1344</v>
      </c>
      <c r="J181" s="211">
        <v>10</v>
      </c>
      <c r="K181" s="255"/>
    </row>
    <row r="182" spans="2:11" ht="15" customHeight="1">
      <c r="B182" s="234"/>
      <c r="C182" s="211" t="s">
        <v>101</v>
      </c>
      <c r="D182" s="211"/>
      <c r="E182" s="211"/>
      <c r="F182" s="232" t="s">
        <v>1342</v>
      </c>
      <c r="G182" s="211"/>
      <c r="H182" s="211" t="s">
        <v>1416</v>
      </c>
      <c r="I182" s="211" t="s">
        <v>1377</v>
      </c>
      <c r="J182" s="211"/>
      <c r="K182" s="255"/>
    </row>
    <row r="183" spans="2:11" ht="15" customHeight="1">
      <c r="B183" s="234"/>
      <c r="C183" s="211" t="s">
        <v>1417</v>
      </c>
      <c r="D183" s="211"/>
      <c r="E183" s="211"/>
      <c r="F183" s="232" t="s">
        <v>1342</v>
      </c>
      <c r="G183" s="211"/>
      <c r="H183" s="211" t="s">
        <v>1418</v>
      </c>
      <c r="I183" s="211" t="s">
        <v>1377</v>
      </c>
      <c r="J183" s="211"/>
      <c r="K183" s="255"/>
    </row>
    <row r="184" spans="2:11" ht="15" customHeight="1">
      <c r="B184" s="234"/>
      <c r="C184" s="211" t="s">
        <v>1406</v>
      </c>
      <c r="D184" s="211"/>
      <c r="E184" s="211"/>
      <c r="F184" s="232" t="s">
        <v>1342</v>
      </c>
      <c r="G184" s="211"/>
      <c r="H184" s="211" t="s">
        <v>1419</v>
      </c>
      <c r="I184" s="211" t="s">
        <v>1377</v>
      </c>
      <c r="J184" s="211"/>
      <c r="K184" s="255"/>
    </row>
    <row r="185" spans="2:11" ht="15" customHeight="1">
      <c r="B185" s="234"/>
      <c r="C185" s="211" t="s">
        <v>103</v>
      </c>
      <c r="D185" s="211"/>
      <c r="E185" s="211"/>
      <c r="F185" s="232" t="s">
        <v>1348</v>
      </c>
      <c r="G185" s="211"/>
      <c r="H185" s="211" t="s">
        <v>1420</v>
      </c>
      <c r="I185" s="211" t="s">
        <v>1344</v>
      </c>
      <c r="J185" s="211">
        <v>50</v>
      </c>
      <c r="K185" s="255"/>
    </row>
    <row r="186" spans="2:11" ht="15" customHeight="1">
      <c r="B186" s="234"/>
      <c r="C186" s="211" t="s">
        <v>1421</v>
      </c>
      <c r="D186" s="211"/>
      <c r="E186" s="211"/>
      <c r="F186" s="232" t="s">
        <v>1348</v>
      </c>
      <c r="G186" s="211"/>
      <c r="H186" s="211" t="s">
        <v>1422</v>
      </c>
      <c r="I186" s="211" t="s">
        <v>1423</v>
      </c>
      <c r="J186" s="211"/>
      <c r="K186" s="255"/>
    </row>
    <row r="187" spans="2:11" ht="15" customHeight="1">
      <c r="B187" s="234"/>
      <c r="C187" s="211" t="s">
        <v>1424</v>
      </c>
      <c r="D187" s="211"/>
      <c r="E187" s="211"/>
      <c r="F187" s="232" t="s">
        <v>1348</v>
      </c>
      <c r="G187" s="211"/>
      <c r="H187" s="211" t="s">
        <v>1425</v>
      </c>
      <c r="I187" s="211" t="s">
        <v>1423</v>
      </c>
      <c r="J187" s="211"/>
      <c r="K187" s="255"/>
    </row>
    <row r="188" spans="2:11" ht="15" customHeight="1">
      <c r="B188" s="234"/>
      <c r="C188" s="211" t="s">
        <v>1426</v>
      </c>
      <c r="D188" s="211"/>
      <c r="E188" s="211"/>
      <c r="F188" s="232" t="s">
        <v>1348</v>
      </c>
      <c r="G188" s="211"/>
      <c r="H188" s="211" t="s">
        <v>1427</v>
      </c>
      <c r="I188" s="211" t="s">
        <v>1423</v>
      </c>
      <c r="J188" s="211"/>
      <c r="K188" s="255"/>
    </row>
    <row r="189" spans="2:11" ht="15" customHeight="1">
      <c r="B189" s="234"/>
      <c r="C189" s="268" t="s">
        <v>1428</v>
      </c>
      <c r="D189" s="211"/>
      <c r="E189" s="211"/>
      <c r="F189" s="232" t="s">
        <v>1348</v>
      </c>
      <c r="G189" s="211"/>
      <c r="H189" s="211" t="s">
        <v>1429</v>
      </c>
      <c r="I189" s="211" t="s">
        <v>1430</v>
      </c>
      <c r="J189" s="269" t="s">
        <v>1431</v>
      </c>
      <c r="K189" s="255"/>
    </row>
    <row r="190" spans="2:11" ht="15" customHeight="1">
      <c r="B190" s="270"/>
      <c r="C190" s="271" t="s">
        <v>1432</v>
      </c>
      <c r="D190" s="272"/>
      <c r="E190" s="272"/>
      <c r="F190" s="273" t="s">
        <v>1348</v>
      </c>
      <c r="G190" s="272"/>
      <c r="H190" s="272" t="s">
        <v>1433</v>
      </c>
      <c r="I190" s="272" t="s">
        <v>1430</v>
      </c>
      <c r="J190" s="274" t="s">
        <v>1431</v>
      </c>
      <c r="K190" s="275"/>
    </row>
    <row r="191" spans="2:11" ht="15" customHeight="1">
      <c r="B191" s="234"/>
      <c r="C191" s="268" t="s">
        <v>43</v>
      </c>
      <c r="D191" s="211"/>
      <c r="E191" s="211"/>
      <c r="F191" s="232" t="s">
        <v>1342</v>
      </c>
      <c r="G191" s="211"/>
      <c r="H191" s="208" t="s">
        <v>1434</v>
      </c>
      <c r="I191" s="211" t="s">
        <v>1435</v>
      </c>
      <c r="J191" s="211"/>
      <c r="K191" s="255"/>
    </row>
    <row r="192" spans="2:11" ht="15" customHeight="1">
      <c r="B192" s="234"/>
      <c r="C192" s="268" t="s">
        <v>1436</v>
      </c>
      <c r="D192" s="211"/>
      <c r="E192" s="211"/>
      <c r="F192" s="232" t="s">
        <v>1342</v>
      </c>
      <c r="G192" s="211"/>
      <c r="H192" s="211" t="s">
        <v>1437</v>
      </c>
      <c r="I192" s="211" t="s">
        <v>1377</v>
      </c>
      <c r="J192" s="211"/>
      <c r="K192" s="255"/>
    </row>
    <row r="193" spans="2:11" ht="15" customHeight="1">
      <c r="B193" s="234"/>
      <c r="C193" s="268" t="s">
        <v>1438</v>
      </c>
      <c r="D193" s="211"/>
      <c r="E193" s="211"/>
      <c r="F193" s="232" t="s">
        <v>1342</v>
      </c>
      <c r="G193" s="211"/>
      <c r="H193" s="211" t="s">
        <v>1439</v>
      </c>
      <c r="I193" s="211" t="s">
        <v>1377</v>
      </c>
      <c r="J193" s="211"/>
      <c r="K193" s="255"/>
    </row>
    <row r="194" spans="2:11" ht="15" customHeight="1">
      <c r="B194" s="234"/>
      <c r="C194" s="268" t="s">
        <v>1440</v>
      </c>
      <c r="D194" s="211"/>
      <c r="E194" s="211"/>
      <c r="F194" s="232" t="s">
        <v>1348</v>
      </c>
      <c r="G194" s="211"/>
      <c r="H194" s="211" t="s">
        <v>1441</v>
      </c>
      <c r="I194" s="211" t="s">
        <v>1377</v>
      </c>
      <c r="J194" s="211"/>
      <c r="K194" s="255"/>
    </row>
    <row r="195" spans="2:11" ht="15" customHeight="1">
      <c r="B195" s="261"/>
      <c r="C195" s="276"/>
      <c r="D195" s="241"/>
      <c r="E195" s="241"/>
      <c r="F195" s="241"/>
      <c r="G195" s="241"/>
      <c r="H195" s="241"/>
      <c r="I195" s="241"/>
      <c r="J195" s="241"/>
      <c r="K195" s="262"/>
    </row>
    <row r="196" spans="2:11" ht="18.75" customHeight="1">
      <c r="B196" s="243"/>
      <c r="C196" s="253"/>
      <c r="D196" s="253"/>
      <c r="E196" s="253"/>
      <c r="F196" s="263"/>
      <c r="G196" s="253"/>
      <c r="H196" s="253"/>
      <c r="I196" s="253"/>
      <c r="J196" s="253"/>
      <c r="K196" s="243"/>
    </row>
    <row r="197" spans="2:11" ht="18.75" customHeight="1">
      <c r="B197" s="243"/>
      <c r="C197" s="253"/>
      <c r="D197" s="253"/>
      <c r="E197" s="253"/>
      <c r="F197" s="263"/>
      <c r="G197" s="253"/>
      <c r="H197" s="253"/>
      <c r="I197" s="253"/>
      <c r="J197" s="253"/>
      <c r="K197" s="243"/>
    </row>
    <row r="198" spans="2:11" ht="18.75" customHeight="1"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</row>
    <row r="199" spans="2:11" ht="13.5">
      <c r="B199" s="200"/>
      <c r="C199" s="201"/>
      <c r="D199" s="201"/>
      <c r="E199" s="201"/>
      <c r="F199" s="201"/>
      <c r="G199" s="201"/>
      <c r="H199" s="201"/>
      <c r="I199" s="201"/>
      <c r="J199" s="201"/>
      <c r="K199" s="202"/>
    </row>
    <row r="200" spans="2:11" ht="21">
      <c r="B200" s="203"/>
      <c r="C200" s="328" t="s">
        <v>1442</v>
      </c>
      <c r="D200" s="328"/>
      <c r="E200" s="328"/>
      <c r="F200" s="328"/>
      <c r="G200" s="328"/>
      <c r="H200" s="328"/>
      <c r="I200" s="328"/>
      <c r="J200" s="328"/>
      <c r="K200" s="204"/>
    </row>
    <row r="201" spans="2:11" ht="25.5" customHeight="1">
      <c r="B201" s="203"/>
      <c r="C201" s="277" t="s">
        <v>1443</v>
      </c>
      <c r="D201" s="277"/>
      <c r="E201" s="277"/>
      <c r="F201" s="277" t="s">
        <v>1444</v>
      </c>
      <c r="G201" s="278"/>
      <c r="H201" s="331" t="s">
        <v>1445</v>
      </c>
      <c r="I201" s="331"/>
      <c r="J201" s="331"/>
      <c r="K201" s="204"/>
    </row>
    <row r="202" spans="2:11" ht="5.25" customHeight="1">
      <c r="B202" s="234"/>
      <c r="C202" s="229"/>
      <c r="D202" s="229"/>
      <c r="E202" s="229"/>
      <c r="F202" s="229"/>
      <c r="G202" s="253"/>
      <c r="H202" s="229"/>
      <c r="I202" s="229"/>
      <c r="J202" s="229"/>
      <c r="K202" s="255"/>
    </row>
    <row r="203" spans="2:11" ht="15" customHeight="1">
      <c r="B203" s="234"/>
      <c r="C203" s="211" t="s">
        <v>1435</v>
      </c>
      <c r="D203" s="211"/>
      <c r="E203" s="211"/>
      <c r="F203" s="232" t="s">
        <v>44</v>
      </c>
      <c r="G203" s="211"/>
      <c r="H203" s="332" t="s">
        <v>1446</v>
      </c>
      <c r="I203" s="332"/>
      <c r="J203" s="332"/>
      <c r="K203" s="255"/>
    </row>
    <row r="204" spans="2:11" ht="15" customHeight="1">
      <c r="B204" s="234"/>
      <c r="C204" s="211"/>
      <c r="D204" s="211"/>
      <c r="E204" s="211"/>
      <c r="F204" s="232" t="s">
        <v>45</v>
      </c>
      <c r="G204" s="211"/>
      <c r="H204" s="332" t="s">
        <v>1447</v>
      </c>
      <c r="I204" s="332"/>
      <c r="J204" s="332"/>
      <c r="K204" s="255"/>
    </row>
    <row r="205" spans="2:11" ht="15" customHeight="1">
      <c r="B205" s="234"/>
      <c r="C205" s="211"/>
      <c r="D205" s="211"/>
      <c r="E205" s="211"/>
      <c r="F205" s="232" t="s">
        <v>48</v>
      </c>
      <c r="G205" s="211"/>
      <c r="H205" s="332" t="s">
        <v>1448</v>
      </c>
      <c r="I205" s="332"/>
      <c r="J205" s="332"/>
      <c r="K205" s="255"/>
    </row>
    <row r="206" spans="2:11" ht="15" customHeight="1">
      <c r="B206" s="234"/>
      <c r="C206" s="211"/>
      <c r="D206" s="211"/>
      <c r="E206" s="211"/>
      <c r="F206" s="232" t="s">
        <v>46</v>
      </c>
      <c r="G206" s="211"/>
      <c r="H206" s="332" t="s">
        <v>1449</v>
      </c>
      <c r="I206" s="332"/>
      <c r="J206" s="332"/>
      <c r="K206" s="255"/>
    </row>
    <row r="207" spans="2:11" ht="15" customHeight="1">
      <c r="B207" s="234"/>
      <c r="C207" s="211"/>
      <c r="D207" s="211"/>
      <c r="E207" s="211"/>
      <c r="F207" s="232" t="s">
        <v>47</v>
      </c>
      <c r="G207" s="211"/>
      <c r="H207" s="332" t="s">
        <v>1450</v>
      </c>
      <c r="I207" s="332"/>
      <c r="J207" s="332"/>
      <c r="K207" s="255"/>
    </row>
    <row r="208" spans="2:11" ht="15" customHeight="1">
      <c r="B208" s="234"/>
      <c r="C208" s="211"/>
      <c r="D208" s="211"/>
      <c r="E208" s="211"/>
      <c r="F208" s="232"/>
      <c r="G208" s="211"/>
      <c r="H208" s="211"/>
      <c r="I208" s="211"/>
      <c r="J208" s="211"/>
      <c r="K208" s="255"/>
    </row>
    <row r="209" spans="2:11" ht="15" customHeight="1">
      <c r="B209" s="234"/>
      <c r="C209" s="211" t="s">
        <v>1389</v>
      </c>
      <c r="D209" s="211"/>
      <c r="E209" s="211"/>
      <c r="F209" s="232" t="s">
        <v>80</v>
      </c>
      <c r="G209" s="211"/>
      <c r="H209" s="332" t="s">
        <v>1451</v>
      </c>
      <c r="I209" s="332"/>
      <c r="J209" s="332"/>
      <c r="K209" s="255"/>
    </row>
    <row r="210" spans="2:11" ht="15" customHeight="1">
      <c r="B210" s="234"/>
      <c r="C210" s="211"/>
      <c r="D210" s="211"/>
      <c r="E210" s="211"/>
      <c r="F210" s="232" t="s">
        <v>1284</v>
      </c>
      <c r="G210" s="211"/>
      <c r="H210" s="332" t="s">
        <v>1285</v>
      </c>
      <c r="I210" s="332"/>
      <c r="J210" s="332"/>
      <c r="K210" s="255"/>
    </row>
    <row r="211" spans="2:11" ht="15" customHeight="1">
      <c r="B211" s="234"/>
      <c r="C211" s="211"/>
      <c r="D211" s="211"/>
      <c r="E211" s="211"/>
      <c r="F211" s="232" t="s">
        <v>1282</v>
      </c>
      <c r="G211" s="211"/>
      <c r="H211" s="332" t="s">
        <v>1452</v>
      </c>
      <c r="I211" s="332"/>
      <c r="J211" s="332"/>
      <c r="K211" s="255"/>
    </row>
    <row r="212" spans="2:11" ht="15" customHeight="1">
      <c r="B212" s="279"/>
      <c r="C212" s="211"/>
      <c r="D212" s="211"/>
      <c r="E212" s="211"/>
      <c r="F212" s="232" t="s">
        <v>1286</v>
      </c>
      <c r="G212" s="268"/>
      <c r="H212" s="333" t="s">
        <v>1287</v>
      </c>
      <c r="I212" s="333"/>
      <c r="J212" s="333"/>
      <c r="K212" s="280"/>
    </row>
    <row r="213" spans="2:11" ht="15" customHeight="1">
      <c r="B213" s="279"/>
      <c r="C213" s="211"/>
      <c r="D213" s="211"/>
      <c r="E213" s="211"/>
      <c r="F213" s="232" t="s">
        <v>1288</v>
      </c>
      <c r="G213" s="268"/>
      <c r="H213" s="333" t="s">
        <v>1138</v>
      </c>
      <c r="I213" s="333"/>
      <c r="J213" s="333"/>
      <c r="K213" s="280"/>
    </row>
    <row r="214" spans="2:11" ht="15" customHeight="1">
      <c r="B214" s="279"/>
      <c r="C214" s="211"/>
      <c r="D214" s="211"/>
      <c r="E214" s="211"/>
      <c r="F214" s="232"/>
      <c r="G214" s="268"/>
      <c r="H214" s="259"/>
      <c r="I214" s="259"/>
      <c r="J214" s="259"/>
      <c r="K214" s="280"/>
    </row>
    <row r="215" spans="2:11" ht="15" customHeight="1">
      <c r="B215" s="279"/>
      <c r="C215" s="211" t="s">
        <v>1413</v>
      </c>
      <c r="D215" s="211"/>
      <c r="E215" s="211"/>
      <c r="F215" s="232">
        <v>1</v>
      </c>
      <c r="G215" s="268"/>
      <c r="H215" s="333" t="s">
        <v>1453</v>
      </c>
      <c r="I215" s="333"/>
      <c r="J215" s="333"/>
      <c r="K215" s="280"/>
    </row>
    <row r="216" spans="2:11" ht="15" customHeight="1">
      <c r="B216" s="279"/>
      <c r="C216" s="211"/>
      <c r="D216" s="211"/>
      <c r="E216" s="211"/>
      <c r="F216" s="232">
        <v>2</v>
      </c>
      <c r="G216" s="268"/>
      <c r="H216" s="333" t="s">
        <v>1454</v>
      </c>
      <c r="I216" s="333"/>
      <c r="J216" s="333"/>
      <c r="K216" s="280"/>
    </row>
    <row r="217" spans="2:11" ht="15" customHeight="1">
      <c r="B217" s="279"/>
      <c r="C217" s="211"/>
      <c r="D217" s="211"/>
      <c r="E217" s="211"/>
      <c r="F217" s="232">
        <v>3</v>
      </c>
      <c r="G217" s="268"/>
      <c r="H217" s="333" t="s">
        <v>1455</v>
      </c>
      <c r="I217" s="333"/>
      <c r="J217" s="333"/>
      <c r="K217" s="280"/>
    </row>
    <row r="218" spans="2:11" ht="15" customHeight="1">
      <c r="B218" s="279"/>
      <c r="C218" s="211"/>
      <c r="D218" s="211"/>
      <c r="E218" s="211"/>
      <c r="F218" s="232">
        <v>4</v>
      </c>
      <c r="G218" s="268"/>
      <c r="H218" s="333" t="s">
        <v>1456</v>
      </c>
      <c r="I218" s="333"/>
      <c r="J218" s="333"/>
      <c r="K218" s="280"/>
    </row>
    <row r="219" spans="2:11" ht="12.75" customHeight="1">
      <c r="B219" s="281"/>
      <c r="C219" s="282"/>
      <c r="D219" s="282"/>
      <c r="E219" s="282"/>
      <c r="F219" s="282"/>
      <c r="G219" s="282"/>
      <c r="H219" s="282"/>
      <c r="I219" s="282"/>
      <c r="J219" s="282"/>
      <c r="K219" s="283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Hrdlička</dc:creator>
  <cp:keywords/>
  <dc:description/>
  <cp:lastModifiedBy>Löfflerová Marta</cp:lastModifiedBy>
  <dcterms:created xsi:type="dcterms:W3CDTF">2024-06-10T14:31:41Z</dcterms:created>
  <dcterms:modified xsi:type="dcterms:W3CDTF">2024-06-11T07:04:26Z</dcterms:modified>
  <cp:category/>
  <cp:version/>
  <cp:contentType/>
  <cp:contentStatus/>
</cp:coreProperties>
</file>